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indiene.l\Desktop\"/>
    </mc:Choice>
  </mc:AlternateContent>
  <bookViews>
    <workbookView xWindow="-120" yWindow="-120" windowWidth="29040" windowHeight="15720" tabRatio="756" activeTab="11"/>
  </bookViews>
  <sheets>
    <sheet name="II skyrius" sheetId="5" r:id="rId1"/>
    <sheet name="III skyrius" sheetId="6" r:id="rId2"/>
    <sheet name="Lapas1" sheetId="12" state="hidden" r:id="rId3"/>
    <sheet name="IV skyrius I sk" sheetId="1" r:id="rId4"/>
    <sheet name="IV skyrius II sk" sheetId="7" r:id="rId5"/>
    <sheet name="IV skyrius III sk" sheetId="9" r:id="rId6"/>
    <sheet name="IV skyrius IV sk" sheetId="10" r:id="rId7"/>
    <sheet name="IV skyrius V sk" sheetId="11" r:id="rId8"/>
    <sheet name="IV skyrius VI sk" sheetId="13" r:id="rId9"/>
    <sheet name="IV skyrius VII sk" sheetId="15" r:id="rId10"/>
    <sheet name="IV skyrius VIII sk" sheetId="16" r:id="rId11"/>
    <sheet name="IV skyrius IX sk" sheetId="17" r:id="rId12"/>
  </sheets>
  <definedNames>
    <definedName name="_ftn1" localSheetId="3">'IV skyrius I sk'!#REF!</definedName>
    <definedName name="_ftn2" localSheetId="3">'IV skyrius I sk'!#REF!</definedName>
    <definedName name="_ftn3" localSheetId="3">'IV skyrius I sk'!#REF!</definedName>
    <definedName name="_ftn4" localSheetId="3">'IV skyrius I sk'!#REF!</definedName>
    <definedName name="_ftn5" localSheetId="3">'IV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3">'IV skyrius I sk'!$C$40</definedName>
    <definedName name="_ftnref4" localSheetId="3">'IV skyrius I sk'!$F$40</definedName>
    <definedName name="_ftnref5" localSheetId="3">'IV skyrius I sk'!$N$40</definedName>
    <definedName name="_ftnref6" localSheetId="0">'II skyrius'!#REF!</definedName>
    <definedName name="_ftnref7" localSheetId="0">'II skyrius'!#REF!</definedName>
    <definedName name="_xlnm.Print_Area" localSheetId="0">'II skyrius'!$B$2:$K$77</definedName>
    <definedName name="_xlnm.Print_Area" localSheetId="1">'III skyrius'!$B$2:$L$24</definedName>
    <definedName name="_xlnm.Print_Area" localSheetId="3">'IV skyrius I sk'!$B$2:$Q$138</definedName>
    <definedName name="_xlnm.Print_Area" localSheetId="4">'IV skyrius II sk'!$B$2:$Q$70</definedName>
    <definedName name="_xlnm.Print_Area" localSheetId="6">'IV skyrius IV sk'!$B$2:$Q$132</definedName>
    <definedName name="_xlnm.Print_Area" localSheetId="11">'IV skyrius IX sk'!$B$2:$Q$72</definedName>
    <definedName name="_xlnm.Print_Area" localSheetId="7">'IV skyrius V sk'!$B$2:$Q$80</definedName>
    <definedName name="_xlnm.Print_Area" localSheetId="8">'IV skyrius VI sk'!$B$2:$Q$94</definedName>
    <definedName name="_xlnm.Print_Area" localSheetId="10">'IV skyrius VIII sk'!$B$2:$Q$151</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6" l="1" a="1"/>
  <c r="J20" i="6" s="1"/>
  <c r="K20" i="6" a="1"/>
  <c r="K20" i="6" s="1"/>
  <c r="I72" i="5" l="1" a="1"/>
  <c r="I72" i="5" s="1"/>
  <c r="L39" i="17"/>
  <c r="L48" i="17" s="1"/>
  <c r="M39" i="17"/>
  <c r="M48" i="17" s="1"/>
  <c r="O39" i="17"/>
  <c r="O12" i="17" s="1"/>
  <c r="I46" i="17"/>
  <c r="I44" i="17"/>
  <c r="I42" i="17"/>
  <c r="I39" i="17" s="1"/>
  <c r="K39" i="17"/>
  <c r="K48" i="17" s="1"/>
  <c r="N22" i="17" s="1"/>
  <c r="N21" i="17" s="1"/>
  <c r="J39" i="17"/>
  <c r="J48" i="17" s="1"/>
  <c r="K13" i="6"/>
  <c r="J13" i="6"/>
  <c r="I46" i="5"/>
  <c r="I44" i="5"/>
  <c r="I42"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15" i="1" s="1"/>
  <c r="M61" i="1"/>
  <c r="L61" i="1"/>
  <c r="K61" i="1"/>
  <c r="J61" i="1"/>
  <c r="O60" i="1"/>
  <c r="O46" i="1" s="1"/>
  <c r="O59" i="1"/>
  <c r="O45" i="1" s="1"/>
  <c r="O12" i="1" s="1"/>
  <c r="O58" i="1"/>
  <c r="I58" i="1"/>
  <c r="I50" i="1"/>
  <c r="O48" i="1"/>
  <c r="O47" i="1"/>
  <c r="M44" i="1"/>
  <c r="L44" i="1"/>
  <c r="K44" i="1"/>
  <c r="J44" i="1"/>
  <c r="J17" i="6"/>
  <c r="J19" i="6"/>
  <c r="J14" i="6"/>
  <c r="J11" i="6"/>
  <c r="R54" i="1" l="1"/>
  <c r="R53" i="1"/>
  <c r="M104" i="1"/>
  <c r="N33" i="1" s="1"/>
  <c r="N32" i="1" s="1"/>
  <c r="K104" i="1"/>
  <c r="N26" i="1" s="1"/>
  <c r="N25" i="1" s="1"/>
  <c r="O82" i="1"/>
  <c r="O16" i="1" s="1"/>
  <c r="I44" i="1"/>
  <c r="I104" i="1" s="1"/>
  <c r="I61" i="1"/>
  <c r="O79" i="1"/>
  <c r="O14" i="1" s="1"/>
  <c r="I78" i="1"/>
  <c r="L104" i="1"/>
  <c r="N29" i="1" s="1"/>
  <c r="N28" i="1" s="1"/>
  <c r="N22" i="1" s="1"/>
  <c r="N36" i="1" s="1"/>
  <c r="J104" i="1"/>
  <c r="N28" i="11"/>
  <c r="K21"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1" i="6" s="1"/>
  <c r="O44" i="10"/>
  <c r="O43" i="10"/>
  <c r="I64" i="5"/>
  <c r="O12" i="11" l="1"/>
  <c r="J39" i="11"/>
  <c r="K39" i="11"/>
  <c r="L39" i="11"/>
  <c r="M39" i="11"/>
  <c r="O41" i="11"/>
  <c r="M43" i="10"/>
  <c r="L43" i="10"/>
  <c r="I103" i="10"/>
  <c r="I101" i="10"/>
  <c r="I99" i="10"/>
  <c r="I97" i="10"/>
  <c r="O95" i="10"/>
  <c r="O94" i="10"/>
  <c r="M94" i="10"/>
  <c r="L94" i="10"/>
  <c r="K94" i="10"/>
  <c r="J94" i="10"/>
  <c r="I92" i="10"/>
  <c r="I90" i="10"/>
  <c r="O89" i="10"/>
  <c r="O86" i="10" s="1"/>
  <c r="O14" i="10" s="1"/>
  <c r="O88" i="10"/>
  <c r="O85" i="10" s="1"/>
  <c r="I88" i="10"/>
  <c r="M85" i="10"/>
  <c r="L85" i="10"/>
  <c r="K85" i="10"/>
  <c r="J85" i="10"/>
  <c r="I83" i="10"/>
  <c r="I81" i="10"/>
  <c r="I79" i="10"/>
  <c r="I77" i="10"/>
  <c r="I75" i="10"/>
  <c r="I73" i="10"/>
  <c r="I71" i="10"/>
  <c r="I69" i="10"/>
  <c r="I67" i="10"/>
  <c r="I65" i="10"/>
  <c r="I63" i="10"/>
  <c r="I61" i="10"/>
  <c r="I59" i="10"/>
  <c r="I57" i="10"/>
  <c r="O55" i="10"/>
  <c r="O54" i="10"/>
  <c r="M54" i="10"/>
  <c r="L54" i="10"/>
  <c r="K54" i="10"/>
  <c r="J54" i="10"/>
  <c r="I52" i="10"/>
  <c r="I50" i="10"/>
  <c r="I48" i="10"/>
  <c r="I46" i="10"/>
  <c r="I43" i="10" s="1"/>
  <c r="O12" i="10"/>
  <c r="K43" i="10"/>
  <c r="J43" i="10"/>
  <c r="O15" i="10"/>
  <c r="O13" i="10"/>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66" i="5" l="1"/>
  <c r="I68" i="5"/>
  <c r="L105" i="10"/>
  <c r="N28" i="10" s="1"/>
  <c r="I85" i="10"/>
  <c r="N27" i="10"/>
  <c r="K9" i="6" s="1"/>
  <c r="I54" i="10"/>
  <c r="I105" i="10" s="1"/>
  <c r="J105" i="10"/>
  <c r="K105" i="10"/>
  <c r="N25" i="10" s="1"/>
  <c r="N24" i="10" s="1"/>
  <c r="I94" i="10"/>
  <c r="M105" i="10"/>
  <c r="N32" i="10" s="1"/>
  <c r="N31" i="10" s="1"/>
  <c r="I41" i="13"/>
  <c r="I69" i="13" s="1"/>
  <c r="J18" i="6" s="1"/>
  <c r="N19" i="13"/>
  <c r="N33" i="13" s="1"/>
  <c r="K18" i="6"/>
  <c r="N21" i="10" l="1"/>
  <c r="N35" i="10" s="1"/>
  <c r="I55" i="11"/>
  <c r="I54" i="11"/>
  <c r="I53" i="11"/>
  <c r="I51" i="11"/>
  <c r="I49" i="11"/>
  <c r="I47" i="11"/>
  <c r="I45" i="11"/>
  <c r="U43" i="11"/>
  <c r="I43" i="11"/>
  <c r="O40" i="11"/>
  <c r="O39" i="11"/>
  <c r="M56" i="11"/>
  <c r="L56" i="11"/>
  <c r="K16" i="6" s="1"/>
  <c r="K56" i="11"/>
  <c r="N22" i="11" s="1"/>
  <c r="N21" i="11" s="1"/>
  <c r="J56" i="11"/>
  <c r="I39" i="11" l="1"/>
  <c r="N27" i="11"/>
  <c r="N24" i="11"/>
  <c r="N23" i="11" s="1"/>
  <c r="N18" i="11" s="1"/>
  <c r="I56" i="11"/>
  <c r="J16" i="6" s="1"/>
  <c r="N31"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K15" i="6"/>
  <c r="O44" i="9"/>
  <c r="O42" i="9"/>
  <c r="I58" i="9"/>
  <c r="I54" i="9"/>
  <c r="I50" i="9"/>
  <c r="I46" i="9"/>
  <c r="J41" i="9"/>
  <c r="J62" i="9" s="1"/>
  <c r="I41" i="9" l="1"/>
  <c r="I62" i="9" s="1"/>
  <c r="N22" i="9"/>
  <c r="I62" i="5"/>
  <c r="N18" i="7"/>
  <c r="N21" i="7"/>
  <c r="O40" i="7"/>
  <c r="O12" i="7" s="1"/>
  <c r="O39" i="7"/>
  <c r="N19" i="9" l="1"/>
  <c r="N33" i="9" s="1"/>
  <c r="J10" i="6" s="1"/>
  <c r="I44" i="7"/>
  <c r="I42" i="7"/>
  <c r="M39" i="7"/>
  <c r="L39" i="7"/>
  <c r="L46" i="7" s="1"/>
  <c r="N24" i="7" s="1"/>
  <c r="N23" i="7" s="1"/>
  <c r="K39" i="7"/>
  <c r="K46" i="7" s="1"/>
  <c r="N22" i="7" s="1"/>
  <c r="J39" i="7"/>
  <c r="J46" i="7" s="1"/>
  <c r="M46" i="7" l="1"/>
  <c r="N28" i="7"/>
  <c r="N27" i="7" s="1"/>
  <c r="I39" i="7"/>
  <c r="I46" i="7" s="1"/>
  <c r="N31" i="7"/>
  <c r="J15" i="6" s="1"/>
  <c r="L12" i="6" l="1"/>
  <c r="L22" i="6" s="1"/>
  <c r="H31" i="5"/>
  <c r="H33" i="5"/>
  <c r="H35" i="5"/>
  <c r="H37" i="5"/>
  <c r="G31" i="5"/>
  <c r="G33" i="5"/>
  <c r="G35" i="5"/>
  <c r="G37" i="5"/>
  <c r="H29" i="5"/>
  <c r="G29" i="5"/>
  <c r="I35" i="5"/>
  <c r="I37" i="5" l="1"/>
  <c r="I29" i="5"/>
  <c r="I31" i="5"/>
  <c r="I33" i="5" l="1"/>
  <c r="K12" i="6" l="1"/>
  <c r="K22" i="6" s="1"/>
  <c r="J12" i="6" l="1"/>
  <c r="J22"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<sst xmlns="http://schemas.openxmlformats.org/spreadsheetml/2006/main" count="2068" uniqueCount="595">
  <si>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</si>
  <si>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</si>
  <si>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</si>
  <si>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</si>
  <si>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</si>
  <si>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</si>
  <si>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</si>
  <si>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</si>
  <si>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</si>
  <si>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</si>
  <si>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</si>
  <si>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</si>
  <si>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</si>
  <si>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</si>
  <si>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</si>
  <si>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</si>
  <si>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</si>
  <si>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</si>
  <si>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</si>
  <si>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</si>
  <si>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</si>
  <si>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</si>
  <si>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</si>
  <si>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</si>
  <si>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</si>
  <si>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</si>
  <si>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</si>
  <si>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</si>
  <si>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</si>
  <si>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</si>
  <si>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</si>
  <si>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</si>
  <si>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</si>
  <si>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</si>
  <si>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</si>
  <si>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</si>
  <si>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</si>
  <si>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</si>
  <si>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</si>
  <si>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</si>
  <si>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</si>
  <si>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</si>
  <si>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</si>
  <si>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</si>
  <si>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</si>
  <si>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</si>
  <si>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</si>
  <si>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</si>
  <si>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</si>
  <si>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</si>
  <si>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</si>
  <si>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</si>
  <si>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</si>
  <si>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</si>
  <si>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</si>
  <si>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</si>
  <si>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</si>
  <si>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</si>
  <si>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</si>
  <si>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</si>
  <si>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</si>
  <si>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</si>
  <si>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</si>
  <si>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</si>
  <si>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</si>
  <si>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</si>
  <si>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</si>
  <si>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</si>
  <si>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</si>
  <si>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</si>
  <si>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</si>
  <si>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</si>
  <si>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</si>
  <si>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</si>
  <si>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</si>
  <si>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</si>
  <si>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</si>
  <si>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</si>
  <si>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</si>
  <si>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</si>
  <si>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</si>
  <si>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</si>
  <si>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</si>
  <si>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</si>
  <si>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</si>
  <si>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</si>
  <si>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</si>
  <si>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</si>
  <si>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</si>
  <si>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</si>
  <si>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</si>
  <si>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</si>
  <si>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</si>
  <si>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</si>
  <si>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</si>
  <si>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</si>
  <si>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</si>
  <si>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</si>
  <si>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</si>
  <si>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</si>
  <si>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</si>
  <si>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</si>
  <si>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</si>
  <si>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</si>
  <si>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 xml:space="preserve">Sukurtos arba atkurtos teritorijos, naudojamos ekonominei veiklai, hektarai </t>
  </si>
  <si>
    <t>Rekultivuota žemė, naudojama žaliesiems plotams, socialiniams būstams, ekonominei arba kitai paskirčiai, hektarai</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</si>
  <si>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</si>
  <si>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</si>
  <si>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</si>
  <si>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</si>
  <si>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</si>
  <si>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</si>
  <si>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</si>
  <si>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</si>
  <si>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</si>
  <si>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</si>
  <si>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</si>
  <si>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</si>
  <si>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</si>
  <si>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</si>
  <si>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</si>
  <si>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</si>
  <si>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</si>
  <si>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</si>
  <si>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</si>
  <si>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</si>
  <si>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</si>
  <si>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</si>
  <si>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</si>
  <si>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</si>
  <si>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</si>
  <si>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</si>
  <si>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</si>
  <si>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</si>
  <si>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</si>
  <si>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</si>
  <si>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</si>
  <si>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</si>
  <si>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</si>
  <si>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</si>
  <si>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</si>
  <si>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</si>
  <si>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</si>
  <si>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</si>
  <si>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</si>
  <si>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</si>
  <si>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13.</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</si>
  <si>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</si>
  <si>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</si>
  <si>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</si>
  <si>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</si>
  <si>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</si>
  <si>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</si>
  <si>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</si>
  <si>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</si>
  <si>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</si>
  <si>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</si>
  <si>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</si>
  <si>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</si>
  <si>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</si>
  <si>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</si>
  <si>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</si>
  <si>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</si>
  <si>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</si>
  <si>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</si>
  <si>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</si>
  <si>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</si>
  <si>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</si>
  <si>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</si>
  <si>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</si>
  <si>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Rezultato**</t>
  </si>
  <si>
    <t>**</t>
  </si>
  <si>
    <t>Rodiklio kodas, pavadinimas ir matavimo vienetai*</t>
  </si>
  <si>
    <t>Siektinos rodiklio reikšmės*</t>
  </si>
  <si>
    <t>Poveikio*</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</si>
  <si>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</si>
  <si>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</si>
  <si>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</si>
  <si>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</si>
  <si>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</si>
  <si>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</si>
  <si>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</si>
  <si>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</si>
  <si>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</si>
  <si>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</si>
  <si>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</si>
  <si>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</si>
  <si>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</si>
  <si>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1.1.2. Eismo saugumo sprendinių įdiegimas Dariaus ir Girėno gatvės atkarpoje, įrengiant pėsčiųjų perėjos šviesoforinį valdymą</t>
  </si>
  <si>
    <t>Rezultato rodiklių reikšmės – preliminarios. Rezultato rodikliai pažangos priemonei pasirinkti vadovaujantis Regioninės pažangos priemonės Nr. 10-001-05-03-07 (RE) „Gerinti eismo saugą vietinės reikšmės keliuose ir gatvėse“ finansavimo gairių 2.1. dalyje „Finansuojamos veiklos ir siekiami stebėsenos rodikliai“ pateikta informacija. Rodiklių reikšmės preliminarios, jos gali būti tikslinamos, kai bus patvirtinta Stebėsenos rodiklių nustatymo ir skaičiavimo tvarka ir / ar rodiklių skaičiavimo aprašų suvestinė.</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</si>
  <si>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</si>
  <si>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</si>
  <si>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</si>
  <si>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</si>
  <si>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</si>
  <si>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</si>
  <si>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</si>
  <si>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Projektai, kuriuos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</si>
  <si>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</si>
  <si>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</si>
  <si>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</si>
  <si>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</si>
  <si>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</si>
  <si>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</si>
  <si>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</si>
  <si>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</si>
  <si>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</si>
  <si>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</si>
  <si>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</si>
  <si>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</si>
  <si>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</si>
  <si>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</si>
  <si>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</si>
  <si>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</si>
  <si>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</si>
  <si>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</si>
  <si>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</si>
  <si>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</si>
  <si>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</si>
  <si>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</si>
  <si>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</si>
  <si>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</si>
  <si>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</si>
  <si>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</si>
  <si>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</si>
  <si>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</si>
  <si>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162
(2025)</t>
  </si>
  <si>
    <t>108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</si>
  <si>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</si>
  <si>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</si>
  <si>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</si>
  <si>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</si>
  <si>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</si>
  <si>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</si>
  <si>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</si>
  <si>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</si>
  <si>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</si>
  <si>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</si>
  <si>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</si>
  <si>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</si>
  <si>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</si>
  <si>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</si>
  <si>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</si>
  <si>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</si>
  <si>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</si>
  <si>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</si>
  <si>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</si>
  <si>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</si>
  <si>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1,07 
(2025)</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</si>
  <si>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</si>
  <si>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</si>
  <si>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</si>
  <si>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</si>
  <si>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</si>
  <si>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</si>
  <si>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</si>
  <si>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</si>
  <si>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</si>
  <si>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</si>
  <si>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</si>
  <si>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</si>
  <si>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</si>
  <si>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</si>
  <si>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</si>
  <si>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</si>
  <si>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</si>
  <si>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</si>
  <si>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</si>
  <si>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</si>
  <si>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</si>
  <si>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</si>
  <si>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</si>
  <si>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</si>
  <si>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</si>
  <si>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</si>
  <si>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</si>
  <si>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</si>
  <si>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</si>
  <si>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</si>
  <si>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</si>
  <si>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</si>
  <si>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</si>
  <si>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</si>
  <si>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</si>
  <si>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</si>
  <si>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</si>
  <si>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</si>
  <si>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</si>
  <si>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</si>
  <si>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</si>
  <si>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</si>
  <si>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</si>
  <si>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</si>
  <si>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</si>
  <si>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</si>
  <si>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</si>
  <si>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</si>
  <si>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</si>
  <si>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</si>
  <si>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</si>
  <si>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</si>
  <si>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</si>
  <si>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</si>
  <si>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</si>
  <si>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</si>
  <si>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</si>
  <si>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</si>
  <si>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</si>
  <si>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</si>
  <si>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</si>
  <si>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</si>
  <si>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</si>
  <si>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</si>
  <si>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</si>
  <si>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</si>
  <si>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</si>
  <si>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</si>
  <si>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1. Socialinio būsto fondo plėtra</t>
  </si>
  <si>
    <t>Lygių galimybių</t>
  </si>
  <si>
    <t>P.B.2.0065 Naujų arba modernizuotų socialinių būstų talpumas, asmenys</t>
  </si>
  <si>
    <t>2027 m. IV ketv.</t>
  </si>
  <si>
    <t>1.1.1. Socialinio būsto fondo plėtra Kalvarijos savivaldybėje</t>
  </si>
  <si>
    <t>Kalvarijos savivaldybės administracija</t>
  </si>
  <si>
    <t>2024 m. IV ketv.</t>
  </si>
  <si>
    <t>2. Institucinės globos pertvarkos įgyvendinimas</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</si>
  <si>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</si>
  <si>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</si>
  <si>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</si>
  <si>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</si>
  <si>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2.1.1. Paslaugų, reikalingų institucinės globos pertvarkai įgyvendinti, infrastruktūros modernizavimas ir plėtra Kalvarijos savivaldybėje</t>
  </si>
  <si>
    <t>2.1.2. Apsaugoto būsto plėtra Kazlų Rūdos savivaldybėje</t>
  </si>
  <si>
    <t>2.1.3. Kazlų Rūdos kompleksinių paslaugų centro vaikams plėtra</t>
  </si>
  <si>
    <t>Kazlų Rūdos „Saulės“ mokykla</t>
  </si>
  <si>
    <t>2.1.4. Apsaugoto būsto įsigijimas ir modernizavimas asmenims, turintiems intelekto ir (arba) psichikos negalią</t>
  </si>
  <si>
    <t xml:space="preserve">2.1.5. Grupinio gyvenimo namų įkūrimas ir plėtra asmenims, turintiems intelekto (arba) psichikos negalią </t>
  </si>
  <si>
    <t>2.1.6. Socialinių dirbtuvių įkūrimas asmenims, turintiems intelekto ir (ar) psichikos negalią</t>
  </si>
  <si>
    <t>2.1.7. Dienos užimtumo centro vaikams įkūrimas ir plėtra</t>
  </si>
  <si>
    <t>2026 m. II ketv.</t>
  </si>
  <si>
    <t>2.1.8. Apsaugotų būstų infrastruktūros plėtra Šakių rajone</t>
  </si>
  <si>
    <t>2025 m. I ketv.</t>
  </si>
  <si>
    <t>2.1.9. Grupinio gyvenimo namų plėtra Šakių mieste</t>
  </si>
  <si>
    <t>2025 m. II ketv.</t>
  </si>
  <si>
    <t>2.1.10. Socialinių dirbtuvių modernizavimas ir plėtra Šakių rajone</t>
  </si>
  <si>
    <t>2.1.11. Apsaugoto būsto plėtra Vilkaviškio rajono savivaldybėje</t>
  </si>
  <si>
    <t>2.1.12. Bendruomeninių apgyvendinimo paslaugų asmenims su intelekto ir psichikos negalia plėtra Vilkaviškio rajono savivaldybėje</t>
  </si>
  <si>
    <t>2.1.13. Užimtumo paslaugų asmenims su intelekto ir psichikos negalia plėtra Vilkaviškio rajono savivaldybėje</t>
  </si>
  <si>
    <t>2.1.14. Paslaugų infrastruktūros vaikams su negalia plėtra Vilkaviškio rajone</t>
  </si>
  <si>
    <t>3. Nestacionarių socialinių paslaugų plėtra</t>
  </si>
  <si>
    <t>P.S.2.1031 Paslaugų socialiai pažeidžiamiems, socialinę riziką (atskirtį) patiriantiems asmenims vietų skaičius naujoje ar modernizuotoje infrastruktūroje, skaičius</t>
  </si>
  <si>
    <t>3 veiklos poveiklės neskiriamos</t>
  </si>
  <si>
    <t>3.1.1. Laikinosios nakvynės namų padalinio išplėtimas ir modernizavimas</t>
  </si>
  <si>
    <t>Bus vykdoma partnerių atranka*</t>
  </si>
  <si>
    <t>3.1.2. Senyvo amžiaus asmenų socialinės gerovės didinimas steigiant dienos užimtumo centrą ,,Senjorų biuras“</t>
  </si>
  <si>
    <t>3.1.3. Nestacionarių socialinių paslaugų plėtra Vilkaviškio rajono savivaldybėje</t>
  </si>
  <si>
    <t>Vilkaviškio socialinės pagalbos centras</t>
  </si>
  <si>
    <t xml:space="preserve">4. Socialinių paslaugų plėtra senyvo amžiaus asmenims </t>
  </si>
  <si>
    <t>P.B.2.0070 Naujos arba modernizuotos socialinės rūpybos infrastruktūros (ne būsto) talpumas, asmenys per metus</t>
  </si>
  <si>
    <t>4 veiklos poveiklės neskiriamos</t>
  </si>
  <si>
    <t>4.1.1. Socialinės globos paslaugų plėtra Kalvarijos savivaldybėje</t>
  </si>
  <si>
    <t>4.1.2. VšĮ Marijampolės pirminės sveikatos priežiūros centro Socialinės globos skyriaus infrastruktūros modernizavimas</t>
  </si>
  <si>
    <t>VšĮ Pirminės sveikatos priežiūros centras</t>
  </si>
  <si>
    <t>4.1.3. Senatvė – likimo dovana</t>
  </si>
  <si>
    <t>BĮ Kukarskės globos namai</t>
  </si>
  <si>
    <t>4.1.4. Socialinių paslaugų senyvo amžiaus asmenims infrastruktūros plėtra Vilkaviškio rajone</t>
  </si>
  <si>
    <t>Gudkaimio globos namai</t>
  </si>
  <si>
    <t>1 veikla „Socialinio būsto fondo plėtra“;
2 veikla „Institucinės globos pertvarkos įgyvendinimas“;
3 veikla „Nestacionarių socialinių paslaugų plėtra“;
4 veikla „Socialinių paslaugų senyvo amžiaus asmenims kokybės užtikrinimas ir plėtra“.</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</si>
  <si>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</si>
  <si>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</si>
  <si>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</si>
  <si>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</si>
  <si>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</si>
  <si>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</si>
  <si>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</si>
  <si>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</si>
  <si>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</si>
  <si>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</si>
  <si>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</si>
  <si>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Ilgalaikės priežiūros paslaugų gavėjų, palankiai vertinančių gaunamų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</si>
  <si>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</si>
  <si>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</si>
  <si>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</si>
  <si>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</si>
  <si>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</si>
  <si>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</si>
  <si>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</si>
  <si>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</si>
  <si>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</si>
  <si>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</si>
  <si>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</si>
  <si>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</si>
  <si>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Rezultato rodikliai – preliminarūs. Kadangi rezultato rodikliai susiję su Europos Sąjungos finansinės paramos programavimo dokumentais, rezultato rodikliai bus patikslinti rengiant pažangos priemonės aprašą</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</si>
  <si>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</si>
  <si>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</si>
  <si>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</si>
  <si>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</si>
  <si>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</si>
  <si>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</si>
  <si>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</si>
  <si>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r>
      <t>2. Projektai įgyvendinami urbanizuotose teritorijose, kurių gyventojų tankis yra 1500 gyventojų/km</t>
    </r>
    <r>
      <rPr>
        <vertAlign val="superscript"/>
        <sz val="11"/>
        <color rgb="FF000000"/>
        <rFont val="Times New Roman"/>
        <family val="1"/>
      </rPr>
      <t xml:space="preserve">2 </t>
    </r>
    <r>
      <rPr>
        <sz val="11"/>
        <color rgb="FF000000"/>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rgb="FF000000"/>
        <rFont val="Times New Roman"/>
        <family val="1"/>
      </rPr>
      <t>2</t>
    </r>
    <r>
      <rPr>
        <sz val="11"/>
        <color rgb="FF000000"/>
        <rFont val="Times New Roman"/>
        <family val="1"/>
      </rPr>
      <t xml:space="preserve"> gyventojų tankumo teritoriją gali patekti ne daugiau kaip 20 proc. tvarkomos teritorijos</t>
    </r>
  </si>
  <si>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</si>
  <si>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</si>
  <si>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 rodiklių reikšmės – preliminarios (išskyrus RPP nustatytas siektinas poveikio rodiklių „Gyventojų užimtumo lygis (15–64 metų)“, „Pridėtinė vertė gamybos sąnaudomis pagal veiklos vykdymo vietą (nefinansų įmonių), tenkanti vienam dirbančiajam per metus“ ir „Asmenys, patiriantys skurdo riziką ar socialinę atskirtį“ reikšmes Marijampolės regionui). Poveikio rodiklių reikšmės gali būti tikslinamos rengiant regionines pažangos priemones ir įvertinus konkrečių projektų galimybes prisidėti prie jų siekimo.</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</si>
  <si>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</si>
  <si>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</si>
  <si>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</si>
  <si>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</si>
  <si>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</si>
  <si>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</si>
  <si>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</si>
  <si>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</si>
  <si>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1.1.1. Marijampolės miesto Stoties, Sporto, Gamyklų gatvių dviračių ir pėsčiųjų takų infrastruktūros plėtra, skatinant bevariklio transporto integraciją</t>
  </si>
  <si>
    <t>1.1.2. Dviračių ir pėsčiųjų tako tarp A. Civinsko g. ir Aušros g. Marijampolės mieste įrengimas, skatinant bevariklio transporto integraciją</t>
  </si>
  <si>
    <t>1.1.3. Marijampolės miesto Tyliosios, Skaisčiūnų, Mikalinės gatvių dviračių ir pėsčiųjų takų infrastruktūros plėtra, skatinant bevariklio transporto integraciją</t>
  </si>
  <si>
    <t>1.1.4 Dviračių tako įrengimas Marijampolės miesto J. Dailidės g. ir Vilkaviškio g. atkarpoje, skatinant bevariklio transporto integraciją</t>
  </si>
  <si>
    <t>1.1.5. Dviračių ir pėsčiųjų tako nuo senosios užtvankos iki Karklų g. Marijampolės mieste įrengimas, skatinant bevariklio transporto integraciją</t>
  </si>
  <si>
    <t>1.1.6. Dviračių saugyklų prie Marijampolės miesto bendrojo lavinimo įstaigų įrengimas, įgyvendinant darnaus judumo priemones</t>
  </si>
  <si>
    <t>2027 m. III ketv.</t>
  </si>
  <si>
    <t>1.1.7. Viešojo transporto informacinės sistemos
modernizavimas, įgyvendinant darnaus judumo
priemones</t>
  </si>
  <si>
    <t>1.1.8. Viešojo transporto infrastruktūros
modernizavimas, įgyvendinant darnaus judumo
priemones</t>
  </si>
  <si>
    <t>1 veikla „Darnaus judumo  priemonių įgyvendinimas Marijampolės mieste“.</t>
  </si>
  <si>
    <t>Projektai, kuriuos numatoma finansuoti ir įgyvendinti pagal šią pažangos priemonę, turi atitikti:
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</si>
  <si>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</si>
  <si>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</si>
  <si>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</si>
  <si>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</si>
  <si>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</si>
  <si>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 pažangos lėšų poreikis – preliminarus ir bus tikslinamas rengiant pažangos priemonių aprašus</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</si>
  <si>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</si>
  <si>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</si>
  <si>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</si>
  <si>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</si>
  <si>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</si>
  <si>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</si>
  <si>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</si>
  <si>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</si>
  <si>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</si>
  <si>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</si>
  <si>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</si>
  <si>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</si>
  <si>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</si>
  <si>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</si>
  <si>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</si>
  <si>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</si>
  <si>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</si>
  <si>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</si>
  <si>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</si>
  <si>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</si>
  <si>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</si>
  <si>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</si>
  <si>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</si>
  <si>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</si>
  <si>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</si>
  <si>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</si>
  <si>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</si>
  <si>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</si>
  <si>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</si>
  <si>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</si>
  <si>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</si>
  <si>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</si>
  <si>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</si>
  <si>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</si>
  <si>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</si>
  <si>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1.1.3. Socialinio būsto plėtra Šakių rajone</t>
  </si>
  <si>
    <t>1.1.4. Socialinio būsto fondo plėtra Vilkaviškio rajono savivaldybėje</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</si>
  <si>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</si>
  <si>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</si>
  <si>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</si>
  <si>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</si>
  <si>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</si>
  <si>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</si>
  <si>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</si>
  <si>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</si>
  <si>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</si>
  <si>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</si>
  <si>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</si>
  <si>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</si>
  <si>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</si>
  <si>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</si>
  <si>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</si>
  <si>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LT024-03-01-03</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</si>
  <si>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</si>
  <si>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</si>
  <si>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</si>
  <si>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</si>
  <si>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</si>
  <si>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</si>
  <si>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</si>
  <si>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</si>
  <si>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</si>
  <si>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</si>
  <si>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</si>
  <si>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</si>
  <si>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</si>
  <si>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</si>
  <si>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</si>
  <si>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</si>
  <si>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</si>
  <si>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</si>
  <si>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</si>
  <si>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</si>
  <si>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</si>
  <si>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</si>
  <si>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</si>
  <si>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</si>
  <si>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</si>
  <si>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</si>
  <si>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</si>
  <si>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</si>
  <si>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</si>
  <si>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</si>
  <si>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</si>
  <si>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r>
      <t>Nepralaidžių dangų ir žaliosios infrastruktūros plotų santykis 1 500 gyv./km</t>
    </r>
    <r>
      <rPr>
        <vertAlign val="superscript"/>
        <sz val="11"/>
        <color theme="1"/>
        <rFont val="Times New Roman"/>
        <family val="1"/>
        <charset val="186"/>
      </rPr>
      <t>2</t>
    </r>
    <r>
      <rPr>
        <sz val="11"/>
        <color theme="1"/>
        <rFont val="Times New Roman"/>
        <family val="1"/>
      </rPr>
      <t xml:space="preserve"> ir didesnio tankumo teritorijoje, santykis, dešimtainė trupmena</t>
    </r>
  </si>
  <si>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</si>
  <si>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</si>
  <si>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</si>
  <si>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</si>
  <si>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</si>
  <si>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</si>
  <si>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</si>
  <si>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</si>
  <si>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Ilgalaikės priežiūros paslaugų plėtra*</t>
  </si>
  <si>
    <t>Prielaidų miesto augimui sudarymas*</t>
  </si>
  <si>
    <t>Darnaus transporto diegimas Marijampolės mieste*</t>
  </si>
  <si>
    <t>Žaliosios infrastruktūros plėtra*</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</si>
  <si>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</si>
  <si>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</si>
  <si>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</si>
  <si>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</si>
  <si>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</si>
  <si>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</si>
  <si>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</si>
  <si>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</si>
  <si>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</si>
  <si>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</si>
  <si>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</si>
  <si>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</si>
  <si>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</si>
  <si>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</si>
  <si>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</si>
  <si>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</si>
  <si>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</si>
  <si>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</si>
  <si>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</si>
  <si>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2.1.1. Orijos ežero pakrančių pritaikymas poilsiui ir lankymui*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</si>
  <si>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</si>
  <si>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</si>
  <si>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</si>
  <si>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</si>
  <si>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</si>
  <si>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</si>
  <si>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</si>
  <si>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</si>
  <si>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</si>
  <si>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</si>
  <si>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</si>
  <si>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</si>
  <si>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</si>
  <si>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</si>
  <si>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</si>
  <si>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</si>
  <si>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</si>
  <si>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</si>
  <si>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</si>
  <si>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</si>
  <si>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</si>
  <si>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</si>
  <si>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</si>
  <si>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</si>
  <si>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</si>
  <si>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</si>
  <si>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</si>
  <si>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</si>
  <si>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</si>
  <si>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</si>
  <si>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</si>
  <si>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</si>
  <si>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</si>
  <si>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</si>
  <si>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</si>
  <si>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R.N.2.5051</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</si>
  <si>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</si>
  <si>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</si>
  <si>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</si>
  <si>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</si>
  <si>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</si>
  <si>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</si>
  <si>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</si>
  <si>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</si>
  <si>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</si>
  <si>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</si>
  <si>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</si>
  <si>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R.N.2.5051 Miestai, kuriuose įrengta ar modernizuota oro monitoringo infrastruktūra, miestų skaičius</t>
  </si>
  <si>
    <t>P.B.2.0039 Teritorijos, kurioms taikomos oro taršos stebėsenos sistemos, oro kokybės zonos</t>
  </si>
  <si>
    <t>Miestai, kuriuose įrengta ar modernizuota oro monitoringo infrastruktūra, miestų skaičius</t>
  </si>
  <si>
    <t>R.S.2.3039 Metinis konsoliduotų viešųjų paslaugų vartotojų skaičius, vartotojai per metus.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</si>
</sst>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
    <numFmt numFmtId="165" formatCode="#,##0.00000000000"/>
    <numFmt numFmtId="166" formatCode="#,##0.0"/>
    <numFmt numFmtId="167" formatCode="0.000000"/>
    <numFmt numFmtId="168" formatCode="#,##0.000"/>
    <numFmt numFmtId="169" formatCode="0.00000000000"/>
  </numFmts>
  <fonts count="44"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i/>
      <sz val="11"/>
      <color rgb="FF000000"/>
      <name val="Times New Roman"/>
      <family val="1"/>
    </font>
    <font>
      <vertAlign val="superscript"/>
      <sz val="11"/>
      <color rgb="FF000000"/>
      <name val="Times New Roman"/>
      <family val="1"/>
    </font>
    <font>
      <i/>
      <sz val="9"/>
      <color rgb="FF808080"/>
      <name val="Times New Roman"/>
      <family val="1"/>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rgb="FF000000"/>
      <name val="Times New Roman"/>
      <family val="1"/>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sz val="10"/>
      <color rgb="FF000000"/>
      <name val="Times New Roman"/>
      <family val="1"/>
    </font>
    <font>
      <i/>
      <sz val="11"/>
      <name val="Times New Roman"/>
      <family val="1"/>
    </font>
    <font>
      <i/>
      <sz val="8"/>
      <color rgb="FF0070C0"/>
      <name val="Times New Roman"/>
      <family val="1"/>
    </font>
    <font>
      <sz val="11"/>
      <color theme="1"/>
      <name val="Times New Roman"/>
      <family val="1"/>
      <charset val="186"/>
    </font>
    <font>
      <i/>
      <sz val="8"/>
      <color rgb="FF00B050"/>
      <name val="Times New Roman"/>
      <family val="1"/>
    </font>
    <font>
      <strike/>
      <sz val="11"/>
      <color rgb="FFFF0000"/>
      <name val="Times New Roman"/>
      <family val="1"/>
    </font>
    <font>
      <vertAlign val="superscript"/>
      <sz val="11"/>
      <color theme="1"/>
      <name val="Times New Roman"/>
      <family val="1"/>
      <charset val="186"/>
    </font>
    <font>
      <sz val="11"/>
      <color theme="0"/>
      <name val="Calibri"/>
      <family val="2"/>
      <charset val="186"/>
      <scheme val="minor"/>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15" fillId="0" borderId="0" applyNumberFormat="0" applyFill="0" applyBorder="0" applyAlignment="0" applyProtection="0"/>
  </cellStyleXfs>
  <cellXfs count="404">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1"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8" fillId="4" borderId="1" xfId="0" applyFont="1" applyFill="1" applyBorder="1" applyAlignment="1">
      <alignment horizontal="center" vertical="center" wrapText="1"/>
    </xf>
    <xf numFmtId="0" fontId="15" fillId="0" borderId="0" xfId="1" applyAlignment="1">
      <alignment horizontal="justify" vertical="center"/>
    </xf>
    <xf numFmtId="0" fontId="8" fillId="4" borderId="1" xfId="0" applyFont="1" applyFill="1" applyBorder="1" applyAlignment="1">
      <alignment vertical="center" wrapText="1"/>
    </xf>
    <xf numFmtId="0" fontId="9" fillId="0" borderId="1" xfId="0" applyFont="1" applyBorder="1" applyAlignment="1">
      <alignment vertical="center" wrapText="1"/>
    </xf>
    <xf numFmtId="0" fontId="14" fillId="0" borderId="1" xfId="0" applyFont="1" applyBorder="1" applyAlignment="1">
      <alignment horizontal="justify" vertical="center" wrapText="1"/>
    </xf>
    <xf numFmtId="0" fontId="7" fillId="0" borderId="0" xfId="0" applyFont="1"/>
    <xf numFmtId="0" fontId="16" fillId="6" borderId="1" xfId="0" applyFont="1" applyFill="1" applyBorder="1" applyAlignment="1">
      <alignment vertical="center" wrapText="1"/>
    </xf>
    <xf numFmtId="0" fontId="10" fillId="0" borderId="1" xfId="0" applyFont="1" applyBorder="1" applyAlignment="1">
      <alignment horizontal="justify" vertical="center" wrapText="1"/>
    </xf>
    <xf numFmtId="0" fontId="10" fillId="5" borderId="1" xfId="0" applyFont="1" applyFill="1" applyBorder="1" applyAlignment="1">
      <alignment vertical="center"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xf numFmtId="0" fontId="11" fillId="0" borderId="0" xfId="0" applyFont="1" applyAlignment="1">
      <alignment horizontal="center"/>
    </xf>
    <xf numFmtId="0" fontId="9" fillId="0" borderId="0" xfId="0" applyFont="1" applyAlignment="1">
      <alignment vertical="center"/>
    </xf>
    <xf numFmtId="0" fontId="9" fillId="0" borderId="0" xfId="0" applyFont="1"/>
    <xf numFmtId="0" fontId="11" fillId="0" borderId="1" xfId="0" applyFont="1" applyBorder="1" applyAlignment="1">
      <alignment horizontal="left"/>
    </xf>
    <xf numFmtId="0" fontId="18" fillId="0" borderId="0" xfId="0" applyFont="1"/>
    <xf numFmtId="0" fontId="11"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1" fillId="0" borderId="0" xfId="0" applyNumberFormat="1" applyFont="1"/>
    <xf numFmtId="2" fontId="19" fillId="0" borderId="0" xfId="0" applyNumberFormat="1" applyFont="1"/>
    <xf numFmtId="164" fontId="0" fillId="0" borderId="0" xfId="0" applyNumberFormat="1"/>
    <xf numFmtId="0" fontId="20" fillId="0" borderId="0" xfId="0" applyFont="1"/>
    <xf numFmtId="164" fontId="20" fillId="0" borderId="0" xfId="0" applyNumberFormat="1" applyFont="1"/>
    <xf numFmtId="0" fontId="11" fillId="0" borderId="1" xfId="0" applyFont="1" applyBorder="1" applyAlignment="1">
      <alignment horizontal="center" vertical="center" wrapText="1"/>
    </xf>
    <xf numFmtId="3" fontId="0" fillId="0" borderId="0" xfId="0" applyNumberFormat="1"/>
    <xf numFmtId="0" fontId="11" fillId="0" borderId="1" xfId="0" applyFont="1" applyBorder="1" applyAlignment="1">
      <alignment vertical="center" wrapText="1"/>
    </xf>
    <xf numFmtId="0" fontId="11" fillId="6" borderId="1" xfId="0" applyFont="1" applyFill="1" applyBorder="1" applyAlignment="1">
      <alignment vertical="center" wrapText="1"/>
    </xf>
    <xf numFmtId="0" fontId="11" fillId="0" borderId="0" xfId="0" applyFont="1" applyAlignment="1">
      <alignment wrapText="1"/>
    </xf>
    <xf numFmtId="0" fontId="21" fillId="0" borderId="0" xfId="0" applyFont="1" applyAlignment="1">
      <alignment wrapText="1"/>
    </xf>
    <xf numFmtId="0" fontId="11" fillId="0" borderId="0" xfId="0" applyFont="1" applyAlignment="1">
      <alignment horizontal="center" wrapText="1"/>
    </xf>
    <xf numFmtId="0" fontId="14" fillId="3" borderId="1" xfId="0" applyFont="1" applyFill="1" applyBorder="1" applyAlignment="1">
      <alignment vertical="center" wrapText="1"/>
    </xf>
    <xf numFmtId="0" fontId="11" fillId="5" borderId="1" xfId="0" applyFont="1" applyFill="1" applyBorder="1" applyAlignment="1">
      <alignment vertical="center" wrapText="1"/>
    </xf>
    <xf numFmtId="0" fontId="11"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4" fillId="4" borderId="1" xfId="0" applyFont="1" applyFill="1" applyBorder="1" applyAlignment="1">
      <alignment horizontal="center" vertical="center" wrapText="1"/>
    </xf>
    <xf numFmtId="0" fontId="25" fillId="4" borderId="1" xfId="0" applyFont="1" applyFill="1" applyBorder="1" applyAlignment="1">
      <alignment horizontal="center" vertical="center"/>
    </xf>
    <xf numFmtId="0" fontId="26" fillId="0" borderId="0" xfId="0" applyFont="1"/>
    <xf numFmtId="2" fontId="26" fillId="0" borderId="0" xfId="0" applyNumberFormat="1" applyFont="1"/>
    <xf numFmtId="0" fontId="24" fillId="2" borderId="2" xfId="0" applyFont="1" applyFill="1" applyBorder="1" applyAlignment="1">
      <alignment horizontal="center" vertical="center" wrapText="1"/>
    </xf>
    <xf numFmtId="3" fontId="24" fillId="2" borderId="2" xfId="0" applyNumberFormat="1" applyFont="1" applyFill="1" applyBorder="1" applyAlignment="1">
      <alignment horizontal="center" vertical="center" wrapText="1"/>
    </xf>
    <xf numFmtId="0" fontId="27" fillId="4" borderId="1"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0" borderId="0" xfId="0" applyFont="1" applyAlignment="1">
      <alignment wrapText="1"/>
    </xf>
    <xf numFmtId="0" fontId="28" fillId="0" borderId="0" xfId="0" applyFont="1"/>
    <xf numFmtId="0" fontId="22" fillId="0" borderId="0" xfId="0" applyFont="1" applyAlignment="1">
      <alignment horizontal="left" vertical="top"/>
    </xf>
    <xf numFmtId="4" fontId="22" fillId="0" borderId="0" xfId="0" applyNumberFormat="1" applyFont="1" applyAlignment="1">
      <alignment horizontal="left" vertical="top" wrapText="1"/>
    </xf>
    <xf numFmtId="0" fontId="23" fillId="0" borderId="0" xfId="0" applyFont="1"/>
    <xf numFmtId="0" fontId="25" fillId="4" borderId="1" xfId="0" applyFont="1" applyFill="1" applyBorder="1" applyAlignment="1">
      <alignment horizontal="center"/>
    </xf>
    <xf numFmtId="3" fontId="28"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1" fillId="0" borderId="0" xfId="0" applyNumberFormat="1" applyFont="1" applyAlignment="1">
      <alignment horizontal="left" vertical="top" wrapText="1"/>
    </xf>
    <xf numFmtId="4" fontId="29" fillId="3" borderId="1" xfId="0" applyNumberFormat="1" applyFont="1" applyFill="1" applyBorder="1" applyAlignment="1">
      <alignment horizontal="right" vertical="center" wrapText="1"/>
    </xf>
    <xf numFmtId="4" fontId="23" fillId="0" borderId="0" xfId="0" applyNumberFormat="1" applyFont="1" applyAlignment="1">
      <alignment horizontal="center"/>
    </xf>
    <xf numFmtId="0" fontId="11" fillId="0" borderId="1" xfId="0" applyFont="1" applyBorder="1" applyAlignment="1">
      <alignment horizontal="center" vertical="top" wrapText="1"/>
    </xf>
    <xf numFmtId="1" fontId="25" fillId="4" borderId="1" xfId="0" applyNumberFormat="1" applyFont="1" applyFill="1" applyBorder="1" applyAlignment="1">
      <alignment horizontal="center"/>
    </xf>
    <xf numFmtId="1" fontId="26" fillId="0" borderId="0" xfId="0" applyNumberFormat="1" applyFont="1"/>
    <xf numFmtId="0" fontId="22" fillId="0" borderId="0" xfId="0" applyFont="1" applyAlignment="1">
      <alignment horizontal="right" vertical="top"/>
    </xf>
    <xf numFmtId="0" fontId="11"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9" fillId="3" borderId="1" xfId="0" applyNumberFormat="1" applyFont="1" applyFill="1" applyBorder="1" applyAlignment="1">
      <alignment horizontal="center" vertical="center" wrapText="1"/>
    </xf>
    <xf numFmtId="0" fontId="25" fillId="4" borderId="1" xfId="0" applyFont="1" applyFill="1" applyBorder="1" applyAlignment="1">
      <alignment horizontal="center" vertical="center" wrapText="1"/>
    </xf>
    <xf numFmtId="4" fontId="11" fillId="0" borderId="0" xfId="0" applyNumberFormat="1" applyFont="1" applyAlignment="1">
      <alignment horizontal="center"/>
    </xf>
    <xf numFmtId="0" fontId="25" fillId="2" borderId="2" xfId="0" applyFont="1" applyFill="1" applyBorder="1" applyAlignment="1">
      <alignment horizontal="center" vertical="center" wrapText="1"/>
    </xf>
    <xf numFmtId="3" fontId="25"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23" fillId="0" borderId="0" xfId="0" applyFont="1" applyAlignment="1">
      <alignment wrapText="1"/>
    </xf>
    <xf numFmtId="0" fontId="11" fillId="0" borderId="2" xfId="0" applyFont="1" applyBorder="1" applyAlignment="1">
      <alignment horizontal="center" wrapText="1"/>
    </xf>
    <xf numFmtId="3" fontId="11"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1"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30" fillId="0" borderId="1" xfId="0" applyFont="1" applyBorder="1" applyAlignment="1">
      <alignment vertical="center" wrapText="1"/>
    </xf>
    <xf numFmtId="4" fontId="31" fillId="3" borderId="1" xfId="0" applyNumberFormat="1" applyFont="1" applyFill="1" applyBorder="1" applyAlignment="1">
      <alignment horizontal="right" vertical="center" wrapText="1"/>
    </xf>
    <xf numFmtId="4" fontId="32" fillId="0" borderId="4" xfId="0" applyNumberFormat="1" applyFont="1" applyBorder="1" applyAlignment="1">
      <alignment horizontal="right" vertical="center" wrapText="1"/>
    </xf>
    <xf numFmtId="0" fontId="28" fillId="4" borderId="1" xfId="0" applyFont="1" applyFill="1" applyBorder="1" applyAlignment="1">
      <alignment horizontal="center" vertical="center"/>
    </xf>
    <xf numFmtId="0" fontId="11" fillId="0" borderId="0" xfId="0" applyFont="1" applyAlignment="1">
      <alignment horizontal="left" vertical="center" wrapText="1"/>
    </xf>
    <xf numFmtId="0" fontId="19" fillId="0" borderId="0" xfId="0" applyFont="1"/>
    <xf numFmtId="0" fontId="30" fillId="0" borderId="0" xfId="0" applyFont="1"/>
    <xf numFmtId="0" fontId="34" fillId="0" borderId="0" xfId="0" applyFont="1"/>
    <xf numFmtId="3" fontId="30" fillId="0" borderId="0" xfId="0" applyNumberFormat="1" applyFont="1"/>
    <xf numFmtId="3" fontId="3" fillId="0" borderId="0" xfId="0" applyNumberFormat="1" applyFont="1"/>
    <xf numFmtId="1" fontId="10" fillId="0" borderId="2" xfId="0" applyNumberFormat="1" applyFont="1" applyBorder="1" applyAlignment="1">
      <alignment horizontal="center" wrapText="1"/>
    </xf>
    <xf numFmtId="49" fontId="10" fillId="0" borderId="4" xfId="0" applyNumberFormat="1" applyFont="1" applyBorder="1" applyAlignment="1">
      <alignment horizontal="center" vertical="top"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3" fontId="3" fillId="0" borderId="1" xfId="0" applyNumberFormat="1" applyFont="1" applyBorder="1" applyAlignment="1">
      <alignment horizontal="center" vertical="center" wrapText="1"/>
    </xf>
    <xf numFmtId="0" fontId="34" fillId="0" borderId="1" xfId="0" applyFont="1" applyBorder="1" applyAlignment="1">
      <alignment vertical="center" wrapText="1"/>
    </xf>
    <xf numFmtId="2" fontId="30" fillId="0" borderId="0" xfId="0" applyNumberFormat="1" applyFont="1"/>
    <xf numFmtId="3" fontId="34" fillId="0" borderId="1" xfId="0" applyNumberFormat="1" applyFont="1" applyBorder="1" applyAlignment="1">
      <alignment horizontal="center" vertical="center" wrapText="1"/>
    </xf>
    <xf numFmtId="3" fontId="12" fillId="0" borderId="0" xfId="0" applyNumberFormat="1" applyFont="1" applyAlignment="1">
      <alignment horizontal="center" vertical="center" wrapText="1"/>
    </xf>
    <xf numFmtId="3" fontId="11" fillId="0" borderId="0" xfId="0" applyNumberFormat="1" applyFont="1" applyAlignment="1">
      <alignment horizontal="center" vertical="center" wrapText="1"/>
    </xf>
    <xf numFmtId="0" fontId="12" fillId="0" borderId="1" xfId="0" applyFont="1" applyBorder="1" applyAlignment="1">
      <alignment horizontal="center" vertical="center" wrapText="1"/>
    </xf>
    <xf numFmtId="0" fontId="10" fillId="0" borderId="2" xfId="0" applyFont="1" applyBorder="1" applyAlignment="1">
      <alignment horizontal="center" vertical="center" wrapText="1"/>
    </xf>
    <xf numFmtId="4" fontId="2" fillId="0" borderId="1" xfId="0" applyNumberFormat="1" applyFont="1" applyBorder="1" applyAlignment="1">
      <alignment horizontal="center" vertical="center" wrapText="1"/>
    </xf>
    <xf numFmtId="0" fontId="11" fillId="0" borderId="9" xfId="0" applyFont="1" applyBorder="1" applyAlignment="1">
      <alignment horizontal="center" wrapText="1"/>
    </xf>
    <xf numFmtId="49" fontId="11" fillId="0" borderId="10" xfId="0" applyNumberFormat="1" applyFont="1" applyBorder="1" applyAlignment="1">
      <alignment horizontal="center" vertical="top" wrapText="1"/>
    </xf>
    <xf numFmtId="3" fontId="10"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top" wrapText="1"/>
    </xf>
    <xf numFmtId="3" fontId="32" fillId="0" borderId="1" xfId="0" applyNumberFormat="1" applyFont="1" applyBorder="1" applyAlignment="1">
      <alignment horizontal="center" vertical="center" wrapText="1"/>
    </xf>
    <xf numFmtId="0" fontId="35" fillId="3" borderId="2" xfId="0" applyFont="1" applyFill="1" applyBorder="1" applyAlignment="1">
      <alignment horizontal="center" vertical="center" wrapText="1"/>
    </xf>
    <xf numFmtId="0" fontId="33" fillId="0" borderId="1" xfId="0" applyFont="1" applyBorder="1" applyAlignment="1">
      <alignment vertical="center" wrapText="1"/>
    </xf>
    <xf numFmtId="0" fontId="33" fillId="0" borderId="1" xfId="0" applyFont="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1" fontId="3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4" fontId="30" fillId="0" borderId="0" xfId="0" applyNumberFormat="1" applyFont="1" applyAlignment="1">
      <alignment horizontal="center"/>
    </xf>
    <xf numFmtId="0" fontId="36" fillId="0" borderId="0" xfId="0" applyFont="1"/>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34" fillId="0" borderId="1" xfId="0" applyNumberFormat="1" applyFont="1" applyBorder="1" applyAlignment="1">
      <alignment horizontal="center" vertical="center" wrapText="1"/>
    </xf>
    <xf numFmtId="0" fontId="12" fillId="0" borderId="1" xfId="0" applyFont="1" applyBorder="1" applyAlignment="1">
      <alignment vertical="center" wrapText="1"/>
    </xf>
    <xf numFmtId="4" fontId="30" fillId="0" borderId="1" xfId="0" applyNumberFormat="1" applyFont="1" applyBorder="1" applyAlignment="1">
      <alignment horizontal="center" vertical="center" wrapText="1"/>
    </xf>
    <xf numFmtId="0" fontId="12" fillId="0" borderId="1" xfId="0" applyFont="1" applyBorder="1" applyAlignment="1">
      <alignment horizontal="justify" vertical="center" wrapText="1"/>
    </xf>
    <xf numFmtId="0" fontId="12" fillId="0" borderId="1" xfId="0" applyFont="1" applyBorder="1" applyAlignment="1">
      <alignment horizontal="left" vertical="center" wrapText="1"/>
    </xf>
    <xf numFmtId="0" fontId="37" fillId="0" borderId="1" xfId="0" applyFont="1" applyBorder="1" applyAlignment="1">
      <alignment horizontal="center" vertical="center" wrapText="1"/>
    </xf>
    <xf numFmtId="3" fontId="12" fillId="0" borderId="1"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5" xfId="0" applyFont="1" applyBorder="1" applyAlignment="1">
      <alignment horizontal="justify" vertical="center" wrapText="1"/>
    </xf>
    <xf numFmtId="0" fontId="11" fillId="0" borderId="9" xfId="0" applyFont="1" applyBorder="1" applyAlignment="1">
      <alignment horizontal="center" vertical="center" wrapText="1"/>
    </xf>
    <xf numFmtId="0" fontId="35" fillId="3" borderId="1" xfId="0" applyFont="1" applyFill="1" applyBorder="1" applyAlignment="1">
      <alignment horizontal="justify" vertical="center" wrapText="1"/>
    </xf>
    <xf numFmtId="0" fontId="32" fillId="3" borderId="1" xfId="0" applyFont="1" applyFill="1" applyBorder="1" applyAlignment="1">
      <alignment horizontal="justify" vertical="center" wrapText="1"/>
    </xf>
    <xf numFmtId="3" fontId="12" fillId="0" borderId="2" xfId="0" applyNumberFormat="1"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9"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1"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43" fillId="0" borderId="0" xfId="0" applyNumberFormat="1" applyFont="1"/>
    <xf numFmtId="0" fontId="43" fillId="0" borderId="0" xfId="0" applyFont="1"/>
    <xf numFmtId="0" fontId="39" fillId="0" borderId="0" xfId="0" applyFont="1"/>
    <xf numFmtId="0" fontId="34"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8" fillId="4" borderId="1" xfId="0" applyFont="1" applyFill="1" applyBorder="1" applyAlignment="1">
      <alignment horizontal="center"/>
    </xf>
    <xf numFmtId="0" fontId="28" fillId="2" borderId="2" xfId="0" applyFont="1" applyFill="1" applyBorder="1" applyAlignment="1">
      <alignment horizontal="center" vertical="center" wrapText="1"/>
    </xf>
    <xf numFmtId="1" fontId="28" fillId="4" borderId="1" xfId="0" applyNumberFormat="1" applyFont="1" applyFill="1" applyBorder="1" applyAlignment="1">
      <alignment horizontal="center"/>
    </xf>
    <xf numFmtId="0" fontId="11" fillId="0" borderId="5" xfId="0" applyFont="1" applyBorder="1" applyAlignment="1">
      <alignment horizontal="justify" vertical="center" wrapText="1"/>
    </xf>
    <xf numFmtId="0" fontId="11" fillId="0" borderId="1" xfId="0" applyFont="1" applyBorder="1" applyAlignment="1">
      <alignment horizontal="left" vertical="center" wrapText="1"/>
    </xf>
    <xf numFmtId="0" fontId="14" fillId="0" borderId="1" xfId="0" applyFont="1" applyBorder="1" applyAlignment="1">
      <alignment horizontal="center" vertical="center" wrapText="1"/>
    </xf>
    <xf numFmtId="3" fontId="11" fillId="0" borderId="1" xfId="0" applyNumberFormat="1" applyFont="1" applyBorder="1" applyAlignment="1">
      <alignment horizontal="center" vertical="center" wrapText="1"/>
    </xf>
    <xf numFmtId="3" fontId="13" fillId="0" borderId="1" xfId="0" applyNumberFormat="1" applyFont="1" applyBorder="1" applyAlignment="1">
      <alignment horizontal="center" vertical="center" wrapText="1"/>
    </xf>
    <xf numFmtId="0" fontId="11" fillId="0" borderId="0" xfId="0" applyFont="1" applyAlignment="1">
      <alignment vertical="top"/>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1"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11" fillId="6" borderId="4" xfId="0" applyFont="1" applyFill="1" applyBorder="1" applyAlignment="1">
      <alignment horizontal="left"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0" borderId="2" xfId="0" applyFont="1" applyBorder="1" applyAlignment="1">
      <alignment vertical="center" wrapText="1"/>
    </xf>
    <xf numFmtId="0" fontId="11"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1" fontId="11" fillId="0" borderId="2" xfId="0" applyNumberFormat="1" applyFont="1" applyBorder="1" applyAlignment="1">
      <alignment horizontal="center" vertical="center" wrapText="1"/>
    </xf>
    <xf numFmtId="1" fontId="11" fillId="0" borderId="4"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22" fillId="0" borderId="0" xfId="0" applyFont="1" applyAlignment="1">
      <alignment horizontal="left" vertical="top" wrapText="1"/>
    </xf>
    <xf numFmtId="0" fontId="10" fillId="6" borderId="1" xfId="0" applyFont="1" applyFill="1" applyBorder="1" applyAlignment="1">
      <alignment vertical="center" wrapText="1"/>
    </xf>
    <xf numFmtId="0" fontId="11" fillId="3"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41" fillId="0" borderId="3" xfId="0" applyFont="1" applyBorder="1" applyAlignment="1">
      <alignment vertical="center" wrapText="1"/>
    </xf>
    <xf numFmtId="0" fontId="11" fillId="0" borderId="0" xfId="0" applyFont="1" applyAlignment="1">
      <alignment horizontal="left" vertical="top" wrapText="1"/>
    </xf>
    <xf numFmtId="0" fontId="11" fillId="0" borderId="0" xfId="0" applyFont="1" applyAlignment="1">
      <alignment horizontal="left" vertical="top"/>
    </xf>
    <xf numFmtId="0" fontId="41" fillId="0" borderId="3" xfId="0" applyFont="1" applyBorder="1" applyAlignment="1">
      <alignment horizontal="center" vertical="center" wrapText="1"/>
    </xf>
    <xf numFmtId="0" fontId="11"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5" fillId="4" borderId="5" xfId="0" applyNumberFormat="1" applyFont="1" applyFill="1" applyBorder="1" applyAlignment="1">
      <alignment horizontal="center"/>
    </xf>
    <xf numFmtId="1" fontId="25" fillId="4" borderId="7" xfId="0" applyNumberFormat="1" applyFont="1" applyFill="1" applyBorder="1" applyAlignment="1">
      <alignment horizontal="center"/>
    </xf>
    <xf numFmtId="1" fontId="25" fillId="4" borderId="6" xfId="0" applyNumberFormat="1" applyFont="1" applyFill="1" applyBorder="1" applyAlignment="1">
      <alignment horizontal="center"/>
    </xf>
    <xf numFmtId="4" fontId="11" fillId="0" borderId="1" xfId="0" applyNumberFormat="1" applyFont="1" applyBorder="1" applyAlignment="1">
      <alignment horizontal="left" vertical="top" wrapText="1"/>
    </xf>
    <xf numFmtId="0" fontId="11" fillId="0" borderId="1" xfId="0" applyFont="1" applyBorder="1" applyAlignment="1">
      <alignment horizontal="left" vertical="top" wrapText="1"/>
    </xf>
    <xf numFmtId="0" fontId="9" fillId="4" borderId="1" xfId="0" applyFont="1" applyFill="1" applyBorder="1" applyAlignment="1">
      <alignment horizontal="center"/>
    </xf>
    <xf numFmtId="1" fontId="25" fillId="4" borderId="1" xfId="0" applyNumberFormat="1" applyFont="1" applyFill="1" applyBorder="1" applyAlignment="1">
      <alignment horizontal="center"/>
    </xf>
    <xf numFmtId="0" fontId="25" fillId="4" borderId="1" xfId="0" applyFont="1" applyFill="1" applyBorder="1" applyAlignment="1">
      <alignment horizontal="center"/>
    </xf>
    <xf numFmtId="0" fontId="14" fillId="0" borderId="1" xfId="0" applyFont="1" applyBorder="1" applyAlignment="1">
      <alignment horizontal="center" vertical="top"/>
    </xf>
    <xf numFmtId="0" fontId="9" fillId="4" borderId="1" xfId="0" applyFont="1" applyFill="1" applyBorder="1" applyAlignment="1">
      <alignment horizontal="center" vertical="center"/>
    </xf>
    <xf numFmtId="0" fontId="14" fillId="0" borderId="1" xfId="0" applyFont="1" applyBorder="1" applyAlignment="1">
      <alignment horizontal="left" vertical="top"/>
    </xf>
    <xf numFmtId="0" fontId="11"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5" fillId="4" borderId="5" xfId="0" applyFont="1" applyFill="1" applyBorder="1" applyAlignment="1">
      <alignment horizontal="center"/>
    </xf>
    <xf numFmtId="0" fontId="25" fillId="4" borderId="7" xfId="0" applyFont="1" applyFill="1" applyBorder="1" applyAlignment="1">
      <alignment horizontal="center"/>
    </xf>
    <xf numFmtId="0" fontId="25" fillId="4" borderId="6" xfId="0" applyFont="1" applyFill="1" applyBorder="1" applyAlignment="1">
      <alignment horizontal="center"/>
    </xf>
    <xf numFmtId="0" fontId="14" fillId="0" borderId="5" xfId="0" applyFont="1" applyBorder="1" applyAlignment="1">
      <alignment horizontal="left" vertical="top"/>
    </xf>
    <xf numFmtId="0" fontId="14" fillId="0" borderId="7" xfId="0" applyFont="1" applyBorder="1" applyAlignment="1">
      <alignment horizontal="left" vertical="top"/>
    </xf>
    <xf numFmtId="0" fontId="14" fillId="0" borderId="6" xfId="0" applyFont="1" applyBorder="1" applyAlignment="1">
      <alignment horizontal="left" vertical="top"/>
    </xf>
    <xf numFmtId="0" fontId="14" fillId="0" borderId="5" xfId="0" applyFont="1" applyBorder="1" applyAlignment="1">
      <alignment horizontal="center" vertical="top"/>
    </xf>
    <xf numFmtId="0" fontId="14" fillId="0" borderId="7" xfId="0" applyFont="1" applyBorder="1" applyAlignment="1">
      <alignment horizontal="center" vertical="top"/>
    </xf>
    <xf numFmtId="0" fontId="14"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30" fillId="0" borderId="1" xfId="0" applyFont="1" applyBorder="1" applyAlignment="1">
      <alignment horizontal="center" vertical="center" wrapText="1"/>
    </xf>
    <xf numFmtId="0" fontId="38" fillId="3" borderId="1" xfId="0" applyFont="1" applyFill="1" applyBorder="1" applyAlignment="1">
      <alignment horizontal="center" vertical="center" wrapText="1"/>
    </xf>
    <xf numFmtId="0" fontId="40"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1" fontId="11" fillId="0" borderId="1" xfId="0" applyNumberFormat="1" applyFont="1" applyBorder="1" applyAlignment="1">
      <alignment horizontal="center" vertical="top"/>
    </xf>
    <xf numFmtId="49" fontId="11"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1"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1"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11" fillId="0" borderId="5" xfId="0" applyFont="1" applyBorder="1" applyAlignment="1">
      <alignment horizontal="center" vertical="top"/>
    </xf>
    <xf numFmtId="0" fontId="11" fillId="0" borderId="6" xfId="0" applyFont="1" applyBorder="1" applyAlignment="1">
      <alignment horizontal="center" vertical="top"/>
    </xf>
    <xf numFmtId="49" fontId="11" fillId="0" borderId="5" xfId="0" applyNumberFormat="1" applyFont="1" applyBorder="1" applyAlignment="1">
      <alignment horizontal="left" vertical="top" wrapText="1"/>
    </xf>
    <xf numFmtId="49" fontId="11" fillId="0" borderId="7"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1" fontId="11" fillId="0" borderId="5" xfId="0" applyNumberFormat="1" applyFont="1" applyBorder="1" applyAlignment="1">
      <alignment horizontal="center" vertical="top"/>
    </xf>
    <xf numFmtId="1" fontId="11" fillId="0" borderId="7" xfId="0" applyNumberFormat="1" applyFont="1" applyBorder="1" applyAlignment="1">
      <alignment horizontal="center" vertical="top"/>
    </xf>
    <xf numFmtId="1" fontId="11" fillId="0" borderId="6" xfId="0" applyNumberFormat="1" applyFont="1" applyBorder="1" applyAlignment="1">
      <alignment horizontal="center" vertical="top"/>
    </xf>
    <xf numFmtId="0" fontId="25" fillId="4" borderId="1" xfId="0" applyFont="1" applyFill="1" applyBorder="1" applyAlignment="1">
      <alignment horizontal="center" vertical="center"/>
    </xf>
    <xf numFmtId="0" fontId="28" fillId="4" borderId="1" xfId="0" applyFont="1" applyFill="1" applyBorder="1" applyAlignment="1">
      <alignment horizontal="center" vertical="center"/>
    </xf>
    <xf numFmtId="0" fontId="24"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1" fillId="0" borderId="1" xfId="0" applyFont="1" applyBorder="1" applyAlignment="1">
      <alignment horizontal="left"/>
    </xf>
    <xf numFmtId="0" fontId="13" fillId="0" borderId="1" xfId="0" applyFont="1" applyBorder="1" applyAlignment="1">
      <alignment horizontal="left"/>
    </xf>
    <xf numFmtId="166" fontId="11" fillId="0" borderId="5" xfId="0" applyNumberFormat="1" applyFont="1" applyBorder="1" applyAlignment="1">
      <alignment horizontal="center" vertical="top"/>
    </xf>
    <xf numFmtId="166" fontId="11" fillId="0" borderId="7" xfId="0" applyNumberFormat="1" applyFont="1" applyBorder="1" applyAlignment="1">
      <alignment horizontal="center" vertical="top"/>
    </xf>
    <xf numFmtId="166" fontId="11" fillId="0" borderId="6" xfId="0" applyNumberFormat="1" applyFont="1" applyBorder="1" applyAlignment="1">
      <alignment horizontal="center" vertical="top"/>
    </xf>
    <xf numFmtId="0" fontId="11" fillId="0" borderId="5" xfId="0" applyFont="1" applyBorder="1" applyAlignment="1">
      <alignment horizontal="center"/>
    </xf>
    <xf numFmtId="0" fontId="11" fillId="0" borderId="7" xfId="0" applyFont="1" applyBorder="1" applyAlignment="1">
      <alignment horizontal="center"/>
    </xf>
    <xf numFmtId="0" fontId="11" fillId="0" borderId="6" xfId="0" applyFont="1" applyBorder="1" applyAlignment="1">
      <alignment horizontal="center"/>
    </xf>
    <xf numFmtId="0" fontId="11" fillId="0" borderId="5" xfId="0" applyFont="1" applyBorder="1" applyAlignment="1">
      <alignment horizontal="left"/>
    </xf>
    <xf numFmtId="0" fontId="11" fillId="0" borderId="7" xfId="0" applyFont="1" applyBorder="1" applyAlignment="1">
      <alignment horizontal="left"/>
    </xf>
    <xf numFmtId="0" fontId="11"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2" fillId="0" borderId="1" xfId="0" applyFont="1" applyBorder="1" applyAlignment="1">
      <alignment horizontal="left"/>
    </xf>
    <xf numFmtId="0" fontId="25" fillId="4" borderId="1" xfId="0" applyFont="1" applyFill="1" applyBorder="1" applyAlignment="1">
      <alignment horizontal="center" vertical="center" wrapText="1"/>
    </xf>
    <xf numFmtId="0" fontId="14" fillId="0" borderId="5" xfId="0" applyFont="1" applyBorder="1" applyAlignment="1">
      <alignment horizontal="left"/>
    </xf>
    <xf numFmtId="0" fontId="14" fillId="0" borderId="7" xfId="0" applyFont="1" applyBorder="1" applyAlignment="1">
      <alignment horizontal="left"/>
    </xf>
    <xf numFmtId="0" fontId="14" fillId="0" borderId="6" xfId="0" applyFont="1" applyBorder="1" applyAlignment="1">
      <alignment horizontal="left"/>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1" fillId="0" borderId="5" xfId="0" applyNumberFormat="1" applyFont="1" applyBorder="1" applyAlignment="1">
      <alignment horizontal="left" vertical="top" wrapText="1"/>
    </xf>
    <xf numFmtId="4" fontId="11" fillId="0" borderId="7" xfId="0" applyNumberFormat="1" applyFont="1" applyBorder="1" applyAlignment="1">
      <alignment horizontal="left" vertical="top" wrapText="1"/>
    </xf>
    <xf numFmtId="4" fontId="11" fillId="0" borderId="6" xfId="0" applyNumberFormat="1" applyFont="1" applyBorder="1" applyAlignment="1">
      <alignment horizontal="left" vertical="top" wrapText="1"/>
    </xf>
    <xf numFmtId="4" fontId="32" fillId="0" borderId="1" xfId="0" applyNumberFormat="1" applyFont="1" applyBorder="1" applyAlignment="1">
      <alignment horizontal="right" vertical="center" wrapText="1"/>
    </xf>
    <xf numFmtId="0" fontId="32" fillId="0" borderId="1" xfId="0" applyFont="1" applyBorder="1" applyAlignment="1">
      <alignment horizontal="left" vertical="center" wrapText="1"/>
    </xf>
    <xf numFmtId="4" fontId="33" fillId="0" borderId="1" xfId="0" applyNumberFormat="1" applyFont="1" applyBorder="1" applyAlignment="1">
      <alignment horizontal="right" vertical="center" wrapText="1"/>
    </xf>
    <xf numFmtId="0" fontId="34" fillId="0" borderId="1" xfId="0" applyFont="1" applyBorder="1" applyAlignment="1">
      <alignment horizontal="center" vertical="center" wrapText="1"/>
    </xf>
    <xf numFmtId="0" fontId="28" fillId="4" borderId="1" xfId="0" applyFont="1" applyFill="1" applyBorder="1" applyAlignment="1">
      <alignment horizontal="center" vertical="center" wrapText="1"/>
    </xf>
    <xf numFmtId="0" fontId="28" fillId="4" borderId="1" xfId="0" applyFont="1" applyFill="1" applyBorder="1" applyAlignment="1">
      <alignment horizontal="center"/>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4" fontId="34" fillId="0" borderId="2" xfId="0" applyNumberFormat="1" applyFont="1" applyBorder="1" applyAlignment="1">
      <alignment horizontal="right" vertical="center" wrapText="1"/>
    </xf>
    <xf numFmtId="4" fontId="34" fillId="0" borderId="3" xfId="0" applyNumberFormat="1" applyFont="1" applyBorder="1" applyAlignment="1">
      <alignment horizontal="right" vertical="center" wrapText="1"/>
    </xf>
    <xf numFmtId="4" fontId="34" fillId="0" borderId="4" xfId="0" applyNumberFormat="1" applyFont="1" applyBorder="1" applyAlignment="1">
      <alignment horizontal="right"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33" fillId="0" borderId="1" xfId="0" applyFont="1" applyBorder="1" applyAlignment="1">
      <alignment horizontal="left" vertical="center" wrapText="1"/>
    </xf>
    <xf numFmtId="0" fontId="35" fillId="3" borderId="1" xfId="0" applyFont="1" applyFill="1" applyBorder="1" applyAlignment="1">
      <alignment horizontal="center" vertical="center" wrapText="1"/>
    </xf>
    <xf numFmtId="4" fontId="33" fillId="0" borderId="2" xfId="0" applyNumberFormat="1" applyFont="1" applyBorder="1" applyAlignment="1">
      <alignment horizontal="center" vertical="center" wrapText="1"/>
    </xf>
    <xf numFmtId="4" fontId="33" fillId="0" borderId="3" xfId="0" applyNumberFormat="1" applyFont="1" applyBorder="1" applyAlignment="1">
      <alignment horizontal="center" vertical="center" wrapText="1"/>
    </xf>
    <xf numFmtId="4" fontId="33" fillId="0" borderId="4" xfId="0" applyNumberFormat="1"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4"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3" fontId="12" fillId="0" borderId="5" xfId="0" applyNumberFormat="1" applyFont="1" applyBorder="1" applyAlignment="1">
      <alignment horizontal="center" vertical="top"/>
    </xf>
    <xf numFmtId="3" fontId="12" fillId="0" borderId="7" xfId="0" applyNumberFormat="1" applyFont="1" applyBorder="1" applyAlignment="1">
      <alignment horizontal="center" vertical="top"/>
    </xf>
    <xf numFmtId="3" fontId="12" fillId="0" borderId="6" xfId="0" applyNumberFormat="1" applyFont="1" applyBorder="1" applyAlignment="1">
      <alignment horizontal="center" vertical="top"/>
    </xf>
    <xf numFmtId="4" fontId="33" fillId="0" borderId="2" xfId="0" applyNumberFormat="1" applyFont="1" applyBorder="1" applyAlignment="1">
      <alignment horizontal="right" vertical="center" wrapText="1"/>
    </xf>
    <xf numFmtId="4" fontId="33" fillId="0" borderId="3" xfId="0" applyNumberFormat="1" applyFont="1" applyBorder="1" applyAlignment="1">
      <alignment horizontal="right" vertical="center" wrapText="1"/>
    </xf>
    <xf numFmtId="4" fontId="33" fillId="0" borderId="4" xfId="0" applyNumberFormat="1" applyFont="1" applyBorder="1" applyAlignment="1">
      <alignment horizontal="right" vertical="center" wrapText="1"/>
    </xf>
    <xf numFmtId="4" fontId="11" fillId="0" borderId="9" xfId="0" applyNumberFormat="1" applyFont="1" applyBorder="1" applyAlignment="1">
      <alignment horizontal="left" vertical="top" wrapText="1"/>
    </xf>
    <xf numFmtId="4" fontId="11" fillId="0" borderId="8" xfId="0" applyNumberFormat="1" applyFont="1" applyBorder="1" applyAlignment="1">
      <alignment horizontal="left" vertical="top" wrapText="1"/>
    </xf>
    <xf numFmtId="4" fontId="11" fillId="0" borderId="12" xfId="0" applyNumberFormat="1" applyFont="1" applyBorder="1" applyAlignment="1">
      <alignment horizontal="left" vertical="top" wrapText="1"/>
    </xf>
    <xf numFmtId="4" fontId="11" fillId="0" borderId="10" xfId="0" applyNumberFormat="1" applyFont="1" applyBorder="1" applyAlignment="1">
      <alignment horizontal="left" vertical="top" wrapText="1"/>
    </xf>
    <xf numFmtId="4" fontId="11" fillId="0" borderId="11" xfId="0" applyNumberFormat="1" applyFont="1" applyBorder="1" applyAlignment="1">
      <alignment horizontal="left" vertical="top" wrapText="1"/>
    </xf>
    <xf numFmtId="4" fontId="11" fillId="0" borderId="13" xfId="0" applyNumberFormat="1" applyFont="1" applyBorder="1" applyAlignment="1">
      <alignment horizontal="left" vertical="top" wrapText="1"/>
    </xf>
    <xf numFmtId="0" fontId="30" fillId="0" borderId="8" xfId="0" applyFont="1" applyBorder="1" applyAlignment="1">
      <alignment horizontal="left" vertical="center" wrapText="1"/>
    </xf>
    <xf numFmtId="4" fontId="3"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1" fillId="0" borderId="5" xfId="0" applyNumberFormat="1" applyFont="1" applyBorder="1" applyAlignment="1">
      <alignment horizontal="center" vertical="top"/>
    </xf>
    <xf numFmtId="168" fontId="11" fillId="0" borderId="7" xfId="0" applyNumberFormat="1" applyFont="1" applyBorder="1" applyAlignment="1">
      <alignment horizontal="center" vertical="top"/>
    </xf>
    <xf numFmtId="168" fontId="11" fillId="0" borderId="6" xfId="0" applyNumberFormat="1" applyFont="1" applyBorder="1" applyAlignment="1">
      <alignment horizontal="center" vertical="top"/>
    </xf>
    <xf numFmtId="1" fontId="28" fillId="4" borderId="1" xfId="0" applyNumberFormat="1" applyFont="1" applyFill="1" applyBorder="1" applyAlignment="1">
      <alignment horizontal="center"/>
    </xf>
    <xf numFmtId="1" fontId="28" fillId="4" borderId="5" xfId="0" applyNumberFormat="1" applyFont="1" applyFill="1" applyBorder="1" applyAlignment="1">
      <alignment horizontal="center"/>
    </xf>
    <xf numFmtId="1" fontId="28" fillId="4" borderId="7" xfId="0" applyNumberFormat="1" applyFont="1" applyFill="1" applyBorder="1" applyAlignment="1">
      <alignment horizontal="center"/>
    </xf>
    <xf numFmtId="1" fontId="28" fillId="4" borderId="6" xfId="0" applyNumberFormat="1" applyFont="1" applyFill="1" applyBorder="1" applyAlignment="1">
      <alignment horizontal="center"/>
    </xf>
    <xf numFmtId="0" fontId="28" fillId="4" borderId="5" xfId="0" applyFont="1" applyFill="1" applyBorder="1" applyAlignment="1">
      <alignment horizontal="center"/>
    </xf>
    <xf numFmtId="0" fontId="28" fillId="4" borderId="7" xfId="0" applyFont="1" applyFill="1" applyBorder="1" applyAlignment="1">
      <alignment horizontal="center"/>
    </xf>
    <xf numFmtId="0" fontId="28" fillId="4" borderId="6" xfId="0" applyFont="1" applyFill="1" applyBorder="1" applyAlignment="1">
      <alignment horizontal="center"/>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79"/>
  <sheetViews>
    <sheetView zoomScale="80" zoomScaleNormal="80" workbookViewId="0">
      <pane ySplit="8" topLeftCell="A58" activePane="bottomLeft" state="frozen"/>
      <selection pane="bottomLeft" activeCell="F68" sqref="F68:F69"/>
    </sheetView>
  </sheetViews>
  <sheetFormatPr defaultColWidth="9.140625" defaultRowHeight="15" x14ac:dyDescent="0.25"/>
  <cols>
    <col min="1" max="1" width="5" style="27" customWidth="1"/>
    <col min="2" max="2" width="5.85546875" style="27" customWidth="1"/>
    <col min="3" max="3" width="41.42578125" style="27" customWidth="1"/>
    <col min="4" max="4" width="14" style="27" customWidth="1"/>
    <col min="5" max="5" width="13.5703125" style="27" customWidth="1"/>
    <col min="6" max="6" width="46.42578125" style="27" customWidth="1"/>
    <col min="7" max="7" width="13.7109375" style="27" customWidth="1"/>
    <col min="8" max="8" width="19.42578125" style="27" customWidth="1"/>
    <col min="9" max="9" width="17.140625" style="27" customWidth="1"/>
    <col min="10" max="10" width="19.5703125" style="27" customWidth="1"/>
    <col min="11" max="11" width="75.28515625" style="27" customWidth="1"/>
    <col min="12" max="12" width="23.42578125" style="45" customWidth="1"/>
    <col min="13" max="16384" width="9.140625" style="27"/>
  </cols>
  <sheetData>
    <row r="1" spans="2:12" ht="15.6" x14ac:dyDescent="0.3">
      <c r="K1" s="93"/>
    </row>
    <row r="2" spans="2:12" ht="13.9" x14ac:dyDescent="0.25">
      <c r="B2" s="203" t="s">
        <v>80</v>
      </c>
      <c r="C2" s="204"/>
      <c r="D2" s="204"/>
      <c r="E2" s="204"/>
      <c r="F2" s="204"/>
      <c r="G2" s="204"/>
      <c r="H2" s="204"/>
      <c r="I2" s="204"/>
      <c r="J2" s="204"/>
      <c r="K2" s="204"/>
    </row>
    <row r="3" spans="2:12" x14ac:dyDescent="0.25">
      <c r="B3" s="203" t="s">
        <v>81</v>
      </c>
      <c r="C3" s="204"/>
      <c r="D3" s="204"/>
      <c r="E3" s="204"/>
      <c r="F3" s="204"/>
      <c r="G3" s="204"/>
      <c r="H3" s="204"/>
      <c r="I3" s="204"/>
      <c r="J3" s="204"/>
      <c r="K3" s="204"/>
    </row>
    <row r="5" spans="2:12" x14ac:dyDescent="0.25">
      <c r="B5" s="29" t="s">
        <v>82</v>
      </c>
    </row>
    <row r="6" spans="2:12" x14ac:dyDescent="0.25">
      <c r="B6" s="206" t="s">
        <v>39</v>
      </c>
      <c r="C6" s="206" t="s">
        <v>71</v>
      </c>
      <c r="D6" s="206"/>
      <c r="E6" s="206" t="s">
        <v>72</v>
      </c>
      <c r="F6" s="206" t="s">
        <v>60</v>
      </c>
      <c r="G6" s="206"/>
      <c r="H6" s="206"/>
      <c r="I6" s="206"/>
      <c r="J6" s="207" t="s">
        <v>73</v>
      </c>
      <c r="K6" s="206" t="s">
        <v>74</v>
      </c>
    </row>
    <row r="7" spans="2:12" ht="54" customHeight="1" x14ac:dyDescent="0.25">
      <c r="B7" s="206"/>
      <c r="C7" s="15" t="s">
        <v>75</v>
      </c>
      <c r="D7" s="15" t="s">
        <v>76</v>
      </c>
      <c r="E7" s="206"/>
      <c r="F7" s="15" t="s">
        <v>77</v>
      </c>
      <c r="G7" s="15" t="s">
        <v>78</v>
      </c>
      <c r="H7" s="94" t="s">
        <v>220</v>
      </c>
      <c r="I7" s="94" t="s">
        <v>221</v>
      </c>
      <c r="J7" s="207"/>
      <c r="K7" s="206"/>
      <c r="L7" s="90"/>
    </row>
    <row r="8" spans="2:12" s="67" customFormat="1" ht="11.45" x14ac:dyDescent="0.2">
      <c r="B8" s="64">
        <v>1</v>
      </c>
      <c r="C8" s="64">
        <v>2</v>
      </c>
      <c r="D8" s="64">
        <v>3</v>
      </c>
      <c r="E8" s="64">
        <v>4</v>
      </c>
      <c r="F8" s="64">
        <v>5</v>
      </c>
      <c r="G8" s="64">
        <v>6</v>
      </c>
      <c r="H8" s="64">
        <v>7</v>
      </c>
      <c r="I8" s="64">
        <v>8</v>
      </c>
      <c r="J8" s="65">
        <v>9</v>
      </c>
      <c r="K8" s="64">
        <v>10</v>
      </c>
      <c r="L8" s="66"/>
    </row>
    <row r="9" spans="2:12" ht="45" x14ac:dyDescent="0.25">
      <c r="B9" s="23" t="s">
        <v>69</v>
      </c>
      <c r="C9" s="23" t="s">
        <v>85</v>
      </c>
      <c r="D9" s="23" t="s">
        <v>86</v>
      </c>
      <c r="E9" s="25" t="s">
        <v>402</v>
      </c>
      <c r="F9" s="22" t="s">
        <v>371</v>
      </c>
      <c r="G9" s="41" t="s">
        <v>198</v>
      </c>
      <c r="H9" s="41" t="s">
        <v>388</v>
      </c>
      <c r="I9" s="41" t="s">
        <v>389</v>
      </c>
      <c r="J9" s="43" t="s">
        <v>177</v>
      </c>
      <c r="K9" s="25" t="s">
        <v>392</v>
      </c>
      <c r="L9" s="46"/>
    </row>
    <row r="10" spans="2:12" ht="75" x14ac:dyDescent="0.25">
      <c r="B10" s="24"/>
      <c r="C10" s="21"/>
      <c r="D10" s="21"/>
      <c r="E10" s="25" t="s">
        <v>402</v>
      </c>
      <c r="F10" s="22" t="s">
        <v>372</v>
      </c>
      <c r="G10" s="41" t="s">
        <v>199</v>
      </c>
      <c r="H10" s="41" t="s">
        <v>222</v>
      </c>
      <c r="I10" s="41" t="s">
        <v>223</v>
      </c>
      <c r="J10" s="48"/>
      <c r="K10" s="25" t="s">
        <v>87</v>
      </c>
    </row>
    <row r="11" spans="2:12" ht="60" x14ac:dyDescent="0.25">
      <c r="B11" s="24"/>
      <c r="C11" s="21"/>
      <c r="D11" s="21"/>
      <c r="E11" s="143" t="s">
        <v>402</v>
      </c>
      <c r="F11" s="22" t="s">
        <v>373</v>
      </c>
      <c r="G11" s="26" t="s">
        <v>200</v>
      </c>
      <c r="H11" s="41" t="s">
        <v>224</v>
      </c>
      <c r="I11" s="41" t="s">
        <v>225</v>
      </c>
      <c r="J11" s="48"/>
      <c r="K11" s="25" t="s">
        <v>393</v>
      </c>
    </row>
    <row r="12" spans="2:12" ht="75" x14ac:dyDescent="0.25">
      <c r="B12" s="24"/>
      <c r="C12" s="21"/>
      <c r="D12" s="21"/>
      <c r="E12" s="25" t="s">
        <v>174</v>
      </c>
      <c r="F12" s="22" t="s">
        <v>374</v>
      </c>
      <c r="G12" s="26" t="s">
        <v>201</v>
      </c>
      <c r="H12" s="41" t="s">
        <v>226</v>
      </c>
      <c r="I12" s="41" t="s">
        <v>227</v>
      </c>
      <c r="J12" s="48"/>
      <c r="K12" s="25" t="s">
        <v>88</v>
      </c>
    </row>
    <row r="13" spans="2:12" ht="30" x14ac:dyDescent="0.25">
      <c r="B13" s="24"/>
      <c r="C13" s="21"/>
      <c r="D13" s="21"/>
      <c r="E13" s="25" t="s">
        <v>402</v>
      </c>
      <c r="F13" s="22" t="s">
        <v>89</v>
      </c>
      <c r="G13" s="26" t="s">
        <v>202</v>
      </c>
      <c r="H13" s="41" t="s">
        <v>228</v>
      </c>
      <c r="I13" s="41" t="s">
        <v>229</v>
      </c>
      <c r="J13" s="48"/>
      <c r="K13" s="26" t="s">
        <v>90</v>
      </c>
    </row>
    <row r="14" spans="2:12" ht="45" x14ac:dyDescent="0.25">
      <c r="B14" s="24"/>
      <c r="C14" s="21"/>
      <c r="D14" s="21"/>
      <c r="E14" s="25" t="s">
        <v>402</v>
      </c>
      <c r="F14" s="22" t="s">
        <v>91</v>
      </c>
      <c r="G14" s="26" t="s">
        <v>203</v>
      </c>
      <c r="H14" s="41" t="s">
        <v>230</v>
      </c>
      <c r="I14" s="41" t="s">
        <v>231</v>
      </c>
      <c r="J14" s="48"/>
      <c r="K14" s="26" t="s">
        <v>90</v>
      </c>
    </row>
    <row r="15" spans="2:12" ht="60" x14ac:dyDescent="0.25">
      <c r="B15" s="24"/>
      <c r="C15" s="21"/>
      <c r="D15" s="21"/>
      <c r="E15" s="25" t="s">
        <v>402</v>
      </c>
      <c r="F15" s="22" t="s">
        <v>92</v>
      </c>
      <c r="G15" s="26" t="s">
        <v>204</v>
      </c>
      <c r="H15" s="41" t="s">
        <v>232</v>
      </c>
      <c r="I15" s="41" t="s">
        <v>233</v>
      </c>
      <c r="J15" s="48"/>
      <c r="K15" s="26" t="s">
        <v>90</v>
      </c>
    </row>
    <row r="16" spans="2:12" ht="20.25" customHeight="1" x14ac:dyDescent="0.25">
      <c r="B16" s="195" t="s">
        <v>79</v>
      </c>
      <c r="C16" s="195" t="s">
        <v>120</v>
      </c>
      <c r="D16" s="195" t="s">
        <v>93</v>
      </c>
      <c r="E16" s="195" t="s">
        <v>307</v>
      </c>
      <c r="F16" s="195" t="s">
        <v>303</v>
      </c>
      <c r="G16" s="108">
        <f>'IV skyrius IV sk'!K12</f>
        <v>0</v>
      </c>
      <c r="H16" s="108">
        <f>'IV skyrius IV sk'!N12</f>
        <v>0</v>
      </c>
      <c r="I16" s="108">
        <f>'IV skyrius IV sk'!O12</f>
        <v>182</v>
      </c>
      <c r="J16" s="191"/>
      <c r="K16" s="188"/>
    </row>
    <row r="17" spans="2:12" ht="22.5" customHeight="1" x14ac:dyDescent="0.25">
      <c r="B17" s="196"/>
      <c r="C17" s="196"/>
      <c r="D17" s="196"/>
      <c r="E17" s="196"/>
      <c r="F17" s="196"/>
      <c r="G17" s="109" t="s">
        <v>369</v>
      </c>
      <c r="H17" s="109" t="s">
        <v>205</v>
      </c>
      <c r="I17" s="109" t="s">
        <v>206</v>
      </c>
      <c r="J17" s="192"/>
      <c r="K17" s="189"/>
    </row>
    <row r="18" spans="2:12" ht="33" customHeight="1" x14ac:dyDescent="0.25">
      <c r="B18" s="188"/>
      <c r="C18" s="188"/>
      <c r="D18" s="188"/>
      <c r="E18" s="195" t="s">
        <v>307</v>
      </c>
      <c r="F18" s="195" t="s">
        <v>304</v>
      </c>
      <c r="G18" s="108">
        <f>'IV skyrius IV sk'!K13</f>
        <v>0</v>
      </c>
      <c r="H18" s="110">
        <f>'IV skyrius IV sk'!N13</f>
        <v>0</v>
      </c>
      <c r="I18" s="111">
        <f>'IV skyrius IV sk'!O13</f>
        <v>262</v>
      </c>
      <c r="J18" s="191"/>
      <c r="K18" s="188"/>
    </row>
    <row r="19" spans="2:12" ht="33" customHeight="1" x14ac:dyDescent="0.25">
      <c r="B19" s="189"/>
      <c r="C19" s="189"/>
      <c r="D19" s="189"/>
      <c r="E19" s="196"/>
      <c r="F19" s="196"/>
      <c r="G19" s="109" t="s">
        <v>369</v>
      </c>
      <c r="H19" s="109" t="s">
        <v>205</v>
      </c>
      <c r="I19" s="109" t="s">
        <v>206</v>
      </c>
      <c r="J19" s="192"/>
      <c r="K19" s="189"/>
    </row>
    <row r="20" spans="2:12" s="28" customFormat="1" ht="30.75" customHeight="1" x14ac:dyDescent="0.25">
      <c r="B20" s="188"/>
      <c r="C20" s="188"/>
      <c r="D20" s="188"/>
      <c r="E20" s="195" t="s">
        <v>307</v>
      </c>
      <c r="F20" s="195" t="s">
        <v>305</v>
      </c>
      <c r="G20" s="108">
        <f>'IV skyrius IV sk'!K14</f>
        <v>0</v>
      </c>
      <c r="H20" s="110">
        <f>'IV skyrius IV sk'!N14</f>
        <v>0</v>
      </c>
      <c r="I20" s="111">
        <f>'IV skyrius IV sk'!O14</f>
        <v>175</v>
      </c>
      <c r="J20" s="191"/>
      <c r="K20" s="188"/>
      <c r="L20" s="47"/>
    </row>
    <row r="21" spans="2:12" s="28" customFormat="1" ht="33.75" customHeight="1" x14ac:dyDescent="0.25">
      <c r="B21" s="189"/>
      <c r="C21" s="189"/>
      <c r="D21" s="189"/>
      <c r="E21" s="196"/>
      <c r="F21" s="196"/>
      <c r="G21" s="109" t="s">
        <v>369</v>
      </c>
      <c r="H21" s="109" t="s">
        <v>205</v>
      </c>
      <c r="I21" s="109" t="s">
        <v>206</v>
      </c>
      <c r="J21" s="192"/>
      <c r="K21" s="189"/>
      <c r="L21" s="47"/>
    </row>
    <row r="22" spans="2:12" ht="26.25" customHeight="1" x14ac:dyDescent="0.25">
      <c r="B22" s="188"/>
      <c r="C22" s="188"/>
      <c r="D22" s="188"/>
      <c r="E22" s="195" t="s">
        <v>307</v>
      </c>
      <c r="F22" s="195" t="s">
        <v>306</v>
      </c>
      <c r="G22" s="108">
        <f>'IV skyrius IV sk'!K15</f>
        <v>0</v>
      </c>
      <c r="H22" s="110">
        <f>'IV skyrius IV sk'!N15</f>
        <v>0</v>
      </c>
      <c r="I22" s="111">
        <f>'IV skyrius IV sk'!O15</f>
        <v>142</v>
      </c>
      <c r="J22" s="191"/>
      <c r="K22" s="188"/>
    </row>
    <row r="23" spans="2:12" ht="24.75" customHeight="1" x14ac:dyDescent="0.25">
      <c r="B23" s="189"/>
      <c r="C23" s="189"/>
      <c r="D23" s="189"/>
      <c r="E23" s="196"/>
      <c r="F23" s="196"/>
      <c r="G23" s="109" t="s">
        <v>369</v>
      </c>
      <c r="H23" s="109" t="s">
        <v>205</v>
      </c>
      <c r="I23" s="109" t="s">
        <v>206</v>
      </c>
      <c r="J23" s="192"/>
      <c r="K23" s="189"/>
    </row>
    <row r="24" spans="2:12" ht="20.25" customHeight="1" x14ac:dyDescent="0.25">
      <c r="B24" s="195" t="s">
        <v>95</v>
      </c>
      <c r="C24" s="195" t="s">
        <v>121</v>
      </c>
      <c r="D24" s="212" t="s">
        <v>96</v>
      </c>
      <c r="E24" s="195" t="s">
        <v>307</v>
      </c>
      <c r="F24" s="195" t="s">
        <v>375</v>
      </c>
      <c r="G24" s="212">
        <v>0</v>
      </c>
      <c r="H24" s="91">
        <v>0</v>
      </c>
      <c r="I24" s="92">
        <v>80</v>
      </c>
      <c r="J24" s="199"/>
      <c r="K24" s="197"/>
    </row>
    <row r="25" spans="2:12" ht="29.25" customHeight="1" x14ac:dyDescent="0.25">
      <c r="B25" s="196"/>
      <c r="C25" s="196"/>
      <c r="D25" s="213"/>
      <c r="E25" s="196"/>
      <c r="F25" s="196"/>
      <c r="G25" s="213"/>
      <c r="H25" s="95" t="s">
        <v>205</v>
      </c>
      <c r="I25" s="95" t="s">
        <v>206</v>
      </c>
      <c r="J25" s="200"/>
      <c r="K25" s="198"/>
    </row>
    <row r="26" spans="2:12" ht="23.25" customHeight="1" x14ac:dyDescent="0.25">
      <c r="B26" s="197"/>
      <c r="C26" s="197"/>
      <c r="D26" s="197"/>
      <c r="E26" s="195" t="s">
        <v>307</v>
      </c>
      <c r="F26" s="195" t="s">
        <v>376</v>
      </c>
      <c r="G26" s="212">
        <v>0</v>
      </c>
      <c r="H26" s="91">
        <v>0</v>
      </c>
      <c r="I26" s="92">
        <v>80</v>
      </c>
      <c r="J26" s="199"/>
      <c r="K26" s="197"/>
    </row>
    <row r="27" spans="2:12" ht="26.25" customHeight="1" x14ac:dyDescent="0.25">
      <c r="B27" s="198"/>
      <c r="C27" s="198"/>
      <c r="D27" s="198"/>
      <c r="E27" s="196"/>
      <c r="F27" s="196"/>
      <c r="G27" s="213"/>
      <c r="H27" s="95" t="s">
        <v>205</v>
      </c>
      <c r="I27" s="95" t="s">
        <v>206</v>
      </c>
      <c r="J27" s="200"/>
      <c r="K27" s="198"/>
    </row>
    <row r="28" spans="2:12" ht="45" x14ac:dyDescent="0.25">
      <c r="B28" s="24"/>
      <c r="C28" s="24"/>
      <c r="D28" s="24"/>
      <c r="E28" s="25" t="s">
        <v>170</v>
      </c>
      <c r="F28" s="25" t="s">
        <v>377</v>
      </c>
      <c r="G28" s="26" t="s">
        <v>18</v>
      </c>
      <c r="H28" s="26" t="s">
        <v>18</v>
      </c>
      <c r="I28" s="26" t="s">
        <v>18</v>
      </c>
      <c r="J28" s="44"/>
      <c r="K28" s="24"/>
    </row>
    <row r="29" spans="2:12" ht="22.5" customHeight="1" x14ac:dyDescent="0.25">
      <c r="B29" s="193" t="s">
        <v>97</v>
      </c>
      <c r="C29" s="208" t="s">
        <v>122</v>
      </c>
      <c r="D29" s="208" t="s">
        <v>98</v>
      </c>
      <c r="E29" s="208" t="s">
        <v>307</v>
      </c>
      <c r="F29" s="208" t="s">
        <v>239</v>
      </c>
      <c r="G29" s="210">
        <f>'IV skyrius I sk'!K12</f>
        <v>0</v>
      </c>
      <c r="H29" s="91">
        <f>'IV skyrius I sk'!N12</f>
        <v>0</v>
      </c>
      <c r="I29" s="92">
        <f>'IV skyrius I sk'!O12</f>
        <v>1603</v>
      </c>
      <c r="J29" s="199"/>
      <c r="K29" s="197"/>
      <c r="L29" s="27"/>
    </row>
    <row r="30" spans="2:12" ht="22.5" customHeight="1" x14ac:dyDescent="0.25">
      <c r="B30" s="194"/>
      <c r="C30" s="209"/>
      <c r="D30" s="209"/>
      <c r="E30" s="209"/>
      <c r="F30" s="209"/>
      <c r="G30" s="211"/>
      <c r="H30" s="95" t="s">
        <v>205</v>
      </c>
      <c r="I30" s="95" t="s">
        <v>206</v>
      </c>
      <c r="J30" s="200"/>
      <c r="K30" s="198"/>
      <c r="L30" s="27"/>
    </row>
    <row r="31" spans="2:12" ht="22.5" customHeight="1" x14ac:dyDescent="0.25">
      <c r="B31" s="199"/>
      <c r="C31" s="199"/>
      <c r="D31" s="199"/>
      <c r="E31" s="201" t="s">
        <v>307</v>
      </c>
      <c r="F31" s="208" t="s">
        <v>240</v>
      </c>
      <c r="G31" s="210">
        <f>'IV skyrius I sk'!K13</f>
        <v>0</v>
      </c>
      <c r="H31" s="91">
        <f>'IV skyrius I sk'!N13</f>
        <v>0</v>
      </c>
      <c r="I31" s="92">
        <f>'IV skyrius I sk'!O13</f>
        <v>23</v>
      </c>
      <c r="J31" s="199"/>
      <c r="K31" s="197"/>
      <c r="L31" s="27"/>
    </row>
    <row r="32" spans="2:12" ht="22.5" customHeight="1" x14ac:dyDescent="0.25">
      <c r="B32" s="200"/>
      <c r="C32" s="200"/>
      <c r="D32" s="200"/>
      <c r="E32" s="202"/>
      <c r="F32" s="209"/>
      <c r="G32" s="211"/>
      <c r="H32" s="95" t="s">
        <v>205</v>
      </c>
      <c r="I32" s="95" t="s">
        <v>206</v>
      </c>
      <c r="J32" s="200"/>
      <c r="K32" s="198"/>
      <c r="L32" s="27"/>
    </row>
    <row r="33" spans="2:13" x14ac:dyDescent="0.25">
      <c r="B33" s="199"/>
      <c r="C33" s="199"/>
      <c r="D33" s="199"/>
      <c r="E33" s="201" t="s">
        <v>307</v>
      </c>
      <c r="F33" s="208" t="s">
        <v>241</v>
      </c>
      <c r="G33" s="210">
        <f>'IV skyrius I sk'!K14</f>
        <v>0</v>
      </c>
      <c r="H33" s="91">
        <f>'IV skyrius I sk'!N14</f>
        <v>0</v>
      </c>
      <c r="I33" s="92">
        <f>'IV skyrius I sk'!O14</f>
        <v>6725</v>
      </c>
      <c r="J33" s="199"/>
      <c r="K33" s="197"/>
      <c r="L33" s="27"/>
    </row>
    <row r="34" spans="2:13" x14ac:dyDescent="0.25">
      <c r="B34" s="200"/>
      <c r="C34" s="200"/>
      <c r="D34" s="200"/>
      <c r="E34" s="202"/>
      <c r="F34" s="209"/>
      <c r="G34" s="211"/>
      <c r="H34" s="95" t="s">
        <v>205</v>
      </c>
      <c r="I34" s="95" t="s">
        <v>206</v>
      </c>
      <c r="J34" s="200"/>
      <c r="K34" s="198"/>
      <c r="L34" s="27"/>
    </row>
    <row r="35" spans="2:13" ht="29.25" customHeight="1" x14ac:dyDescent="0.25">
      <c r="B35" s="199"/>
      <c r="C35" s="199"/>
      <c r="D35" s="199"/>
      <c r="E35" s="201" t="s">
        <v>307</v>
      </c>
      <c r="F35" s="208" t="s">
        <v>242</v>
      </c>
      <c r="G35" s="210">
        <f>'IV skyrius I sk'!K15</f>
        <v>0</v>
      </c>
      <c r="H35" s="91">
        <f>'IV skyrius I sk'!N15</f>
        <v>0</v>
      </c>
      <c r="I35" s="163">
        <f>'IV skyrius I sk'!O15</f>
        <v>10.9375</v>
      </c>
      <c r="J35" s="199"/>
      <c r="K35" s="197"/>
      <c r="L35" s="27"/>
    </row>
    <row r="36" spans="2:13" ht="29.25" customHeight="1" x14ac:dyDescent="0.25">
      <c r="B36" s="200"/>
      <c r="C36" s="200"/>
      <c r="D36" s="200"/>
      <c r="E36" s="202"/>
      <c r="F36" s="209"/>
      <c r="G36" s="211"/>
      <c r="H36" s="95" t="s">
        <v>205</v>
      </c>
      <c r="I36" s="95" t="s">
        <v>206</v>
      </c>
      <c r="J36" s="200"/>
      <c r="K36" s="198"/>
      <c r="L36" s="27"/>
    </row>
    <row r="37" spans="2:13" x14ac:dyDescent="0.25">
      <c r="B37" s="199"/>
      <c r="C37" s="199"/>
      <c r="D37" s="199"/>
      <c r="E37" s="201" t="s">
        <v>307</v>
      </c>
      <c r="F37" s="208" t="s">
        <v>243</v>
      </c>
      <c r="G37" s="210">
        <f>'IV skyrius I sk'!K16</f>
        <v>0</v>
      </c>
      <c r="H37" s="91">
        <f>'IV skyrius I sk'!N16</f>
        <v>0</v>
      </c>
      <c r="I37" s="92">
        <f>'IV skyrius I sk'!O16</f>
        <v>1893</v>
      </c>
      <c r="J37" s="199"/>
      <c r="K37" s="197"/>
      <c r="L37" s="27"/>
    </row>
    <row r="38" spans="2:13" x14ac:dyDescent="0.25">
      <c r="B38" s="200"/>
      <c r="C38" s="200"/>
      <c r="D38" s="200"/>
      <c r="E38" s="202"/>
      <c r="F38" s="209"/>
      <c r="G38" s="211"/>
      <c r="H38" s="95" t="s">
        <v>205</v>
      </c>
      <c r="I38" s="95" t="s">
        <v>206</v>
      </c>
      <c r="J38" s="200"/>
      <c r="K38" s="198"/>
      <c r="L38" s="27"/>
    </row>
    <row r="39" spans="2:13" ht="150" x14ac:dyDescent="0.25">
      <c r="B39" s="25" t="s">
        <v>45</v>
      </c>
      <c r="C39" s="25" t="s">
        <v>123</v>
      </c>
      <c r="D39" s="25" t="s">
        <v>99</v>
      </c>
      <c r="E39" s="25" t="s">
        <v>402</v>
      </c>
      <c r="F39" s="25" t="s">
        <v>378</v>
      </c>
      <c r="G39" s="26" t="s">
        <v>207</v>
      </c>
      <c r="H39" s="41" t="s">
        <v>234</v>
      </c>
      <c r="I39" s="41">
        <v>69.7</v>
      </c>
      <c r="J39" s="49" t="s">
        <v>176</v>
      </c>
      <c r="K39" s="205" t="s">
        <v>394</v>
      </c>
      <c r="L39" s="46"/>
    </row>
    <row r="40" spans="2:13" ht="45" x14ac:dyDescent="0.25">
      <c r="B40" s="24"/>
      <c r="C40" s="24"/>
      <c r="D40" s="24"/>
      <c r="E40" s="25" t="s">
        <v>402</v>
      </c>
      <c r="F40" s="25" t="s">
        <v>379</v>
      </c>
      <c r="G40" s="26" t="s">
        <v>208</v>
      </c>
      <c r="H40" s="41" t="s">
        <v>235</v>
      </c>
      <c r="I40" s="41" t="s">
        <v>236</v>
      </c>
      <c r="J40" s="50"/>
      <c r="K40" s="205"/>
    </row>
    <row r="41" spans="2:13" ht="30" x14ac:dyDescent="0.25">
      <c r="B41" s="24"/>
      <c r="C41" s="24"/>
      <c r="D41" s="24"/>
      <c r="E41" s="25" t="s">
        <v>402</v>
      </c>
      <c r="F41" s="25" t="s">
        <v>100</v>
      </c>
      <c r="G41" s="26" t="s">
        <v>209</v>
      </c>
      <c r="H41" s="41" t="s">
        <v>237</v>
      </c>
      <c r="I41" s="41" t="s">
        <v>238</v>
      </c>
      <c r="J41" s="50"/>
      <c r="K41" s="205"/>
    </row>
    <row r="42" spans="2:13" ht="21.75" customHeight="1" x14ac:dyDescent="0.25">
      <c r="B42" s="195" t="s">
        <v>101</v>
      </c>
      <c r="C42" s="195" t="s">
        <v>102</v>
      </c>
      <c r="D42" s="195" t="s">
        <v>103</v>
      </c>
      <c r="E42" s="195" t="s">
        <v>307</v>
      </c>
      <c r="F42" s="195" t="s">
        <v>531</v>
      </c>
      <c r="G42" s="193" t="s">
        <v>215</v>
      </c>
      <c r="H42" s="91">
        <v>0</v>
      </c>
      <c r="I42" s="91">
        <f>'IV skyrius VIII sk'!O12</f>
        <v>206.25299999999999</v>
      </c>
      <c r="J42" s="191"/>
      <c r="K42" s="190"/>
      <c r="L42" s="187"/>
      <c r="M42" s="187"/>
    </row>
    <row r="43" spans="2:13" ht="21.75" customHeight="1" x14ac:dyDescent="0.25">
      <c r="B43" s="196"/>
      <c r="C43" s="196"/>
      <c r="D43" s="196"/>
      <c r="E43" s="196"/>
      <c r="F43" s="196"/>
      <c r="G43" s="194"/>
      <c r="H43" s="95" t="s">
        <v>205</v>
      </c>
      <c r="I43" s="95" t="s">
        <v>206</v>
      </c>
      <c r="J43" s="192"/>
      <c r="K43" s="190"/>
      <c r="L43" s="187"/>
      <c r="M43" s="187"/>
    </row>
    <row r="44" spans="2:13" ht="19.5" customHeight="1" x14ac:dyDescent="0.25">
      <c r="B44" s="188"/>
      <c r="C44" s="188"/>
      <c r="D44" s="188"/>
      <c r="E44" s="195" t="s">
        <v>307</v>
      </c>
      <c r="F44" s="195" t="s">
        <v>594</v>
      </c>
      <c r="G44" s="193" t="s">
        <v>215</v>
      </c>
      <c r="H44" s="91">
        <v>0</v>
      </c>
      <c r="I44" s="92">
        <f>'IV skyrius VIII sk'!O13</f>
        <v>8800</v>
      </c>
      <c r="J44" s="191"/>
      <c r="K44" s="190"/>
      <c r="L44" s="187"/>
      <c r="M44" s="187"/>
    </row>
    <row r="45" spans="2:13" ht="18.75" customHeight="1" x14ac:dyDescent="0.25">
      <c r="B45" s="189"/>
      <c r="C45" s="189"/>
      <c r="D45" s="189"/>
      <c r="E45" s="196"/>
      <c r="F45" s="196"/>
      <c r="G45" s="194"/>
      <c r="H45" s="95" t="s">
        <v>205</v>
      </c>
      <c r="I45" s="95" t="s">
        <v>206</v>
      </c>
      <c r="J45" s="192"/>
      <c r="K45" s="190"/>
    </row>
    <row r="46" spans="2:13" ht="18.75" customHeight="1" x14ac:dyDescent="0.25">
      <c r="B46" s="188"/>
      <c r="C46" s="188"/>
      <c r="D46" s="188"/>
      <c r="E46" s="195" t="s">
        <v>307</v>
      </c>
      <c r="F46" s="195" t="s">
        <v>541</v>
      </c>
      <c r="G46" s="193" t="s">
        <v>215</v>
      </c>
      <c r="H46" s="91">
        <v>0</v>
      </c>
      <c r="I46" s="92">
        <f>'IV skyrius VIII sk'!O14</f>
        <v>4500</v>
      </c>
      <c r="J46" s="191"/>
      <c r="K46" s="188"/>
    </row>
    <row r="47" spans="2:13" x14ac:dyDescent="0.25">
      <c r="B47" s="189"/>
      <c r="C47" s="189"/>
      <c r="D47" s="189"/>
      <c r="E47" s="196"/>
      <c r="F47" s="196"/>
      <c r="G47" s="194"/>
      <c r="H47" s="95" t="s">
        <v>205</v>
      </c>
      <c r="I47" s="95" t="s">
        <v>206</v>
      </c>
      <c r="J47" s="192"/>
      <c r="K47" s="189"/>
    </row>
    <row r="48" spans="2:13" ht="30" x14ac:dyDescent="0.25">
      <c r="B48" s="25" t="s">
        <v>107</v>
      </c>
      <c r="C48" s="25" t="s">
        <v>108</v>
      </c>
      <c r="D48" s="25" t="s">
        <v>109</v>
      </c>
      <c r="E48" s="25" t="s">
        <v>170</v>
      </c>
      <c r="F48" s="25" t="s">
        <v>104</v>
      </c>
      <c r="G48" s="26" t="s">
        <v>18</v>
      </c>
      <c r="H48" s="26" t="s">
        <v>18</v>
      </c>
      <c r="I48" s="26" t="s">
        <v>18</v>
      </c>
      <c r="J48" s="44"/>
      <c r="K48" s="24"/>
    </row>
    <row r="49" spans="2:12" ht="45" x14ac:dyDescent="0.25">
      <c r="B49" s="24"/>
      <c r="C49" s="24"/>
      <c r="D49" s="24"/>
      <c r="E49" s="25" t="s">
        <v>170</v>
      </c>
      <c r="F49" s="25" t="s">
        <v>105</v>
      </c>
      <c r="G49" s="26" t="s">
        <v>18</v>
      </c>
      <c r="H49" s="26" t="s">
        <v>18</v>
      </c>
      <c r="I49" s="26" t="s">
        <v>18</v>
      </c>
      <c r="J49" s="44"/>
      <c r="K49" s="24"/>
    </row>
    <row r="50" spans="2:12" ht="30" x14ac:dyDescent="0.25">
      <c r="B50" s="24"/>
      <c r="C50" s="24"/>
      <c r="D50" s="24"/>
      <c r="E50" s="25" t="s">
        <v>170</v>
      </c>
      <c r="F50" s="25" t="s">
        <v>106</v>
      </c>
      <c r="G50" s="26" t="s">
        <v>18</v>
      </c>
      <c r="H50" s="26" t="s">
        <v>18</v>
      </c>
      <c r="I50" s="26" t="s">
        <v>18</v>
      </c>
      <c r="J50" s="44"/>
      <c r="K50" s="24"/>
    </row>
    <row r="51" spans="2:12" ht="60" x14ac:dyDescent="0.25">
      <c r="B51" s="25" t="s">
        <v>47</v>
      </c>
      <c r="C51" s="25" t="s">
        <v>111</v>
      </c>
      <c r="D51" s="25" t="s">
        <v>112</v>
      </c>
      <c r="E51" s="143" t="s">
        <v>402</v>
      </c>
      <c r="F51" s="143" t="s">
        <v>391</v>
      </c>
      <c r="G51" s="26" t="s">
        <v>210</v>
      </c>
      <c r="H51" s="41" t="s">
        <v>244</v>
      </c>
      <c r="I51" s="41" t="s">
        <v>245</v>
      </c>
      <c r="J51" s="49" t="s">
        <v>193</v>
      </c>
      <c r="K51" s="205" t="s">
        <v>423</v>
      </c>
      <c r="L51" s="46"/>
    </row>
    <row r="52" spans="2:12" ht="30" x14ac:dyDescent="0.25">
      <c r="B52" s="24"/>
      <c r="C52" s="24"/>
      <c r="D52" s="24"/>
      <c r="E52" s="143" t="s">
        <v>402</v>
      </c>
      <c r="F52" s="143" t="s">
        <v>191</v>
      </c>
      <c r="G52" s="26" t="s">
        <v>211</v>
      </c>
      <c r="H52" s="41" t="s">
        <v>246</v>
      </c>
      <c r="I52" s="41" t="s">
        <v>247</v>
      </c>
      <c r="J52" s="50"/>
      <c r="K52" s="205"/>
    </row>
    <row r="53" spans="2:12" ht="30" x14ac:dyDescent="0.25">
      <c r="B53" s="215"/>
      <c r="C53" s="215"/>
      <c r="D53" s="215"/>
      <c r="E53" s="217" t="s">
        <v>402</v>
      </c>
      <c r="F53" s="217" t="s">
        <v>113</v>
      </c>
      <c r="G53" s="218" t="s">
        <v>212</v>
      </c>
      <c r="H53" s="219" t="s">
        <v>421</v>
      </c>
      <c r="I53" s="219" t="s">
        <v>422</v>
      </c>
      <c r="J53" s="216"/>
      <c r="K53" s="23" t="s">
        <v>395</v>
      </c>
    </row>
    <row r="54" spans="2:12" ht="45" x14ac:dyDescent="0.25">
      <c r="B54" s="215"/>
      <c r="C54" s="215"/>
      <c r="D54" s="215"/>
      <c r="E54" s="217"/>
      <c r="F54" s="217"/>
      <c r="G54" s="218"/>
      <c r="H54" s="219"/>
      <c r="I54" s="219"/>
      <c r="J54" s="216"/>
      <c r="K54" s="23" t="s">
        <v>114</v>
      </c>
      <c r="L54" s="45" t="s">
        <v>302</v>
      </c>
    </row>
    <row r="55" spans="2:12" ht="45" x14ac:dyDescent="0.25">
      <c r="B55" s="24"/>
      <c r="C55" s="24"/>
      <c r="D55" s="24"/>
      <c r="E55" s="25" t="s">
        <v>402</v>
      </c>
      <c r="F55" s="25" t="s">
        <v>381</v>
      </c>
      <c r="G55" s="26" t="s">
        <v>213</v>
      </c>
      <c r="H55" s="118" t="s">
        <v>452</v>
      </c>
      <c r="I55" s="118" t="s">
        <v>427</v>
      </c>
      <c r="J55" s="50"/>
      <c r="K55" s="205" t="s">
        <v>396</v>
      </c>
    </row>
    <row r="56" spans="2:12" ht="45" x14ac:dyDescent="0.25">
      <c r="B56" s="24"/>
      <c r="C56" s="24"/>
      <c r="D56" s="24"/>
      <c r="E56" s="25" t="s">
        <v>402</v>
      </c>
      <c r="F56" s="25" t="s">
        <v>382</v>
      </c>
      <c r="G56" s="26" t="s">
        <v>214</v>
      </c>
      <c r="H56" s="118" t="s">
        <v>453</v>
      </c>
      <c r="I56" s="118" t="s">
        <v>428</v>
      </c>
      <c r="J56" s="50"/>
      <c r="K56" s="205"/>
    </row>
    <row r="57" spans="2:12" ht="75" x14ac:dyDescent="0.25">
      <c r="B57" s="215"/>
      <c r="C57" s="215"/>
      <c r="D57" s="215"/>
      <c r="E57" s="217" t="s">
        <v>174</v>
      </c>
      <c r="F57" s="201" t="s">
        <v>511</v>
      </c>
      <c r="G57" s="193" t="s">
        <v>219</v>
      </c>
      <c r="H57" s="193" t="s">
        <v>248</v>
      </c>
      <c r="I57" s="193" t="s">
        <v>249</v>
      </c>
      <c r="J57" s="216"/>
      <c r="K57" s="23" t="s">
        <v>397</v>
      </c>
    </row>
    <row r="58" spans="2:12" ht="111" x14ac:dyDescent="0.25">
      <c r="B58" s="215"/>
      <c r="C58" s="215"/>
      <c r="D58" s="215"/>
      <c r="E58" s="217"/>
      <c r="F58" s="220"/>
      <c r="G58" s="223"/>
      <c r="H58" s="223"/>
      <c r="I58" s="223"/>
      <c r="J58" s="216"/>
      <c r="K58" s="23" t="s">
        <v>398</v>
      </c>
    </row>
    <row r="59" spans="2:12" ht="30" x14ac:dyDescent="0.25">
      <c r="B59" s="24"/>
      <c r="C59" s="24"/>
      <c r="D59" s="24"/>
      <c r="E59" s="25" t="s">
        <v>402</v>
      </c>
      <c r="F59" s="25" t="s">
        <v>383</v>
      </c>
      <c r="G59" s="26" t="s">
        <v>218</v>
      </c>
      <c r="H59" s="41" t="s">
        <v>250</v>
      </c>
      <c r="I59" s="118" t="s">
        <v>481</v>
      </c>
      <c r="J59" s="50"/>
      <c r="K59" s="205" t="s">
        <v>399</v>
      </c>
    </row>
    <row r="60" spans="2:12" ht="30" x14ac:dyDescent="0.25">
      <c r="B60" s="24"/>
      <c r="C60" s="24"/>
      <c r="D60" s="24"/>
      <c r="E60" s="25" t="s">
        <v>402</v>
      </c>
      <c r="F60" s="25" t="s">
        <v>384</v>
      </c>
      <c r="G60" s="26" t="s">
        <v>217</v>
      </c>
      <c r="H60" s="41" t="s">
        <v>477</v>
      </c>
      <c r="I60" s="41" t="s">
        <v>478</v>
      </c>
      <c r="J60" s="50"/>
      <c r="K60" s="205"/>
    </row>
    <row r="61" spans="2:12" ht="105" x14ac:dyDescent="0.25">
      <c r="B61" s="24"/>
      <c r="C61" s="24"/>
      <c r="D61" s="24"/>
      <c r="E61" s="25" t="s">
        <v>402</v>
      </c>
      <c r="F61" s="25" t="s">
        <v>385</v>
      </c>
      <c r="G61" s="26" t="s">
        <v>216</v>
      </c>
      <c r="H61" s="41" t="s">
        <v>251</v>
      </c>
      <c r="I61" s="41" t="s">
        <v>252</v>
      </c>
      <c r="J61" s="50"/>
      <c r="K61" s="23" t="s">
        <v>400</v>
      </c>
    </row>
    <row r="62" spans="2:12" x14ac:dyDescent="0.25">
      <c r="B62" s="195" t="s">
        <v>115</v>
      </c>
      <c r="C62" s="195" t="s">
        <v>124</v>
      </c>
      <c r="D62" s="195" t="s">
        <v>116</v>
      </c>
      <c r="E62" s="208" t="s">
        <v>307</v>
      </c>
      <c r="F62" s="208" t="s">
        <v>253</v>
      </c>
      <c r="G62" s="193" t="s">
        <v>215</v>
      </c>
      <c r="H62" s="91">
        <v>0</v>
      </c>
      <c r="I62" s="92">
        <f>'IV skyrius II sk'!O12</f>
        <v>2</v>
      </c>
      <c r="J62" s="199"/>
      <c r="K62" s="197"/>
    </row>
    <row r="63" spans="2:12" x14ac:dyDescent="0.25">
      <c r="B63" s="196"/>
      <c r="C63" s="196"/>
      <c r="D63" s="196"/>
      <c r="E63" s="209"/>
      <c r="F63" s="209"/>
      <c r="G63" s="194"/>
      <c r="H63" s="95" t="s">
        <v>205</v>
      </c>
      <c r="I63" s="95" t="s">
        <v>206</v>
      </c>
      <c r="J63" s="200"/>
      <c r="K63" s="198"/>
    </row>
    <row r="64" spans="2:12" x14ac:dyDescent="0.25">
      <c r="B64" s="197"/>
      <c r="C64" s="197"/>
      <c r="D64" s="197"/>
      <c r="E64" s="208" t="s">
        <v>307</v>
      </c>
      <c r="F64" s="195" t="s">
        <v>407</v>
      </c>
      <c r="G64" s="212" t="s">
        <v>459</v>
      </c>
      <c r="H64" s="119">
        <v>0</v>
      </c>
      <c r="I64" s="123">
        <f>'IV skyrius V sk'!O12</f>
        <v>17640</v>
      </c>
      <c r="J64" s="199"/>
      <c r="K64" s="197"/>
    </row>
    <row r="65" spans="2:11" x14ac:dyDescent="0.25">
      <c r="B65" s="198"/>
      <c r="C65" s="198"/>
      <c r="D65" s="198"/>
      <c r="E65" s="209"/>
      <c r="F65" s="196"/>
      <c r="G65" s="213"/>
      <c r="H65" s="95" t="s">
        <v>205</v>
      </c>
      <c r="I65" s="95" t="s">
        <v>206</v>
      </c>
      <c r="J65" s="200"/>
      <c r="K65" s="198"/>
    </row>
    <row r="66" spans="2:11" x14ac:dyDescent="0.25">
      <c r="B66" s="195" t="s">
        <v>117</v>
      </c>
      <c r="C66" s="195" t="s">
        <v>118</v>
      </c>
      <c r="D66" s="195" t="s">
        <v>119</v>
      </c>
      <c r="E66" s="195" t="s">
        <v>307</v>
      </c>
      <c r="F66" s="195" t="s">
        <v>440</v>
      </c>
      <c r="G66" s="193" t="s">
        <v>215</v>
      </c>
      <c r="H66" s="121">
        <v>0</v>
      </c>
      <c r="I66" s="123">
        <f>'IV skyrius VI sk'!O45</f>
        <v>6617</v>
      </c>
      <c r="J66" s="199"/>
      <c r="K66" s="197"/>
    </row>
    <row r="67" spans="2:11" x14ac:dyDescent="0.25">
      <c r="B67" s="196"/>
      <c r="C67" s="196"/>
      <c r="D67" s="196"/>
      <c r="E67" s="196"/>
      <c r="F67" s="196"/>
      <c r="G67" s="194"/>
      <c r="H67" s="122" t="s">
        <v>205</v>
      </c>
      <c r="I67" s="124" t="s">
        <v>206</v>
      </c>
      <c r="J67" s="200"/>
      <c r="K67" s="198"/>
    </row>
    <row r="68" spans="2:11" x14ac:dyDescent="0.25">
      <c r="B68" s="197"/>
      <c r="C68" s="197"/>
      <c r="D68" s="197"/>
      <c r="E68" s="195" t="s">
        <v>307</v>
      </c>
      <c r="F68" s="195" t="s">
        <v>451</v>
      </c>
      <c r="G68" s="193" t="s">
        <v>215</v>
      </c>
      <c r="H68" s="121">
        <v>0</v>
      </c>
      <c r="I68" s="123">
        <f>'IV skyrius VI sk'!O46</f>
        <v>3639</v>
      </c>
      <c r="J68" s="199"/>
      <c r="K68" s="197"/>
    </row>
    <row r="69" spans="2:11" x14ac:dyDescent="0.25">
      <c r="B69" s="198"/>
      <c r="C69" s="198"/>
      <c r="D69" s="198"/>
      <c r="E69" s="196"/>
      <c r="F69" s="196"/>
      <c r="G69" s="194"/>
      <c r="H69" s="122" t="s">
        <v>205</v>
      </c>
      <c r="I69" s="95" t="s">
        <v>206</v>
      </c>
      <c r="J69" s="200"/>
      <c r="K69" s="198"/>
    </row>
    <row r="70" spans="2:11" x14ac:dyDescent="0.25">
      <c r="B70" s="197"/>
      <c r="C70" s="197"/>
      <c r="D70" s="197"/>
      <c r="E70" s="195" t="s">
        <v>307</v>
      </c>
      <c r="F70" s="195" t="s">
        <v>468</v>
      </c>
      <c r="G70" s="193" t="s">
        <v>215</v>
      </c>
      <c r="H70" s="151">
        <v>0</v>
      </c>
      <c r="I70" s="154">
        <v>2093</v>
      </c>
      <c r="J70" s="199"/>
      <c r="K70" s="197"/>
    </row>
    <row r="71" spans="2:11" x14ac:dyDescent="0.25">
      <c r="B71" s="198"/>
      <c r="C71" s="198"/>
      <c r="D71" s="198"/>
      <c r="E71" s="196"/>
      <c r="F71" s="196"/>
      <c r="G71" s="194"/>
      <c r="H71" s="122" t="s">
        <v>205</v>
      </c>
      <c r="I71" s="95" t="s">
        <v>206</v>
      </c>
      <c r="J71" s="200"/>
      <c r="K71" s="198"/>
    </row>
    <row r="72" spans="2:11" ht="23.25" customHeight="1" x14ac:dyDescent="0.25">
      <c r="B72" s="188"/>
      <c r="C72" s="188"/>
      <c r="D72" s="188"/>
      <c r="E72" s="195" t="s">
        <v>307</v>
      </c>
      <c r="F72" s="195" t="s">
        <v>591</v>
      </c>
      <c r="G72" s="212" t="s">
        <v>459</v>
      </c>
      <c r="H72" s="110">
        <v>0</v>
      </c>
      <c r="I72" s="111" cm="1">
        <f t="array" ref="I72">'IV skyrius IX sk'!O12:O12</f>
        <v>3</v>
      </c>
      <c r="J72" s="191"/>
      <c r="K72" s="188"/>
    </row>
    <row r="73" spans="2:11" ht="22.5" customHeight="1" x14ac:dyDescent="0.25">
      <c r="B73" s="189"/>
      <c r="C73" s="189"/>
      <c r="D73" s="189"/>
      <c r="E73" s="196"/>
      <c r="F73" s="196"/>
      <c r="G73" s="213"/>
      <c r="H73" s="109" t="s">
        <v>205</v>
      </c>
      <c r="I73" s="109" t="s">
        <v>206</v>
      </c>
      <c r="J73" s="192"/>
      <c r="K73" s="189"/>
    </row>
    <row r="74" spans="2:11" ht="30" x14ac:dyDescent="0.25">
      <c r="B74" s="24"/>
      <c r="C74" s="24"/>
      <c r="D74" s="24"/>
      <c r="E74" s="25" t="s">
        <v>170</v>
      </c>
      <c r="F74" s="25" t="s">
        <v>175</v>
      </c>
      <c r="G74" s="26" t="s">
        <v>18</v>
      </c>
      <c r="H74" s="26" t="s">
        <v>18</v>
      </c>
      <c r="I74" s="26" t="s">
        <v>18</v>
      </c>
      <c r="J74" s="44"/>
      <c r="K74" s="24"/>
    </row>
    <row r="75" spans="2:11" ht="30.75" customHeight="1" x14ac:dyDescent="0.25">
      <c r="B75" s="33" t="s">
        <v>169</v>
      </c>
      <c r="C75" s="221" t="s">
        <v>401</v>
      </c>
      <c r="D75" s="221"/>
      <c r="E75" s="221"/>
      <c r="F75" s="221"/>
      <c r="G75" s="221"/>
      <c r="H75" s="221"/>
      <c r="I75" s="221"/>
      <c r="J75" s="221"/>
      <c r="K75" s="221"/>
    </row>
    <row r="76" spans="2:11" x14ac:dyDescent="0.25">
      <c r="B76" s="33" t="s">
        <v>171</v>
      </c>
      <c r="C76" s="221" t="s">
        <v>390</v>
      </c>
      <c r="D76" s="221"/>
      <c r="E76" s="221"/>
      <c r="F76" s="221"/>
      <c r="G76" s="221"/>
      <c r="H76" s="221"/>
      <c r="I76" s="221"/>
      <c r="J76" s="221"/>
      <c r="K76" s="221"/>
    </row>
    <row r="77" spans="2:11" x14ac:dyDescent="0.25">
      <c r="B77" s="33"/>
      <c r="C77" s="221"/>
      <c r="D77" s="222"/>
      <c r="E77" s="222"/>
      <c r="F77" s="222"/>
      <c r="G77" s="222"/>
      <c r="H77" s="222"/>
      <c r="I77" s="222"/>
      <c r="J77" s="222"/>
      <c r="K77" s="222"/>
    </row>
    <row r="78" spans="2:11" ht="38.25" customHeight="1" x14ac:dyDescent="0.25">
      <c r="B78" s="80"/>
      <c r="C78" s="214"/>
      <c r="D78" s="214"/>
      <c r="E78" s="214"/>
      <c r="F78" s="214"/>
      <c r="G78" s="214"/>
      <c r="H78" s="214"/>
      <c r="I78" s="214"/>
      <c r="J78" s="214"/>
      <c r="K78" s="214"/>
    </row>
    <row r="79" spans="2:11" x14ac:dyDescent="0.25">
      <c r="E79" s="32"/>
    </row>
  </sheetData>
  <mergeCells count="190">
    <mergeCell ref="K72:K73"/>
    <mergeCell ref="J72:J73"/>
    <mergeCell ref="G72:G73"/>
    <mergeCell ref="F72:F73"/>
    <mergeCell ref="E72:E73"/>
    <mergeCell ref="D72:D73"/>
    <mergeCell ref="C72:C73"/>
    <mergeCell ref="B72:B73"/>
    <mergeCell ref="B26:B27"/>
    <mergeCell ref="E29:E30"/>
    <mergeCell ref="F29:F30"/>
    <mergeCell ref="K51:K52"/>
    <mergeCell ref="I53:I54"/>
    <mergeCell ref="G70:G71"/>
    <mergeCell ref="F70:F71"/>
    <mergeCell ref="F68:F69"/>
    <mergeCell ref="G68:G69"/>
    <mergeCell ref="G66:G67"/>
    <mergeCell ref="F66:F67"/>
    <mergeCell ref="K62:K63"/>
    <mergeCell ref="K66:K67"/>
    <mergeCell ref="J66:J67"/>
    <mergeCell ref="K68:K69"/>
    <mergeCell ref="J68:J69"/>
    <mergeCell ref="C24:C25"/>
    <mergeCell ref="G35:G36"/>
    <mergeCell ref="K64:K65"/>
    <mergeCell ref="J64:J65"/>
    <mergeCell ref="F64:F65"/>
    <mergeCell ref="E64:E65"/>
    <mergeCell ref="D64:D65"/>
    <mergeCell ref="C64:C65"/>
    <mergeCell ref="G64:G65"/>
    <mergeCell ref="K55:K56"/>
    <mergeCell ref="G57:G58"/>
    <mergeCell ref="H57:H58"/>
    <mergeCell ref="I57:I58"/>
    <mergeCell ref="G33:G34"/>
    <mergeCell ref="J33:J34"/>
    <mergeCell ref="K33:K34"/>
    <mergeCell ref="G37:G38"/>
    <mergeCell ref="J37:J38"/>
    <mergeCell ref="K37:K38"/>
    <mergeCell ref="K35:K36"/>
    <mergeCell ref="F33:F34"/>
    <mergeCell ref="F35:F36"/>
    <mergeCell ref="K59:K60"/>
    <mergeCell ref="J62:J63"/>
    <mergeCell ref="D22:D23"/>
    <mergeCell ref="B24:B25"/>
    <mergeCell ref="G26:G27"/>
    <mergeCell ref="C22:C23"/>
    <mergeCell ref="G62:G63"/>
    <mergeCell ref="B64:B65"/>
    <mergeCell ref="J57:J58"/>
    <mergeCell ref="B22:B23"/>
    <mergeCell ref="C62:C63"/>
    <mergeCell ref="C33:C34"/>
    <mergeCell ref="C35:C36"/>
    <mergeCell ref="B62:B63"/>
    <mergeCell ref="B37:B38"/>
    <mergeCell ref="C37:C38"/>
    <mergeCell ref="D37:D38"/>
    <mergeCell ref="E37:E38"/>
    <mergeCell ref="F37:F38"/>
    <mergeCell ref="D62:D63"/>
    <mergeCell ref="E62:E63"/>
    <mergeCell ref="F62:F63"/>
    <mergeCell ref="B33:B34"/>
    <mergeCell ref="B35:B36"/>
    <mergeCell ref="D26:D27"/>
    <mergeCell ref="J35:J36"/>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K20:K21"/>
    <mergeCell ref="J20:J21"/>
    <mergeCell ref="F20:F21"/>
    <mergeCell ref="E20:E21"/>
    <mergeCell ref="D20:D21"/>
    <mergeCell ref="C20:C21"/>
    <mergeCell ref="D24:D25"/>
    <mergeCell ref="C78:K78"/>
    <mergeCell ref="B53:B54"/>
    <mergeCell ref="C53:C54"/>
    <mergeCell ref="D53:D54"/>
    <mergeCell ref="J53:J54"/>
    <mergeCell ref="E53:E54"/>
    <mergeCell ref="F53:F54"/>
    <mergeCell ref="G53:G54"/>
    <mergeCell ref="H53:H54"/>
    <mergeCell ref="B57:B58"/>
    <mergeCell ref="C57:C58"/>
    <mergeCell ref="D57:D58"/>
    <mergeCell ref="E57:E58"/>
    <mergeCell ref="F57:F58"/>
    <mergeCell ref="C77:K77"/>
    <mergeCell ref="C75:K75"/>
    <mergeCell ref="C76:K76"/>
    <mergeCell ref="B2:K2"/>
    <mergeCell ref="B3:K3"/>
    <mergeCell ref="K39:K41"/>
    <mergeCell ref="B6:B7"/>
    <mergeCell ref="C6:D6"/>
    <mergeCell ref="E6:E7"/>
    <mergeCell ref="F6:I6"/>
    <mergeCell ref="J6:J7"/>
    <mergeCell ref="B31:B32"/>
    <mergeCell ref="F31:F32"/>
    <mergeCell ref="G31:G32"/>
    <mergeCell ref="J31:J32"/>
    <mergeCell ref="K31:K32"/>
    <mergeCell ref="B29:B30"/>
    <mergeCell ref="C29:C30"/>
    <mergeCell ref="D29:D30"/>
    <mergeCell ref="K6:K7"/>
    <mergeCell ref="C26:C27"/>
    <mergeCell ref="B20:B21"/>
    <mergeCell ref="G24:G25"/>
    <mergeCell ref="G29:G30"/>
    <mergeCell ref="J29:J30"/>
    <mergeCell ref="K29:K30"/>
    <mergeCell ref="K26:K27"/>
    <mergeCell ref="K22:K23"/>
    <mergeCell ref="J22:J23"/>
    <mergeCell ref="F24:F25"/>
    <mergeCell ref="E24:E25"/>
    <mergeCell ref="F26:F27"/>
    <mergeCell ref="E26:E27"/>
    <mergeCell ref="K24:K25"/>
    <mergeCell ref="J24:J25"/>
    <mergeCell ref="F22:F23"/>
    <mergeCell ref="E22:E23"/>
    <mergeCell ref="J26:J27"/>
    <mergeCell ref="K70:K71"/>
    <mergeCell ref="J70:J71"/>
    <mergeCell ref="K42:K43"/>
    <mergeCell ref="J42:J43"/>
    <mergeCell ref="F42:F43"/>
    <mergeCell ref="G42:G43"/>
    <mergeCell ref="K46:K47"/>
    <mergeCell ref="J46:J47"/>
    <mergeCell ref="E70:E71"/>
    <mergeCell ref="G46:G47"/>
    <mergeCell ref="F46:F47"/>
    <mergeCell ref="E46:E47"/>
    <mergeCell ref="D70:D71"/>
    <mergeCell ref="C70:C71"/>
    <mergeCell ref="B70:B71"/>
    <mergeCell ref="C31:C32"/>
    <mergeCell ref="D31:D32"/>
    <mergeCell ref="E31:E32"/>
    <mergeCell ref="D33:D34"/>
    <mergeCell ref="E33:E34"/>
    <mergeCell ref="D35:D36"/>
    <mergeCell ref="E35:E36"/>
    <mergeCell ref="E68:E69"/>
    <mergeCell ref="D68:D69"/>
    <mergeCell ref="C68:C69"/>
    <mergeCell ref="B68:B69"/>
    <mergeCell ref="E66:E67"/>
    <mergeCell ref="D66:D67"/>
    <mergeCell ref="C66:C67"/>
    <mergeCell ref="B66:B67"/>
    <mergeCell ref="E42:E43"/>
    <mergeCell ref="D42:D43"/>
    <mergeCell ref="C42:C43"/>
    <mergeCell ref="B42:B43"/>
    <mergeCell ref="B46:B47"/>
    <mergeCell ref="B44:B45"/>
    <mergeCell ref="D46:D47"/>
    <mergeCell ref="C46:C47"/>
    <mergeCell ref="K44:K45"/>
    <mergeCell ref="J44:J45"/>
    <mergeCell ref="G44:G45"/>
    <mergeCell ref="F44:F45"/>
    <mergeCell ref="E44:E45"/>
    <mergeCell ref="D44:D45"/>
    <mergeCell ref="C44:C45"/>
  </mergeCells>
  <pageMargins left="0.7" right="0.7" top="0.75" bottom="0.75" header="0.3" footer="0.3"/>
  <pageSetup paperSize="9" scale="4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T11" sqref="T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473</v>
      </c>
      <c r="C5" s="204"/>
      <c r="D5" s="204"/>
      <c r="E5" s="204"/>
      <c r="F5" s="204"/>
      <c r="G5" s="204"/>
      <c r="H5" s="204"/>
      <c r="I5" s="204"/>
      <c r="J5" s="204"/>
      <c r="K5" s="204"/>
      <c r="L5" s="204"/>
      <c r="M5" s="204"/>
      <c r="N5" s="204"/>
      <c r="O5" s="204"/>
      <c r="P5" s="204"/>
      <c r="Q5" s="204"/>
    </row>
    <row r="6" spans="2:19" x14ac:dyDescent="0.25">
      <c r="B6" s="204" t="s">
        <v>474</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6" t="s">
        <v>39</v>
      </c>
      <c r="C9" s="206" t="s">
        <v>55</v>
      </c>
      <c r="D9" s="206"/>
      <c r="E9" s="238" t="s">
        <v>40</v>
      </c>
      <c r="F9" s="238"/>
      <c r="G9" s="238"/>
      <c r="H9" s="238"/>
      <c r="I9" s="238"/>
      <c r="J9" s="238"/>
      <c r="K9" s="275" t="s">
        <v>44</v>
      </c>
      <c r="L9" s="275"/>
      <c r="M9" s="275"/>
      <c r="N9" s="238" t="s">
        <v>456</v>
      </c>
      <c r="O9" s="238"/>
      <c r="P9" s="238"/>
      <c r="Q9" s="238"/>
    </row>
    <row r="10" spans="2:19" x14ac:dyDescent="0.25">
      <c r="B10" s="206"/>
      <c r="C10" s="206"/>
      <c r="D10" s="206"/>
      <c r="E10" s="238"/>
      <c r="F10" s="238"/>
      <c r="G10" s="238"/>
      <c r="H10" s="238"/>
      <c r="I10" s="238"/>
      <c r="J10" s="238"/>
      <c r="K10" s="275"/>
      <c r="L10" s="275"/>
      <c r="M10" s="275"/>
      <c r="N10" s="11" t="s">
        <v>194</v>
      </c>
      <c r="O10" s="238" t="s">
        <v>195</v>
      </c>
      <c r="P10" s="238"/>
      <c r="Q10" s="238"/>
    </row>
    <row r="11" spans="2:19" s="60" customFormat="1" ht="12" x14ac:dyDescent="0.2">
      <c r="B11" s="58">
        <v>1</v>
      </c>
      <c r="C11" s="312">
        <v>2</v>
      </c>
      <c r="D11" s="312"/>
      <c r="E11" s="310">
        <v>3</v>
      </c>
      <c r="F11" s="310"/>
      <c r="G11" s="310"/>
      <c r="H11" s="310"/>
      <c r="I11" s="310"/>
      <c r="J11" s="310"/>
      <c r="K11" s="311">
        <v>4</v>
      </c>
      <c r="L11" s="311"/>
      <c r="M11" s="311"/>
      <c r="N11" s="59">
        <v>5</v>
      </c>
      <c r="O11" s="310">
        <v>6</v>
      </c>
      <c r="P11" s="310"/>
      <c r="Q11" s="310"/>
      <c r="S11" s="61"/>
    </row>
    <row r="12" spans="2:19" x14ac:dyDescent="0.25">
      <c r="B12" s="77" t="s">
        <v>43</v>
      </c>
      <c r="C12" s="302" t="s">
        <v>464</v>
      </c>
      <c r="D12" s="303"/>
      <c r="E12" s="280" t="s">
        <v>387</v>
      </c>
      <c r="F12" s="280"/>
      <c r="G12" s="280"/>
      <c r="H12" s="280"/>
      <c r="I12" s="280"/>
      <c r="J12" s="280"/>
      <c r="K12" s="279">
        <v>0</v>
      </c>
      <c r="L12" s="279"/>
      <c r="M12" s="279"/>
      <c r="N12" s="12">
        <v>0</v>
      </c>
      <c r="O12" s="378">
        <f>O42</f>
        <v>2093</v>
      </c>
      <c r="P12" s="379"/>
      <c r="Q12" s="380"/>
    </row>
    <row r="15" spans="2:19" x14ac:dyDescent="0.25">
      <c r="B15" s="13" t="s">
        <v>38</v>
      </c>
    </row>
    <row r="16" spans="2:19" x14ac:dyDescent="0.25">
      <c r="B16" s="234" t="s">
        <v>56</v>
      </c>
      <c r="C16" s="234"/>
      <c r="D16" s="234"/>
      <c r="E16" s="234"/>
      <c r="F16" s="234"/>
      <c r="G16" s="234"/>
      <c r="H16" s="234"/>
      <c r="I16" s="234"/>
      <c r="J16" s="234"/>
      <c r="K16" s="234"/>
      <c r="L16" s="234"/>
      <c r="M16" s="234"/>
      <c r="N16" s="234" t="s">
        <v>27</v>
      </c>
      <c r="O16" s="234"/>
      <c r="P16" s="234"/>
      <c r="Q16" s="234"/>
    </row>
    <row r="17" spans="2:19" s="60" customFormat="1" ht="12" x14ac:dyDescent="0.2">
      <c r="B17" s="236">
        <v>1</v>
      </c>
      <c r="C17" s="236"/>
      <c r="D17" s="236"/>
      <c r="E17" s="236"/>
      <c r="F17" s="236"/>
      <c r="G17" s="236"/>
      <c r="H17" s="236"/>
      <c r="I17" s="236"/>
      <c r="J17" s="236"/>
      <c r="K17" s="236"/>
      <c r="L17" s="236"/>
      <c r="M17" s="236"/>
      <c r="N17" s="236">
        <v>2</v>
      </c>
      <c r="O17" s="236"/>
      <c r="P17" s="236"/>
      <c r="Q17" s="236"/>
      <c r="S17" s="61"/>
    </row>
    <row r="18" spans="2:19" x14ac:dyDescent="0.25">
      <c r="B18" s="285" t="s">
        <v>28</v>
      </c>
      <c r="C18" s="285"/>
      <c r="D18" s="285"/>
      <c r="E18" s="285"/>
      <c r="F18" s="285"/>
      <c r="G18" s="285"/>
      <c r="H18" s="285"/>
      <c r="I18" s="285"/>
      <c r="J18" s="285"/>
      <c r="K18" s="285"/>
      <c r="L18" s="285"/>
      <c r="M18" s="285"/>
      <c r="N18" s="281">
        <f>N19+N21+N24</f>
        <v>2120947.2000000002</v>
      </c>
      <c r="O18" s="281"/>
      <c r="P18" s="281"/>
      <c r="Q18" s="281"/>
    </row>
    <row r="19" spans="2:19" x14ac:dyDescent="0.25">
      <c r="B19" s="285" t="s">
        <v>29</v>
      </c>
      <c r="C19" s="285"/>
      <c r="D19" s="285"/>
      <c r="E19" s="285"/>
      <c r="F19" s="285"/>
      <c r="G19" s="285"/>
      <c r="H19" s="285"/>
      <c r="I19" s="285"/>
      <c r="J19" s="285"/>
      <c r="K19" s="285"/>
      <c r="L19" s="285"/>
      <c r="M19" s="285"/>
      <c r="N19" s="281">
        <v>0</v>
      </c>
      <c r="O19" s="281"/>
      <c r="P19" s="281"/>
      <c r="Q19" s="281"/>
    </row>
    <row r="20" spans="2:19" x14ac:dyDescent="0.25">
      <c r="B20" s="319" t="s">
        <v>18</v>
      </c>
      <c r="C20" s="320"/>
      <c r="D20" s="320"/>
      <c r="E20" s="320"/>
      <c r="F20" s="320"/>
      <c r="G20" s="320"/>
      <c r="H20" s="320"/>
      <c r="I20" s="320"/>
      <c r="J20" s="320"/>
      <c r="K20" s="320"/>
      <c r="L20" s="320"/>
      <c r="M20" s="321"/>
      <c r="N20" s="282">
        <v>0</v>
      </c>
      <c r="O20" s="282"/>
      <c r="P20" s="282"/>
      <c r="Q20" s="282"/>
    </row>
    <row r="21" spans="2:19" x14ac:dyDescent="0.25">
      <c r="B21" s="285" t="s">
        <v>30</v>
      </c>
      <c r="C21" s="285"/>
      <c r="D21" s="285"/>
      <c r="E21" s="285"/>
      <c r="F21" s="285"/>
      <c r="G21" s="285"/>
      <c r="H21" s="285"/>
      <c r="I21" s="285"/>
      <c r="J21" s="285"/>
      <c r="K21" s="285"/>
      <c r="L21" s="285"/>
      <c r="M21" s="285"/>
      <c r="N21" s="281">
        <f>N22+N23</f>
        <v>0</v>
      </c>
      <c r="O21" s="281"/>
      <c r="P21" s="281"/>
      <c r="Q21" s="281"/>
    </row>
    <row r="22" spans="2:19" x14ac:dyDescent="0.25">
      <c r="B22" s="314" t="s">
        <v>53</v>
      </c>
      <c r="C22" s="314"/>
      <c r="D22" s="314"/>
      <c r="E22" s="314"/>
      <c r="F22" s="314"/>
      <c r="G22" s="314"/>
      <c r="H22" s="314"/>
      <c r="I22" s="314"/>
      <c r="J22" s="314"/>
      <c r="K22" s="314"/>
      <c r="L22" s="314"/>
      <c r="M22" s="314"/>
      <c r="N22" s="282">
        <f>K47</f>
        <v>0</v>
      </c>
      <c r="O22" s="282"/>
      <c r="P22" s="282"/>
      <c r="Q22" s="282"/>
      <c r="R22" s="76"/>
    </row>
    <row r="23" spans="2:19" x14ac:dyDescent="0.25">
      <c r="B23" s="322" t="s">
        <v>178</v>
      </c>
      <c r="C23" s="323"/>
      <c r="D23" s="323"/>
      <c r="E23" s="323"/>
      <c r="F23" s="323"/>
      <c r="G23" s="323"/>
      <c r="H23" s="323"/>
      <c r="I23" s="323"/>
      <c r="J23" s="323"/>
      <c r="K23" s="323"/>
      <c r="L23" s="323"/>
      <c r="M23" s="324"/>
      <c r="N23" s="282">
        <v>0</v>
      </c>
      <c r="O23" s="282"/>
      <c r="P23" s="282"/>
      <c r="Q23" s="282"/>
      <c r="R23" s="76"/>
    </row>
    <row r="24" spans="2:19" x14ac:dyDescent="0.25">
      <c r="B24" s="315" t="s">
        <v>31</v>
      </c>
      <c r="C24" s="315"/>
      <c r="D24" s="315"/>
      <c r="E24" s="315"/>
      <c r="F24" s="315"/>
      <c r="G24" s="315"/>
      <c r="H24" s="315"/>
      <c r="I24" s="315"/>
      <c r="J24" s="315"/>
      <c r="K24" s="315"/>
      <c r="L24" s="315"/>
      <c r="M24" s="315"/>
      <c r="N24" s="281">
        <f>N25</f>
        <v>2120947.2000000002</v>
      </c>
      <c r="O24" s="281"/>
      <c r="P24" s="281"/>
      <c r="Q24" s="281"/>
    </row>
    <row r="25" spans="2:19" x14ac:dyDescent="0.25">
      <c r="B25" s="328" t="s">
        <v>54</v>
      </c>
      <c r="C25" s="328"/>
      <c r="D25" s="328"/>
      <c r="E25" s="328"/>
      <c r="F25" s="328"/>
      <c r="G25" s="328"/>
      <c r="H25" s="328"/>
      <c r="I25" s="328"/>
      <c r="J25" s="328"/>
      <c r="K25" s="328"/>
      <c r="L25" s="328"/>
      <c r="M25" s="328"/>
      <c r="N25" s="282">
        <f>L47</f>
        <v>2120947.2000000002</v>
      </c>
      <c r="O25" s="282"/>
      <c r="P25" s="282"/>
      <c r="Q25" s="282"/>
    </row>
    <row r="26" spans="2:19" x14ac:dyDescent="0.25">
      <c r="B26" s="285" t="s">
        <v>32</v>
      </c>
      <c r="C26" s="285"/>
      <c r="D26" s="285"/>
      <c r="E26" s="285"/>
      <c r="F26" s="285"/>
      <c r="G26" s="285"/>
      <c r="H26" s="285"/>
      <c r="I26" s="285"/>
      <c r="J26" s="285"/>
      <c r="K26" s="285"/>
      <c r="L26" s="285"/>
      <c r="M26" s="285"/>
      <c r="N26" s="281">
        <v>0</v>
      </c>
      <c r="O26" s="281"/>
      <c r="P26" s="281"/>
      <c r="Q26" s="281"/>
    </row>
    <row r="27" spans="2:19" x14ac:dyDescent="0.25">
      <c r="B27" s="286" t="s">
        <v>18</v>
      </c>
      <c r="C27" s="286"/>
      <c r="D27" s="286"/>
      <c r="E27" s="286"/>
      <c r="F27" s="286"/>
      <c r="G27" s="286"/>
      <c r="H27" s="286"/>
      <c r="I27" s="286"/>
      <c r="J27" s="286"/>
      <c r="K27" s="286"/>
      <c r="L27" s="286"/>
      <c r="M27" s="286"/>
      <c r="N27" s="282">
        <v>0</v>
      </c>
      <c r="O27" s="282"/>
      <c r="P27" s="282"/>
      <c r="Q27" s="282"/>
    </row>
    <row r="28" spans="2:19" x14ac:dyDescent="0.25">
      <c r="B28" s="325" t="s">
        <v>33</v>
      </c>
      <c r="C28" s="326"/>
      <c r="D28" s="326"/>
      <c r="E28" s="326"/>
      <c r="F28" s="326"/>
      <c r="G28" s="326"/>
      <c r="H28" s="326"/>
      <c r="I28" s="326"/>
      <c r="J28" s="326"/>
      <c r="K28" s="326"/>
      <c r="L28" s="326"/>
      <c r="M28" s="327"/>
      <c r="N28" s="281">
        <f>N29+N30+N31</f>
        <v>374284.79999999999</v>
      </c>
      <c r="O28" s="281"/>
      <c r="P28" s="281"/>
      <c r="Q28" s="281"/>
    </row>
    <row r="29" spans="2:19" x14ac:dyDescent="0.25">
      <c r="B29" s="314" t="s">
        <v>34</v>
      </c>
      <c r="C29" s="314"/>
      <c r="D29" s="314"/>
      <c r="E29" s="314"/>
      <c r="F29" s="314"/>
      <c r="G29" s="314"/>
      <c r="H29" s="314"/>
      <c r="I29" s="314"/>
      <c r="J29" s="314"/>
      <c r="K29" s="314"/>
      <c r="L29" s="314"/>
      <c r="M29" s="314"/>
      <c r="N29" s="282">
        <v>0</v>
      </c>
      <c r="O29" s="282"/>
      <c r="P29" s="282"/>
      <c r="Q29" s="282"/>
    </row>
    <row r="30" spans="2:19" x14ac:dyDescent="0.25">
      <c r="B30" s="314" t="s">
        <v>35</v>
      </c>
      <c r="C30" s="314"/>
      <c r="D30" s="314"/>
      <c r="E30" s="314"/>
      <c r="F30" s="314"/>
      <c r="G30" s="314"/>
      <c r="H30" s="314"/>
      <c r="I30" s="314"/>
      <c r="J30" s="314"/>
      <c r="K30" s="314"/>
      <c r="L30" s="314"/>
      <c r="M30" s="314"/>
      <c r="N30" s="282">
        <v>374284.79999999999</v>
      </c>
      <c r="O30" s="282"/>
      <c r="P30" s="282"/>
      <c r="Q30" s="282"/>
    </row>
    <row r="31" spans="2:19" x14ac:dyDescent="0.25">
      <c r="B31" s="314" t="s">
        <v>36</v>
      </c>
      <c r="C31" s="314"/>
      <c r="D31" s="314"/>
      <c r="E31" s="314"/>
      <c r="F31" s="314"/>
      <c r="G31" s="314"/>
      <c r="H31" s="314"/>
      <c r="I31" s="314"/>
      <c r="J31" s="314"/>
      <c r="K31" s="314"/>
      <c r="L31" s="314"/>
      <c r="M31" s="314"/>
      <c r="N31" s="282">
        <v>0</v>
      </c>
      <c r="O31" s="282"/>
      <c r="P31" s="282"/>
      <c r="Q31" s="282"/>
    </row>
    <row r="32" spans="2:19" x14ac:dyDescent="0.25">
      <c r="B32" s="285" t="s">
        <v>37</v>
      </c>
      <c r="C32" s="285"/>
      <c r="D32" s="285"/>
      <c r="E32" s="285"/>
      <c r="F32" s="285"/>
      <c r="G32" s="285"/>
      <c r="H32" s="285"/>
      <c r="I32" s="285"/>
      <c r="J32" s="285"/>
      <c r="K32" s="285"/>
      <c r="L32" s="285"/>
      <c r="M32" s="285"/>
      <c r="N32" s="281">
        <f>N18+N28</f>
        <v>2495232</v>
      </c>
      <c r="O32" s="281"/>
      <c r="P32" s="281"/>
      <c r="Q32" s="281"/>
    </row>
    <row r="35" spans="2:19" x14ac:dyDescent="0.25">
      <c r="B35" s="13" t="s">
        <v>25</v>
      </c>
    </row>
    <row r="36" spans="2:19" x14ac:dyDescent="0.25">
      <c r="B36" s="283" t="s">
        <v>57</v>
      </c>
      <c r="C36" s="283" t="s">
        <v>58</v>
      </c>
      <c r="D36" s="283" t="s">
        <v>0</v>
      </c>
      <c r="E36" s="283" t="s">
        <v>1</v>
      </c>
      <c r="F36" s="283" t="s">
        <v>59</v>
      </c>
      <c r="G36" s="283" t="s">
        <v>433</v>
      </c>
      <c r="H36" s="313" t="s">
        <v>2</v>
      </c>
      <c r="I36" s="284" t="s">
        <v>3</v>
      </c>
      <c r="J36" s="284"/>
      <c r="K36" s="284"/>
      <c r="L36" s="284"/>
      <c r="M36" s="284"/>
      <c r="N36" s="283" t="s">
        <v>60</v>
      </c>
      <c r="O36" s="283"/>
      <c r="P36" s="283" t="s">
        <v>4</v>
      </c>
      <c r="Q36" s="283" t="s">
        <v>5</v>
      </c>
    </row>
    <row r="37" spans="2:19" ht="26.25" customHeight="1" x14ac:dyDescent="0.25">
      <c r="B37" s="283"/>
      <c r="C37" s="283"/>
      <c r="D37" s="283"/>
      <c r="E37" s="283"/>
      <c r="F37" s="283"/>
      <c r="G37" s="283"/>
      <c r="H37" s="313"/>
      <c r="I37" s="284" t="s">
        <v>6</v>
      </c>
      <c r="J37" s="284" t="s">
        <v>7</v>
      </c>
      <c r="K37" s="284"/>
      <c r="L37" s="284"/>
      <c r="M37" s="296" t="s">
        <v>8</v>
      </c>
      <c r="N37" s="283" t="s">
        <v>316</v>
      </c>
      <c r="O37" s="297" t="s">
        <v>259</v>
      </c>
      <c r="P37" s="283"/>
      <c r="Q37" s="283"/>
    </row>
    <row r="38" spans="2:19" ht="73.5" x14ac:dyDescent="0.25">
      <c r="B38" s="283"/>
      <c r="C38" s="283"/>
      <c r="D38" s="283"/>
      <c r="E38" s="283"/>
      <c r="F38" s="283"/>
      <c r="G38" s="283"/>
      <c r="H38" s="313"/>
      <c r="I38" s="284"/>
      <c r="J38" s="10" t="s">
        <v>9</v>
      </c>
      <c r="K38" s="10" t="s">
        <v>10</v>
      </c>
      <c r="L38" s="10" t="s">
        <v>11</v>
      </c>
      <c r="M38" s="296"/>
      <c r="N38" s="283"/>
      <c r="O38" s="297"/>
      <c r="P38" s="283"/>
      <c r="Q38" s="283"/>
    </row>
    <row r="39" spans="2:19" s="60" customFormat="1" ht="12" x14ac:dyDescent="0.2">
      <c r="B39" s="62">
        <v>1</v>
      </c>
      <c r="C39" s="62">
        <v>2</v>
      </c>
      <c r="D39" s="62">
        <v>3</v>
      </c>
      <c r="E39" s="62">
        <v>4</v>
      </c>
      <c r="F39" s="62">
        <v>5</v>
      </c>
      <c r="G39" s="62">
        <v>6</v>
      </c>
      <c r="H39" s="62">
        <v>7</v>
      </c>
      <c r="I39" s="63">
        <v>8</v>
      </c>
      <c r="J39" s="72">
        <v>9</v>
      </c>
      <c r="K39" s="72">
        <v>10</v>
      </c>
      <c r="L39" s="72">
        <v>11</v>
      </c>
      <c r="M39" s="72">
        <v>12</v>
      </c>
      <c r="N39" s="62">
        <v>13</v>
      </c>
      <c r="O39" s="62">
        <v>14</v>
      </c>
      <c r="P39" s="62">
        <v>15</v>
      </c>
      <c r="Q39" s="62">
        <v>16</v>
      </c>
      <c r="S39" s="61"/>
    </row>
    <row r="40" spans="2:19" ht="23.25" customHeight="1" x14ac:dyDescent="0.25">
      <c r="B40" s="341" t="s">
        <v>475</v>
      </c>
      <c r="C40" s="261" t="s">
        <v>13</v>
      </c>
      <c r="D40" s="261" t="s">
        <v>465</v>
      </c>
      <c r="E40" s="261" t="s">
        <v>183</v>
      </c>
      <c r="F40" s="261" t="s">
        <v>14</v>
      </c>
      <c r="G40" s="261" t="s">
        <v>480</v>
      </c>
      <c r="H40" s="261" t="s">
        <v>15</v>
      </c>
      <c r="I40" s="262">
        <f>SUM(I44:I46)</f>
        <v>2495232</v>
      </c>
      <c r="J40" s="262">
        <f>SUM(J44:J46)</f>
        <v>0</v>
      </c>
      <c r="K40" s="262">
        <f>SUM(K44:K46)</f>
        <v>0</v>
      </c>
      <c r="L40" s="262">
        <f>SUM(L44:L46)</f>
        <v>2120947.2000000002</v>
      </c>
      <c r="M40" s="262">
        <f>SUM(M44:M46)</f>
        <v>374284.79999999999</v>
      </c>
      <c r="N40" s="57" t="s">
        <v>466</v>
      </c>
      <c r="O40" s="120">
        <f>O44</f>
        <v>2495232</v>
      </c>
      <c r="P40" s="375" t="s">
        <v>269</v>
      </c>
      <c r="Q40" s="375" t="s">
        <v>416</v>
      </c>
    </row>
    <row r="41" spans="2:19" ht="21" x14ac:dyDescent="0.25">
      <c r="B41" s="341"/>
      <c r="C41" s="261"/>
      <c r="D41" s="261"/>
      <c r="E41" s="261"/>
      <c r="F41" s="261"/>
      <c r="G41" s="261"/>
      <c r="H41" s="261"/>
      <c r="I41" s="262"/>
      <c r="J41" s="262"/>
      <c r="K41" s="262"/>
      <c r="L41" s="262"/>
      <c r="M41" s="262"/>
      <c r="N41" s="57" t="s">
        <v>467</v>
      </c>
      <c r="O41" s="125">
        <f>O45</f>
        <v>1</v>
      </c>
      <c r="P41" s="376"/>
      <c r="Q41" s="376"/>
    </row>
    <row r="42" spans="2:19" ht="21" x14ac:dyDescent="0.25">
      <c r="B42" s="341"/>
      <c r="C42" s="261"/>
      <c r="D42" s="261"/>
      <c r="E42" s="261"/>
      <c r="F42" s="261"/>
      <c r="G42" s="261"/>
      <c r="H42" s="261"/>
      <c r="I42" s="262"/>
      <c r="J42" s="262"/>
      <c r="K42" s="262"/>
      <c r="L42" s="262"/>
      <c r="M42" s="262"/>
      <c r="N42" s="57" t="s">
        <v>468</v>
      </c>
      <c r="O42" s="54">
        <f>O46</f>
        <v>2093</v>
      </c>
      <c r="P42" s="376"/>
      <c r="Q42" s="376"/>
    </row>
    <row r="43" spans="2:19" ht="22.5" x14ac:dyDescent="0.25">
      <c r="B43" s="55" t="s">
        <v>16</v>
      </c>
      <c r="C43" s="2"/>
      <c r="D43" s="2"/>
      <c r="E43" s="2"/>
      <c r="F43" s="2"/>
      <c r="G43" s="2"/>
      <c r="H43" s="2"/>
      <c r="I43" s="7"/>
      <c r="J43" s="73"/>
      <c r="K43" s="99"/>
      <c r="L43" s="99"/>
      <c r="M43" s="73"/>
      <c r="N43" s="2"/>
      <c r="O43" s="6"/>
      <c r="P43" s="152"/>
      <c r="Q43" s="153"/>
    </row>
    <row r="44" spans="2:19" ht="23.25" customHeight="1" x14ac:dyDescent="0.25">
      <c r="B44" s="361" t="s">
        <v>469</v>
      </c>
      <c r="C44" s="126"/>
      <c r="D44" s="366" t="s">
        <v>470</v>
      </c>
      <c r="E44" s="366"/>
      <c r="F44" s="126"/>
      <c r="G44" s="366" t="s">
        <v>298</v>
      </c>
      <c r="H44" s="126"/>
      <c r="I44" s="381">
        <f>SUM(J44:M46)</f>
        <v>2495232</v>
      </c>
      <c r="J44" s="381">
        <v>0</v>
      </c>
      <c r="K44" s="381">
        <v>0</v>
      </c>
      <c r="L44" s="381">
        <v>2120947.2000000002</v>
      </c>
      <c r="M44" s="381">
        <v>374284.79999999999</v>
      </c>
      <c r="N44" s="57" t="s">
        <v>466</v>
      </c>
      <c r="O44" s="144">
        <v>2495232</v>
      </c>
      <c r="P44" s="360" t="s">
        <v>269</v>
      </c>
      <c r="Q44" s="360" t="s">
        <v>416</v>
      </c>
    </row>
    <row r="45" spans="2:19" ht="21" x14ac:dyDescent="0.25">
      <c r="B45" s="361"/>
      <c r="C45" s="129"/>
      <c r="D45" s="367"/>
      <c r="E45" s="367"/>
      <c r="F45" s="129"/>
      <c r="G45" s="367"/>
      <c r="H45" s="129"/>
      <c r="I45" s="382"/>
      <c r="J45" s="382"/>
      <c r="K45" s="382"/>
      <c r="L45" s="382"/>
      <c r="M45" s="382"/>
      <c r="N45" s="57" t="s">
        <v>467</v>
      </c>
      <c r="O45" s="128">
        <v>1</v>
      </c>
      <c r="P45" s="360"/>
      <c r="Q45" s="360"/>
    </row>
    <row r="46" spans="2:19" ht="21" x14ac:dyDescent="0.25">
      <c r="B46" s="361"/>
      <c r="C46" s="130"/>
      <c r="D46" s="368"/>
      <c r="E46" s="368"/>
      <c r="F46" s="130"/>
      <c r="G46" s="368"/>
      <c r="H46" s="130"/>
      <c r="I46" s="383"/>
      <c r="J46" s="383"/>
      <c r="K46" s="383"/>
      <c r="L46" s="383"/>
      <c r="M46" s="383"/>
      <c r="N46" s="57" t="s">
        <v>468</v>
      </c>
      <c r="O46" s="128">
        <v>2093</v>
      </c>
      <c r="P46" s="360"/>
      <c r="Q46" s="360"/>
    </row>
    <row r="47" spans="2:19" x14ac:dyDescent="0.25">
      <c r="B47" s="298" t="s">
        <v>12</v>
      </c>
      <c r="C47" s="298"/>
      <c r="D47" s="298"/>
      <c r="E47" s="298"/>
      <c r="F47" s="298"/>
      <c r="G47" s="298"/>
      <c r="H47" s="298"/>
      <c r="I47" s="9">
        <f>I40</f>
        <v>2495232</v>
      </c>
      <c r="J47" s="9">
        <f>J40</f>
        <v>0</v>
      </c>
      <c r="K47" s="100">
        <f>K40</f>
        <v>0</v>
      </c>
      <c r="L47" s="100">
        <f>L40</f>
        <v>2120947.2000000002</v>
      </c>
      <c r="M47" s="9">
        <f>M40</f>
        <v>374284.79999999999</v>
      </c>
      <c r="N47" s="299"/>
      <c r="O47" s="299"/>
      <c r="P47" s="299"/>
      <c r="Q47" s="299"/>
    </row>
    <row r="48" spans="2:19" ht="14.45" customHeight="1" x14ac:dyDescent="0.25">
      <c r="B48" s="34"/>
      <c r="C48" s="300"/>
      <c r="D48" s="300"/>
      <c r="E48" s="300"/>
      <c r="F48" s="300"/>
      <c r="G48" s="300"/>
      <c r="H48" s="300"/>
      <c r="I48" s="300"/>
      <c r="J48" s="300"/>
      <c r="K48" s="300"/>
      <c r="L48" s="300"/>
      <c r="M48" s="300"/>
      <c r="N48" s="300"/>
      <c r="O48" s="300"/>
      <c r="P48" s="300"/>
      <c r="Q48" s="300"/>
    </row>
    <row r="50" spans="2:19" x14ac:dyDescent="0.25">
      <c r="B50" s="30" t="s">
        <v>156</v>
      </c>
    </row>
    <row r="51" spans="2:19" ht="15" customHeight="1" x14ac:dyDescent="0.25">
      <c r="B51" s="14" t="s">
        <v>39</v>
      </c>
      <c r="C51" s="234" t="s">
        <v>157</v>
      </c>
      <c r="D51" s="234"/>
      <c r="E51" s="234"/>
      <c r="F51" s="334" t="s">
        <v>158</v>
      </c>
      <c r="G51" s="335"/>
      <c r="H51" s="335"/>
      <c r="I51" s="335"/>
      <c r="J51" s="336"/>
      <c r="K51" s="234" t="s">
        <v>159</v>
      </c>
      <c r="L51" s="234"/>
      <c r="M51" s="234"/>
      <c r="N51" s="234"/>
      <c r="O51" s="234"/>
      <c r="P51" s="234"/>
      <c r="Q51" s="234"/>
    </row>
    <row r="52" spans="2:19" s="60" customFormat="1" ht="12" x14ac:dyDescent="0.2">
      <c r="B52" s="71">
        <v>1</v>
      </c>
      <c r="C52" s="236">
        <v>2</v>
      </c>
      <c r="D52" s="236"/>
      <c r="E52" s="236"/>
      <c r="F52" s="244">
        <v>3</v>
      </c>
      <c r="G52" s="245"/>
      <c r="H52" s="245"/>
      <c r="I52" s="245"/>
      <c r="J52" s="246"/>
      <c r="K52" s="236">
        <v>4</v>
      </c>
      <c r="L52" s="236"/>
      <c r="M52" s="236"/>
      <c r="N52" s="236"/>
      <c r="O52" s="236"/>
      <c r="P52" s="236"/>
      <c r="Q52" s="236"/>
      <c r="S52" s="61"/>
    </row>
    <row r="53" spans="2:19" s="27" customFormat="1" x14ac:dyDescent="0.25">
      <c r="B53" s="31"/>
      <c r="C53" s="247" t="s">
        <v>168</v>
      </c>
      <c r="D53" s="248"/>
      <c r="E53" s="249"/>
      <c r="F53" s="250"/>
      <c r="G53" s="251"/>
      <c r="H53" s="251"/>
      <c r="I53" s="251"/>
      <c r="J53" s="252"/>
      <c r="K53" s="240"/>
      <c r="L53" s="240"/>
      <c r="M53" s="240"/>
      <c r="N53" s="240"/>
      <c r="O53" s="240"/>
      <c r="P53" s="240"/>
      <c r="Q53" s="240"/>
      <c r="S53" s="36"/>
    </row>
    <row r="56" spans="2:19" x14ac:dyDescent="0.25">
      <c r="B56" s="30" t="s">
        <v>160</v>
      </c>
    </row>
    <row r="57" spans="2:19" ht="15" customHeight="1" x14ac:dyDescent="0.25">
      <c r="B57" s="14" t="s">
        <v>39</v>
      </c>
      <c r="C57" s="234" t="s">
        <v>161</v>
      </c>
      <c r="D57" s="234"/>
      <c r="E57" s="234"/>
      <c r="F57" s="234" t="s">
        <v>158</v>
      </c>
      <c r="G57" s="234"/>
      <c r="H57" s="234"/>
      <c r="I57" s="234"/>
      <c r="J57" s="234"/>
      <c r="K57" s="234" t="s">
        <v>162</v>
      </c>
      <c r="L57" s="234"/>
      <c r="M57" s="234"/>
      <c r="N57" s="234"/>
      <c r="O57" s="234"/>
      <c r="P57" s="234"/>
      <c r="Q57" s="234"/>
    </row>
    <row r="58" spans="2:19" s="60" customFormat="1" ht="11.25" customHeight="1" x14ac:dyDescent="0.2">
      <c r="B58" s="71">
        <v>1</v>
      </c>
      <c r="C58" s="236">
        <v>2</v>
      </c>
      <c r="D58" s="236"/>
      <c r="E58" s="236"/>
      <c r="F58" s="236">
        <v>3</v>
      </c>
      <c r="G58" s="236"/>
      <c r="H58" s="236"/>
      <c r="I58" s="236"/>
      <c r="J58" s="236"/>
      <c r="K58" s="236">
        <v>4</v>
      </c>
      <c r="L58" s="236"/>
      <c r="M58" s="236"/>
      <c r="N58" s="236"/>
      <c r="O58" s="236"/>
      <c r="P58" s="236"/>
      <c r="Q58" s="236"/>
      <c r="S58" s="61"/>
    </row>
    <row r="59" spans="2:19" s="27" customFormat="1" x14ac:dyDescent="0.25">
      <c r="B59" s="31"/>
      <c r="C59" s="239" t="s">
        <v>168</v>
      </c>
      <c r="D59" s="239"/>
      <c r="E59" s="239"/>
      <c r="F59" s="237"/>
      <c r="G59" s="237"/>
      <c r="H59" s="237"/>
      <c r="I59" s="237"/>
      <c r="J59" s="237"/>
      <c r="K59" s="240"/>
      <c r="L59" s="240"/>
      <c r="M59" s="240"/>
      <c r="N59" s="240"/>
      <c r="O59" s="240"/>
      <c r="P59" s="240"/>
      <c r="Q59" s="240"/>
      <c r="S59" s="36"/>
    </row>
    <row r="62" spans="2:19" x14ac:dyDescent="0.25">
      <c r="B62" s="30" t="s">
        <v>163</v>
      </c>
    </row>
    <row r="63" spans="2:19" ht="47.25" customHeight="1" x14ac:dyDescent="0.25">
      <c r="B63" s="11" t="s">
        <v>39</v>
      </c>
      <c r="C63" s="207" t="s">
        <v>164</v>
      </c>
      <c r="D63" s="207"/>
      <c r="E63" s="207"/>
      <c r="F63" s="226" t="s">
        <v>165</v>
      </c>
      <c r="G63" s="227"/>
      <c r="H63" s="227"/>
      <c r="I63" s="227"/>
      <c r="J63" s="227"/>
      <c r="K63" s="227"/>
      <c r="L63" s="227"/>
      <c r="M63" s="227"/>
      <c r="N63" s="227"/>
      <c r="O63" s="227"/>
      <c r="P63" s="227"/>
      <c r="Q63" s="228"/>
    </row>
    <row r="64" spans="2:19" s="79" customFormat="1" ht="12" x14ac:dyDescent="0.2">
      <c r="B64" s="78">
        <v>1</v>
      </c>
      <c r="C64" s="235">
        <v>2</v>
      </c>
      <c r="D64" s="235"/>
      <c r="E64" s="235"/>
      <c r="F64" s="229">
        <v>3</v>
      </c>
      <c r="G64" s="230"/>
      <c r="H64" s="230"/>
      <c r="I64" s="230"/>
      <c r="J64" s="230"/>
      <c r="K64" s="230"/>
      <c r="L64" s="230"/>
      <c r="M64" s="230"/>
      <c r="N64" s="230"/>
      <c r="O64" s="230"/>
      <c r="P64" s="230"/>
      <c r="Q64" s="231"/>
      <c r="S64" s="61"/>
    </row>
    <row r="65" spans="2:19" s="27" customFormat="1" ht="90" customHeight="1" x14ac:dyDescent="0.25">
      <c r="B65" s="12" t="s">
        <v>69</v>
      </c>
      <c r="C65" s="233" t="s">
        <v>471</v>
      </c>
      <c r="D65" s="233"/>
      <c r="E65" s="233"/>
      <c r="F65" s="337" t="s">
        <v>472</v>
      </c>
      <c r="G65" s="338"/>
      <c r="H65" s="338"/>
      <c r="I65" s="338"/>
      <c r="J65" s="338"/>
      <c r="K65" s="338"/>
      <c r="L65" s="338"/>
      <c r="M65" s="338"/>
      <c r="N65" s="338"/>
      <c r="O65" s="338"/>
      <c r="P65" s="338"/>
      <c r="Q65" s="339"/>
      <c r="S65" s="36"/>
    </row>
    <row r="66" spans="2:19" s="27" customFormat="1" x14ac:dyDescent="0.25">
      <c r="B66" s="70"/>
      <c r="C66" s="68"/>
      <c r="D66" s="68"/>
      <c r="E66" s="68"/>
      <c r="F66" s="68"/>
      <c r="G66" s="68"/>
      <c r="H66" s="68"/>
      <c r="I66" s="69"/>
      <c r="J66" s="74"/>
      <c r="K66" s="74"/>
      <c r="L66" s="74"/>
      <c r="M66" s="74"/>
      <c r="N66" s="69"/>
      <c r="O66" s="69"/>
      <c r="P66" s="69"/>
      <c r="Q66" s="69"/>
      <c r="S66" s="36"/>
    </row>
    <row r="68" spans="2:19" x14ac:dyDescent="0.25">
      <c r="B68" s="30" t="s">
        <v>166</v>
      </c>
    </row>
    <row r="69" spans="2:19" x14ac:dyDescent="0.25">
      <c r="B69" s="14" t="s">
        <v>39</v>
      </c>
      <c r="C69" s="234" t="s">
        <v>167</v>
      </c>
      <c r="D69" s="234"/>
      <c r="E69" s="234"/>
      <c r="F69" s="234"/>
      <c r="G69" s="234"/>
      <c r="H69" s="234"/>
      <c r="I69" s="234"/>
      <c r="J69" s="234"/>
      <c r="K69" s="234"/>
      <c r="L69" s="234"/>
      <c r="M69" s="234"/>
      <c r="N69" s="234"/>
      <c r="O69" s="234"/>
      <c r="P69" s="234"/>
      <c r="Q69" s="234"/>
    </row>
    <row r="70" spans="2:19" s="60" customFormat="1" ht="12" x14ac:dyDescent="0.2">
      <c r="B70" s="78">
        <v>1</v>
      </c>
      <c r="C70" s="236">
        <v>2</v>
      </c>
      <c r="D70" s="236"/>
      <c r="E70" s="236"/>
      <c r="F70" s="236"/>
      <c r="G70" s="236"/>
      <c r="H70" s="236"/>
      <c r="I70" s="236"/>
      <c r="J70" s="236"/>
      <c r="K70" s="236"/>
      <c r="L70" s="236"/>
      <c r="M70" s="236"/>
      <c r="N70" s="236"/>
      <c r="O70" s="236"/>
      <c r="P70" s="236"/>
      <c r="Q70" s="236"/>
      <c r="S70" s="61"/>
    </row>
    <row r="71" spans="2:19" s="27" customFormat="1" x14ac:dyDescent="0.25">
      <c r="B71" s="31"/>
      <c r="C71" s="239" t="s">
        <v>168</v>
      </c>
      <c r="D71" s="239"/>
      <c r="E71" s="239"/>
      <c r="F71" s="239"/>
      <c r="G71" s="239"/>
      <c r="H71" s="239"/>
      <c r="I71" s="239"/>
      <c r="J71" s="239"/>
      <c r="K71" s="239"/>
      <c r="L71" s="239"/>
      <c r="M71" s="239"/>
      <c r="N71" s="239"/>
      <c r="O71" s="239"/>
      <c r="P71" s="239"/>
      <c r="Q71" s="239"/>
      <c r="S71" s="3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1"/>
  <sheetViews>
    <sheetView workbookViewId="0">
      <selection activeCell="N50" sqref="N5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35" bestFit="1" customWidth="1"/>
    <col min="20" max="20" width="17.140625" customWidth="1"/>
    <col min="21" max="21" width="14.28515625" customWidth="1"/>
    <col min="22" max="22" width="10.710937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524</v>
      </c>
      <c r="C5" s="204"/>
      <c r="D5" s="204"/>
      <c r="E5" s="204"/>
      <c r="F5" s="204"/>
      <c r="G5" s="204"/>
      <c r="H5" s="204"/>
      <c r="I5" s="204"/>
      <c r="J5" s="204"/>
      <c r="K5" s="204"/>
      <c r="L5" s="204"/>
      <c r="M5" s="204"/>
      <c r="N5" s="204"/>
      <c r="O5" s="204"/>
      <c r="P5" s="204"/>
      <c r="Q5" s="204"/>
    </row>
    <row r="6" spans="2:19" x14ac:dyDescent="0.25">
      <c r="B6" s="204" t="s">
        <v>525</v>
      </c>
      <c r="C6" s="204"/>
      <c r="D6" s="204"/>
      <c r="E6" s="204"/>
      <c r="F6" s="204"/>
      <c r="G6" s="204"/>
      <c r="H6" s="204"/>
      <c r="I6" s="204"/>
      <c r="J6" s="204"/>
      <c r="K6" s="204"/>
      <c r="L6" s="204"/>
      <c r="M6" s="204"/>
      <c r="N6" s="204"/>
      <c r="O6" s="204"/>
      <c r="P6" s="204"/>
      <c r="Q6" s="204"/>
    </row>
    <row r="8" spans="2:19" ht="15" customHeight="1" x14ac:dyDescent="0.25">
      <c r="B8" s="225" t="s">
        <v>41</v>
      </c>
      <c r="C8" s="225"/>
      <c r="D8" s="225"/>
      <c r="E8" s="225"/>
      <c r="F8" s="225"/>
      <c r="G8" s="225"/>
      <c r="H8" s="225"/>
      <c r="I8" s="225"/>
      <c r="J8" s="225"/>
      <c r="K8" s="225"/>
      <c r="L8" s="225"/>
      <c r="M8" s="225"/>
      <c r="N8" s="225"/>
      <c r="O8" s="225"/>
      <c r="P8" s="225"/>
      <c r="Q8" s="225"/>
    </row>
    <row r="9" spans="2:19" ht="15" customHeight="1" x14ac:dyDescent="0.25">
      <c r="B9" s="207" t="s">
        <v>39</v>
      </c>
      <c r="C9" s="207" t="s">
        <v>55</v>
      </c>
      <c r="D9" s="207"/>
      <c r="E9" s="238" t="s">
        <v>40</v>
      </c>
      <c r="F9" s="238"/>
      <c r="G9" s="238"/>
      <c r="H9" s="238"/>
      <c r="I9" s="238"/>
      <c r="J9" s="238"/>
      <c r="K9" s="275" t="s">
        <v>526</v>
      </c>
      <c r="L9" s="275"/>
      <c r="M9" s="275"/>
      <c r="N9" s="238" t="s">
        <v>456</v>
      </c>
      <c r="O9" s="238"/>
      <c r="P9" s="238"/>
      <c r="Q9" s="238"/>
    </row>
    <row r="10" spans="2:19" x14ac:dyDescent="0.25">
      <c r="B10" s="207"/>
      <c r="C10" s="207"/>
      <c r="D10" s="207"/>
      <c r="E10" s="238"/>
      <c r="F10" s="238"/>
      <c r="G10" s="238"/>
      <c r="H10" s="238"/>
      <c r="I10" s="238"/>
      <c r="J10" s="238"/>
      <c r="K10" s="275"/>
      <c r="L10" s="275"/>
      <c r="M10" s="275"/>
      <c r="N10" s="11" t="s">
        <v>194</v>
      </c>
      <c r="O10" s="238" t="s">
        <v>195</v>
      </c>
      <c r="P10" s="238"/>
      <c r="Q10" s="238"/>
    </row>
    <row r="11" spans="2:19" s="60" customFormat="1" ht="12" x14ac:dyDescent="0.2">
      <c r="B11" s="84">
        <v>1</v>
      </c>
      <c r="C11" s="329">
        <v>2</v>
      </c>
      <c r="D11" s="329"/>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302" t="s">
        <v>527</v>
      </c>
      <c r="D12" s="303"/>
      <c r="E12" s="280" t="s">
        <v>110</v>
      </c>
      <c r="F12" s="280"/>
      <c r="G12" s="280"/>
      <c r="H12" s="280"/>
      <c r="I12" s="280"/>
      <c r="J12" s="280"/>
      <c r="K12" s="279">
        <v>0</v>
      </c>
      <c r="L12" s="279"/>
      <c r="M12" s="279"/>
      <c r="N12" s="12">
        <v>0</v>
      </c>
      <c r="O12" s="394">
        <f>O42+O53</f>
        <v>206.25299999999999</v>
      </c>
      <c r="P12" s="395"/>
      <c r="Q12" s="396"/>
    </row>
    <row r="13" spans="2:19" ht="32.25" customHeight="1" x14ac:dyDescent="0.25">
      <c r="B13" s="77" t="s">
        <v>45</v>
      </c>
      <c r="C13" s="302" t="s">
        <v>528</v>
      </c>
      <c r="D13" s="303"/>
      <c r="E13" s="304" t="s">
        <v>380</v>
      </c>
      <c r="F13" s="305"/>
      <c r="G13" s="305"/>
      <c r="H13" s="305"/>
      <c r="I13" s="305"/>
      <c r="J13" s="306"/>
      <c r="K13" s="307">
        <v>0</v>
      </c>
      <c r="L13" s="308"/>
      <c r="M13" s="309"/>
      <c r="N13" s="12">
        <v>0</v>
      </c>
      <c r="O13" s="276">
        <f>O54</f>
        <v>8800</v>
      </c>
      <c r="P13" s="277"/>
      <c r="Q13" s="278"/>
    </row>
    <row r="14" spans="2:19" ht="30" customHeight="1" x14ac:dyDescent="0.25">
      <c r="B14" s="77" t="s">
        <v>47</v>
      </c>
      <c r="C14" s="302" t="s">
        <v>529</v>
      </c>
      <c r="D14" s="303"/>
      <c r="E14" s="304" t="s">
        <v>106</v>
      </c>
      <c r="F14" s="305"/>
      <c r="G14" s="305"/>
      <c r="H14" s="305"/>
      <c r="I14" s="305"/>
      <c r="J14" s="306"/>
      <c r="K14" s="307">
        <v>0</v>
      </c>
      <c r="L14" s="308"/>
      <c r="M14" s="309"/>
      <c r="N14" s="12">
        <v>0</v>
      </c>
      <c r="O14" s="276">
        <f>O117</f>
        <v>4500</v>
      </c>
      <c r="P14" s="277"/>
      <c r="Q14" s="278"/>
    </row>
    <row r="17" spans="2:19" x14ac:dyDescent="0.25">
      <c r="B17" s="225" t="s">
        <v>38</v>
      </c>
      <c r="C17" s="225"/>
      <c r="D17" s="225"/>
      <c r="E17" s="225"/>
      <c r="F17" s="225"/>
      <c r="G17" s="225"/>
      <c r="H17" s="225"/>
      <c r="I17" s="225"/>
      <c r="J17" s="225"/>
      <c r="K17" s="225"/>
      <c r="L17" s="225"/>
      <c r="M17" s="225"/>
      <c r="N17" s="225"/>
      <c r="O17" s="225"/>
      <c r="P17" s="225"/>
      <c r="Q17" s="225"/>
    </row>
    <row r="18" spans="2:19" x14ac:dyDescent="0.25">
      <c r="B18" s="234" t="s">
        <v>56</v>
      </c>
      <c r="C18" s="234"/>
      <c r="D18" s="234"/>
      <c r="E18" s="234"/>
      <c r="F18" s="234"/>
      <c r="G18" s="234"/>
      <c r="H18" s="234"/>
      <c r="I18" s="234"/>
      <c r="J18" s="234"/>
      <c r="K18" s="234"/>
      <c r="L18" s="234"/>
      <c r="M18" s="234"/>
      <c r="N18" s="234" t="s">
        <v>27</v>
      </c>
      <c r="O18" s="234"/>
      <c r="P18" s="234"/>
      <c r="Q18" s="234"/>
    </row>
    <row r="19" spans="2:19" s="60" customFormat="1" ht="12" x14ac:dyDescent="0.2">
      <c r="B19" s="236">
        <v>1</v>
      </c>
      <c r="C19" s="236"/>
      <c r="D19" s="236"/>
      <c r="E19" s="236"/>
      <c r="F19" s="236"/>
      <c r="G19" s="236"/>
      <c r="H19" s="236"/>
      <c r="I19" s="236"/>
      <c r="J19" s="236"/>
      <c r="K19" s="236"/>
      <c r="L19" s="236"/>
      <c r="M19" s="236"/>
      <c r="N19" s="236">
        <v>2</v>
      </c>
      <c r="O19" s="236"/>
      <c r="P19" s="236"/>
      <c r="Q19" s="236"/>
      <c r="S19" s="61"/>
    </row>
    <row r="20" spans="2:19" x14ac:dyDescent="0.25">
      <c r="B20" s="285" t="s">
        <v>28</v>
      </c>
      <c r="C20" s="285"/>
      <c r="D20" s="285"/>
      <c r="E20" s="285"/>
      <c r="F20" s="285"/>
      <c r="G20" s="285"/>
      <c r="H20" s="285"/>
      <c r="I20" s="285"/>
      <c r="J20" s="285"/>
      <c r="K20" s="285"/>
      <c r="L20" s="285"/>
      <c r="M20" s="285"/>
      <c r="N20" s="281">
        <f>N21+N23+N26</f>
        <v>29364404.420000002</v>
      </c>
      <c r="O20" s="281"/>
      <c r="P20" s="281"/>
      <c r="Q20" s="281"/>
    </row>
    <row r="21" spans="2:19" x14ac:dyDescent="0.25">
      <c r="B21" s="285" t="s">
        <v>29</v>
      </c>
      <c r="C21" s="285"/>
      <c r="D21" s="285"/>
      <c r="E21" s="285"/>
      <c r="F21" s="285"/>
      <c r="G21" s="285"/>
      <c r="H21" s="285"/>
      <c r="I21" s="285"/>
      <c r="J21" s="285"/>
      <c r="K21" s="285"/>
      <c r="L21" s="285"/>
      <c r="M21" s="285"/>
      <c r="N21" s="281">
        <v>0</v>
      </c>
      <c r="O21" s="281"/>
      <c r="P21" s="281"/>
      <c r="Q21" s="281"/>
    </row>
    <row r="22" spans="2:19" x14ac:dyDescent="0.25">
      <c r="B22" s="319" t="s">
        <v>18</v>
      </c>
      <c r="C22" s="320"/>
      <c r="D22" s="320"/>
      <c r="E22" s="320"/>
      <c r="F22" s="320"/>
      <c r="G22" s="320"/>
      <c r="H22" s="320"/>
      <c r="I22" s="320"/>
      <c r="J22" s="320"/>
      <c r="K22" s="320"/>
      <c r="L22" s="320"/>
      <c r="M22" s="321"/>
      <c r="N22" s="282">
        <v>0</v>
      </c>
      <c r="O22" s="282"/>
      <c r="P22" s="282"/>
      <c r="Q22" s="282"/>
    </row>
    <row r="23" spans="2:19" x14ac:dyDescent="0.25">
      <c r="B23" s="285" t="s">
        <v>30</v>
      </c>
      <c r="C23" s="285"/>
      <c r="D23" s="285"/>
      <c r="E23" s="285"/>
      <c r="F23" s="285"/>
      <c r="G23" s="285"/>
      <c r="H23" s="285"/>
      <c r="I23" s="285"/>
      <c r="J23" s="285"/>
      <c r="K23" s="285"/>
      <c r="L23" s="285"/>
      <c r="M23" s="285"/>
      <c r="N23" s="281">
        <f>N24+N25</f>
        <v>0</v>
      </c>
      <c r="O23" s="281"/>
      <c r="P23" s="281"/>
      <c r="Q23" s="281"/>
    </row>
    <row r="24" spans="2:19" x14ac:dyDescent="0.25">
      <c r="B24" s="314" t="s">
        <v>53</v>
      </c>
      <c r="C24" s="314"/>
      <c r="D24" s="314"/>
      <c r="E24" s="314"/>
      <c r="F24" s="314"/>
      <c r="G24" s="314"/>
      <c r="H24" s="314"/>
      <c r="I24" s="314"/>
      <c r="J24" s="314"/>
      <c r="K24" s="314"/>
      <c r="L24" s="314"/>
      <c r="M24" s="314"/>
      <c r="N24" s="282">
        <f>K124</f>
        <v>0</v>
      </c>
      <c r="O24" s="282"/>
      <c r="P24" s="282"/>
      <c r="Q24" s="282"/>
      <c r="R24" s="85"/>
    </row>
    <row r="25" spans="2:19" x14ac:dyDescent="0.25">
      <c r="B25" s="322" t="s">
        <v>178</v>
      </c>
      <c r="C25" s="323"/>
      <c r="D25" s="323"/>
      <c r="E25" s="323"/>
      <c r="F25" s="323"/>
      <c r="G25" s="323"/>
      <c r="H25" s="323"/>
      <c r="I25" s="323"/>
      <c r="J25" s="323"/>
      <c r="K25" s="323"/>
      <c r="L25" s="323"/>
      <c r="M25" s="324"/>
      <c r="N25" s="282">
        <v>0</v>
      </c>
      <c r="O25" s="282"/>
      <c r="P25" s="282"/>
      <c r="Q25" s="282"/>
      <c r="R25" s="85"/>
    </row>
    <row r="26" spans="2:19" x14ac:dyDescent="0.25">
      <c r="B26" s="285" t="s">
        <v>31</v>
      </c>
      <c r="C26" s="285"/>
      <c r="D26" s="285"/>
      <c r="E26" s="285"/>
      <c r="F26" s="285"/>
      <c r="G26" s="285"/>
      <c r="H26" s="285"/>
      <c r="I26" s="285"/>
      <c r="J26" s="285"/>
      <c r="K26" s="285"/>
      <c r="L26" s="285"/>
      <c r="M26" s="285"/>
      <c r="N26" s="281">
        <f>N27</f>
        <v>29364404.420000002</v>
      </c>
      <c r="O26" s="281"/>
      <c r="P26" s="281"/>
      <c r="Q26" s="281"/>
    </row>
    <row r="27" spans="2:19" x14ac:dyDescent="0.25">
      <c r="B27" s="314" t="s">
        <v>54</v>
      </c>
      <c r="C27" s="314"/>
      <c r="D27" s="314"/>
      <c r="E27" s="314"/>
      <c r="F27" s="314"/>
      <c r="G27" s="314"/>
      <c r="H27" s="314"/>
      <c r="I27" s="314"/>
      <c r="J27" s="314"/>
      <c r="K27" s="314"/>
      <c r="L27" s="314"/>
      <c r="M27" s="314"/>
      <c r="N27" s="282">
        <f>L124</f>
        <v>29364404.420000002</v>
      </c>
      <c r="O27" s="282"/>
      <c r="P27" s="282"/>
      <c r="Q27" s="282"/>
    </row>
    <row r="28" spans="2:19" x14ac:dyDescent="0.25">
      <c r="B28" s="285" t="s">
        <v>32</v>
      </c>
      <c r="C28" s="285"/>
      <c r="D28" s="285"/>
      <c r="E28" s="285"/>
      <c r="F28" s="285"/>
      <c r="G28" s="285"/>
      <c r="H28" s="285"/>
      <c r="I28" s="285"/>
      <c r="J28" s="285"/>
      <c r="K28" s="285"/>
      <c r="L28" s="285"/>
      <c r="M28" s="285"/>
      <c r="N28" s="281">
        <v>0</v>
      </c>
      <c r="O28" s="281"/>
      <c r="P28" s="281"/>
      <c r="Q28" s="281"/>
    </row>
    <row r="29" spans="2:19" x14ac:dyDescent="0.25">
      <c r="B29" s="286" t="s">
        <v>18</v>
      </c>
      <c r="C29" s="286"/>
      <c r="D29" s="286"/>
      <c r="E29" s="286"/>
      <c r="F29" s="286"/>
      <c r="G29" s="286"/>
      <c r="H29" s="286"/>
      <c r="I29" s="286"/>
      <c r="J29" s="286"/>
      <c r="K29" s="286"/>
      <c r="L29" s="286"/>
      <c r="M29" s="286"/>
      <c r="N29" s="282">
        <v>0</v>
      </c>
      <c r="O29" s="282"/>
      <c r="P29" s="282"/>
      <c r="Q29" s="282"/>
    </row>
    <row r="30" spans="2:19" x14ac:dyDescent="0.25">
      <c r="B30" s="325" t="s">
        <v>33</v>
      </c>
      <c r="C30" s="326"/>
      <c r="D30" s="326"/>
      <c r="E30" s="326"/>
      <c r="F30" s="326"/>
      <c r="G30" s="326"/>
      <c r="H30" s="326"/>
      <c r="I30" s="326"/>
      <c r="J30" s="326"/>
      <c r="K30" s="326"/>
      <c r="L30" s="326"/>
      <c r="M30" s="327"/>
      <c r="N30" s="281">
        <f>N31+N32+N33</f>
        <v>5181959.63</v>
      </c>
      <c r="O30" s="281"/>
      <c r="P30" s="281"/>
      <c r="Q30" s="281"/>
    </row>
    <row r="31" spans="2:19" x14ac:dyDescent="0.25">
      <c r="B31" s="314" t="s">
        <v>34</v>
      </c>
      <c r="C31" s="314"/>
      <c r="D31" s="314"/>
      <c r="E31" s="314"/>
      <c r="F31" s="314"/>
      <c r="G31" s="314"/>
      <c r="H31" s="314"/>
      <c r="I31" s="314"/>
      <c r="J31" s="314"/>
      <c r="K31" s="314"/>
      <c r="L31" s="314"/>
      <c r="M31" s="314"/>
      <c r="N31" s="282">
        <f>M124</f>
        <v>5181959.63</v>
      </c>
      <c r="O31" s="282"/>
      <c r="P31" s="282"/>
      <c r="Q31" s="282"/>
    </row>
    <row r="32" spans="2:19" x14ac:dyDescent="0.25">
      <c r="B32" s="314" t="s">
        <v>35</v>
      </c>
      <c r="C32" s="314"/>
      <c r="D32" s="314"/>
      <c r="E32" s="314"/>
      <c r="F32" s="314"/>
      <c r="G32" s="314"/>
      <c r="H32" s="314"/>
      <c r="I32" s="314"/>
      <c r="J32" s="314"/>
      <c r="K32" s="314"/>
      <c r="L32" s="314"/>
      <c r="M32" s="314"/>
      <c r="N32" s="282">
        <v>0</v>
      </c>
      <c r="O32" s="282"/>
      <c r="P32" s="282"/>
      <c r="Q32" s="282"/>
    </row>
    <row r="33" spans="2:21" x14ac:dyDescent="0.25">
      <c r="B33" s="314" t="s">
        <v>36</v>
      </c>
      <c r="C33" s="314"/>
      <c r="D33" s="314"/>
      <c r="E33" s="314"/>
      <c r="F33" s="314"/>
      <c r="G33" s="314"/>
      <c r="H33" s="314"/>
      <c r="I33" s="314"/>
      <c r="J33" s="314"/>
      <c r="K33" s="314"/>
      <c r="L33" s="314"/>
      <c r="M33" s="314"/>
      <c r="N33" s="282">
        <v>0</v>
      </c>
      <c r="O33" s="282"/>
      <c r="P33" s="282"/>
      <c r="Q33" s="282"/>
    </row>
    <row r="34" spans="2:21" x14ac:dyDescent="0.25">
      <c r="B34" s="285" t="s">
        <v>37</v>
      </c>
      <c r="C34" s="285"/>
      <c r="D34" s="285"/>
      <c r="E34" s="285"/>
      <c r="F34" s="285"/>
      <c r="G34" s="285"/>
      <c r="H34" s="285"/>
      <c r="I34" s="285"/>
      <c r="J34" s="285"/>
      <c r="K34" s="285"/>
      <c r="L34" s="285"/>
      <c r="M34" s="285"/>
      <c r="N34" s="281">
        <f>N20+N30</f>
        <v>34546364.050000004</v>
      </c>
      <c r="O34" s="281"/>
      <c r="P34" s="281"/>
      <c r="Q34" s="281"/>
    </row>
    <row r="35" spans="2:21" x14ac:dyDescent="0.25">
      <c r="B35" s="13"/>
      <c r="C35" s="13"/>
      <c r="D35" s="13"/>
      <c r="E35" s="13"/>
      <c r="F35" s="13"/>
      <c r="G35" s="13"/>
      <c r="H35" s="13"/>
      <c r="I35" s="13"/>
      <c r="J35" s="13"/>
      <c r="K35" s="13"/>
      <c r="L35" s="13"/>
      <c r="M35" s="13"/>
      <c r="N35" s="156"/>
      <c r="O35" s="156"/>
      <c r="P35" s="156"/>
      <c r="Q35" s="156"/>
    </row>
    <row r="37" spans="2:21" x14ac:dyDescent="0.25">
      <c r="B37" s="225" t="s">
        <v>25</v>
      </c>
      <c r="C37" s="225"/>
      <c r="D37" s="225"/>
      <c r="E37" s="225"/>
      <c r="F37" s="225"/>
      <c r="G37" s="225"/>
      <c r="H37" s="225"/>
      <c r="I37" s="225"/>
      <c r="J37" s="225"/>
      <c r="K37" s="225"/>
      <c r="L37" s="225"/>
      <c r="M37" s="225"/>
      <c r="N37" s="225"/>
      <c r="O37" s="225"/>
      <c r="P37" s="225"/>
      <c r="Q37" s="225"/>
    </row>
    <row r="38" spans="2:21" ht="15" customHeight="1" x14ac:dyDescent="0.25">
      <c r="B38" s="297" t="s">
        <v>57</v>
      </c>
      <c r="C38" s="297" t="s">
        <v>58</v>
      </c>
      <c r="D38" s="297" t="s">
        <v>0</v>
      </c>
      <c r="E38" s="297" t="s">
        <v>1</v>
      </c>
      <c r="F38" s="297" t="s">
        <v>59</v>
      </c>
      <c r="G38" s="297" t="s">
        <v>299</v>
      </c>
      <c r="H38" s="333" t="s">
        <v>2</v>
      </c>
      <c r="I38" s="296" t="s">
        <v>3</v>
      </c>
      <c r="J38" s="296"/>
      <c r="K38" s="296"/>
      <c r="L38" s="296"/>
      <c r="M38" s="296"/>
      <c r="N38" s="297" t="s">
        <v>60</v>
      </c>
      <c r="O38" s="297"/>
      <c r="P38" s="297" t="s">
        <v>4</v>
      </c>
      <c r="Q38" s="297" t="s">
        <v>5</v>
      </c>
    </row>
    <row r="39" spans="2:21" ht="30" customHeight="1" x14ac:dyDescent="0.25">
      <c r="B39" s="297"/>
      <c r="C39" s="297"/>
      <c r="D39" s="297"/>
      <c r="E39" s="297"/>
      <c r="F39" s="297"/>
      <c r="G39" s="297"/>
      <c r="H39" s="333"/>
      <c r="I39" s="296" t="s">
        <v>6</v>
      </c>
      <c r="J39" s="296" t="s">
        <v>7</v>
      </c>
      <c r="K39" s="296"/>
      <c r="L39" s="296"/>
      <c r="M39" s="296" t="s">
        <v>8</v>
      </c>
      <c r="N39" s="297" t="s">
        <v>316</v>
      </c>
      <c r="O39" s="297" t="s">
        <v>259</v>
      </c>
      <c r="P39" s="297"/>
      <c r="Q39" s="297"/>
    </row>
    <row r="40" spans="2:21" ht="73.5" x14ac:dyDescent="0.25">
      <c r="B40" s="297"/>
      <c r="C40" s="297"/>
      <c r="D40" s="297"/>
      <c r="E40" s="297"/>
      <c r="F40" s="297"/>
      <c r="G40" s="297"/>
      <c r="H40" s="333"/>
      <c r="I40" s="296"/>
      <c r="J40" s="10" t="s">
        <v>9</v>
      </c>
      <c r="K40" s="10" t="s">
        <v>10</v>
      </c>
      <c r="L40" s="10" t="s">
        <v>11</v>
      </c>
      <c r="M40" s="296"/>
      <c r="N40" s="297"/>
      <c r="O40" s="297"/>
      <c r="P40" s="297"/>
      <c r="Q40" s="297"/>
    </row>
    <row r="41" spans="2:21" s="60" customFormat="1" ht="12" x14ac:dyDescent="0.2">
      <c r="B41" s="86">
        <v>1</v>
      </c>
      <c r="C41" s="86">
        <v>2</v>
      </c>
      <c r="D41" s="86">
        <v>3</v>
      </c>
      <c r="E41" s="86">
        <v>4</v>
      </c>
      <c r="F41" s="86">
        <v>5</v>
      </c>
      <c r="G41" s="86">
        <v>6</v>
      </c>
      <c r="H41" s="86">
        <v>7</v>
      </c>
      <c r="I41" s="87">
        <v>8</v>
      </c>
      <c r="J41" s="72">
        <v>9</v>
      </c>
      <c r="K41" s="72">
        <v>10</v>
      </c>
      <c r="L41" s="72">
        <v>11</v>
      </c>
      <c r="M41" s="72">
        <v>12</v>
      </c>
      <c r="N41" s="86">
        <v>13</v>
      </c>
      <c r="O41" s="86">
        <v>14</v>
      </c>
      <c r="P41" s="86">
        <v>15</v>
      </c>
      <c r="Q41" s="86">
        <v>16</v>
      </c>
      <c r="S41" s="61"/>
    </row>
    <row r="42" spans="2:21" ht="22.5" customHeight="1" x14ac:dyDescent="0.25">
      <c r="B42" s="287" t="s">
        <v>530</v>
      </c>
      <c r="C42" s="290" t="s">
        <v>13</v>
      </c>
      <c r="D42" s="290" t="s">
        <v>183</v>
      </c>
      <c r="E42" s="290" t="s">
        <v>18</v>
      </c>
      <c r="F42" s="290" t="s">
        <v>14</v>
      </c>
      <c r="G42" s="290" t="s">
        <v>151</v>
      </c>
      <c r="H42" s="290" t="s">
        <v>15</v>
      </c>
      <c r="I42" s="392">
        <f>SUM(J42:M44)</f>
        <v>7619036.1799999997</v>
      </c>
      <c r="J42" s="392">
        <f>SUM(J46:J52)</f>
        <v>0</v>
      </c>
      <c r="K42" s="392">
        <f>SUM(K46:K52)</f>
        <v>0</v>
      </c>
      <c r="L42" s="392">
        <f>SUM(L46:L52)</f>
        <v>6476180.75</v>
      </c>
      <c r="M42" s="392">
        <f>SUM(M46:M52)</f>
        <v>1142855.43</v>
      </c>
      <c r="N42" s="169" t="s">
        <v>531</v>
      </c>
      <c r="O42" s="120">
        <f>O46+O49+O51</f>
        <v>51.55</v>
      </c>
      <c r="P42" s="290" t="s">
        <v>323</v>
      </c>
      <c r="Q42" s="290" t="s">
        <v>532</v>
      </c>
      <c r="T42" s="157"/>
    </row>
    <row r="43" spans="2:21" ht="21" x14ac:dyDescent="0.25">
      <c r="B43" s="288"/>
      <c r="C43" s="291"/>
      <c r="D43" s="291"/>
      <c r="E43" s="291"/>
      <c r="F43" s="291"/>
      <c r="G43" s="291"/>
      <c r="H43" s="291"/>
      <c r="I43" s="393"/>
      <c r="J43" s="393"/>
      <c r="K43" s="393"/>
      <c r="L43" s="393"/>
      <c r="M43" s="393"/>
      <c r="N43" s="169" t="s">
        <v>533</v>
      </c>
      <c r="O43" s="54">
        <f>O47+O50+O52</f>
        <v>3</v>
      </c>
      <c r="P43" s="291"/>
      <c r="Q43" s="291"/>
      <c r="T43" s="157"/>
    </row>
    <row r="44" spans="2:21" ht="21" x14ac:dyDescent="0.25">
      <c r="B44" s="288"/>
      <c r="C44" s="291"/>
      <c r="D44" s="291"/>
      <c r="E44" s="291"/>
      <c r="F44" s="291"/>
      <c r="G44" s="291"/>
      <c r="H44" s="291"/>
      <c r="I44" s="393"/>
      <c r="J44" s="393"/>
      <c r="K44" s="393"/>
      <c r="L44" s="393"/>
      <c r="M44" s="393"/>
      <c r="N44" s="169" t="s">
        <v>534</v>
      </c>
      <c r="O44" s="54">
        <f>O48</f>
        <v>6500</v>
      </c>
      <c r="P44" s="291"/>
      <c r="Q44" s="291"/>
      <c r="T44" s="157"/>
    </row>
    <row r="45" spans="2:21" ht="22.5" x14ac:dyDescent="0.25">
      <c r="B45" s="159" t="s">
        <v>16</v>
      </c>
      <c r="C45" s="56"/>
      <c r="D45" s="56"/>
      <c r="E45" s="56"/>
      <c r="F45" s="56"/>
      <c r="G45" s="56"/>
      <c r="H45" s="56"/>
      <c r="I45" s="73"/>
      <c r="J45" s="73"/>
      <c r="K45" s="75"/>
      <c r="L45" s="75"/>
      <c r="M45" s="73"/>
      <c r="N45" s="56"/>
      <c r="O45" s="88"/>
      <c r="P45" s="89"/>
      <c r="Q45" s="56"/>
    </row>
    <row r="46" spans="2:21" ht="22.5" x14ac:dyDescent="0.25">
      <c r="B46" s="254" t="s">
        <v>535</v>
      </c>
      <c r="C46" s="255"/>
      <c r="D46" s="253" t="s">
        <v>22</v>
      </c>
      <c r="E46" s="253" t="s">
        <v>18</v>
      </c>
      <c r="F46" s="255"/>
      <c r="G46" s="253" t="s">
        <v>151</v>
      </c>
      <c r="H46" s="255"/>
      <c r="I46" s="256">
        <f>SUM(J46:M48)</f>
        <v>1030800</v>
      </c>
      <c r="J46" s="256">
        <v>0</v>
      </c>
      <c r="K46" s="256">
        <v>0</v>
      </c>
      <c r="L46" s="256">
        <v>876180</v>
      </c>
      <c r="M46" s="256">
        <v>154620</v>
      </c>
      <c r="N46" s="170" t="s">
        <v>531</v>
      </c>
      <c r="O46" s="171">
        <v>9</v>
      </c>
      <c r="P46" s="253" t="s">
        <v>536</v>
      </c>
      <c r="Q46" s="253" t="s">
        <v>532</v>
      </c>
      <c r="U46" s="157" t="s">
        <v>302</v>
      </c>
    </row>
    <row r="47" spans="2:21" x14ac:dyDescent="0.25">
      <c r="B47" s="254"/>
      <c r="C47" s="255"/>
      <c r="D47" s="253"/>
      <c r="E47" s="253"/>
      <c r="F47" s="255"/>
      <c r="G47" s="253"/>
      <c r="H47" s="255"/>
      <c r="I47" s="256"/>
      <c r="J47" s="256"/>
      <c r="K47" s="256"/>
      <c r="L47" s="256"/>
      <c r="M47" s="256"/>
      <c r="N47" s="170" t="s">
        <v>533</v>
      </c>
      <c r="O47" s="51">
        <v>1</v>
      </c>
      <c r="P47" s="253"/>
      <c r="Q47" s="253"/>
    </row>
    <row r="48" spans="2:21" ht="22.5" x14ac:dyDescent="0.25">
      <c r="B48" s="254"/>
      <c r="C48" s="255"/>
      <c r="D48" s="253"/>
      <c r="E48" s="253"/>
      <c r="F48" s="255"/>
      <c r="G48" s="253"/>
      <c r="H48" s="255"/>
      <c r="I48" s="256"/>
      <c r="J48" s="256"/>
      <c r="K48" s="256"/>
      <c r="L48" s="256"/>
      <c r="M48" s="256"/>
      <c r="N48" s="170" t="s">
        <v>534</v>
      </c>
      <c r="O48" s="112">
        <v>6500</v>
      </c>
      <c r="P48" s="253"/>
      <c r="Q48" s="253"/>
    </row>
    <row r="49" spans="2:17" ht="22.5" x14ac:dyDescent="0.25">
      <c r="B49" s="254" t="s">
        <v>537</v>
      </c>
      <c r="C49" s="255"/>
      <c r="D49" s="253" t="s">
        <v>26</v>
      </c>
      <c r="E49" s="261" t="s">
        <v>18</v>
      </c>
      <c r="F49" s="255"/>
      <c r="G49" s="253" t="s">
        <v>151</v>
      </c>
      <c r="H49" s="255"/>
      <c r="I49" s="256">
        <f>SUM(J49:M50)</f>
        <v>2352941.1800000002</v>
      </c>
      <c r="J49" s="256">
        <v>0</v>
      </c>
      <c r="K49" s="256">
        <v>0</v>
      </c>
      <c r="L49" s="256">
        <v>2000000</v>
      </c>
      <c r="M49" s="256">
        <v>352941.18</v>
      </c>
      <c r="N49" s="170" t="s">
        <v>531</v>
      </c>
      <c r="O49" s="51">
        <v>6.15</v>
      </c>
      <c r="P49" s="253" t="s">
        <v>323</v>
      </c>
      <c r="Q49" s="253" t="s">
        <v>416</v>
      </c>
    </row>
    <row r="50" spans="2:17" ht="47.25" customHeight="1" x14ac:dyDescent="0.25">
      <c r="B50" s="254"/>
      <c r="C50" s="255"/>
      <c r="D50" s="253"/>
      <c r="E50" s="261"/>
      <c r="F50" s="255"/>
      <c r="G50" s="253"/>
      <c r="H50" s="255"/>
      <c r="I50" s="256"/>
      <c r="J50" s="256"/>
      <c r="K50" s="256"/>
      <c r="L50" s="256"/>
      <c r="M50" s="256"/>
      <c r="N50" s="170" t="s">
        <v>533</v>
      </c>
      <c r="O50" s="51">
        <v>1</v>
      </c>
      <c r="P50" s="253"/>
      <c r="Q50" s="253"/>
    </row>
    <row r="51" spans="2:17" ht="22.5" x14ac:dyDescent="0.25">
      <c r="B51" s="254" t="s">
        <v>538</v>
      </c>
      <c r="C51" s="255"/>
      <c r="D51" s="253" t="s">
        <v>23</v>
      </c>
      <c r="E51" s="253" t="s">
        <v>18</v>
      </c>
      <c r="F51" s="255"/>
      <c r="G51" s="253" t="s">
        <v>151</v>
      </c>
      <c r="H51" s="255"/>
      <c r="I51" s="256">
        <f>SUM(J51:M52)</f>
        <v>4235295</v>
      </c>
      <c r="J51" s="256">
        <v>0</v>
      </c>
      <c r="K51" s="256">
        <v>0</v>
      </c>
      <c r="L51" s="256">
        <v>3600000.75</v>
      </c>
      <c r="M51" s="256">
        <v>635294.25</v>
      </c>
      <c r="N51" s="170" t="s">
        <v>531</v>
      </c>
      <c r="O51" s="171">
        <v>36.4</v>
      </c>
      <c r="P51" s="253" t="s">
        <v>339</v>
      </c>
      <c r="Q51" s="253" t="s">
        <v>532</v>
      </c>
    </row>
    <row r="52" spans="2:17" ht="48.75" customHeight="1" x14ac:dyDescent="0.25">
      <c r="B52" s="254"/>
      <c r="C52" s="255"/>
      <c r="D52" s="253"/>
      <c r="E52" s="253"/>
      <c r="F52" s="255"/>
      <c r="G52" s="253"/>
      <c r="H52" s="255"/>
      <c r="I52" s="256"/>
      <c r="J52" s="256"/>
      <c r="K52" s="256"/>
      <c r="L52" s="256"/>
      <c r="M52" s="256"/>
      <c r="N52" s="170" t="s">
        <v>533</v>
      </c>
      <c r="O52" s="51">
        <v>1</v>
      </c>
      <c r="P52" s="253"/>
      <c r="Q52" s="253"/>
    </row>
    <row r="53" spans="2:17" ht="21" x14ac:dyDescent="0.25">
      <c r="B53" s="260" t="s">
        <v>539</v>
      </c>
      <c r="C53" s="261" t="s">
        <v>13</v>
      </c>
      <c r="D53" s="261" t="s">
        <v>183</v>
      </c>
      <c r="E53" s="261" t="s">
        <v>540</v>
      </c>
      <c r="F53" s="261" t="s">
        <v>14</v>
      </c>
      <c r="G53" s="261" t="s">
        <v>151</v>
      </c>
      <c r="H53" s="261" t="s">
        <v>15</v>
      </c>
      <c r="I53" s="262">
        <f>SUM(J53:M57)</f>
        <v>26164027.870000001</v>
      </c>
      <c r="J53" s="262">
        <f t="shared" ref="J53:K53" si="0">SUM(J59:J116)</f>
        <v>0</v>
      </c>
      <c r="K53" s="262">
        <f t="shared" si="0"/>
        <v>0</v>
      </c>
      <c r="L53" s="262">
        <f>SUM(L59:L116)</f>
        <v>22239423.670000002</v>
      </c>
      <c r="M53" s="262">
        <f>SUM(M59:M116)</f>
        <v>3924604.2</v>
      </c>
      <c r="N53" s="172" t="s">
        <v>531</v>
      </c>
      <c r="O53" s="173">
        <f>O59+O62+O65+O68+O73+O76+O79+O82+O85+O88+O91+O96+O101+O104+O109+O114</f>
        <v>154.703</v>
      </c>
      <c r="P53" s="261" t="s">
        <v>323</v>
      </c>
      <c r="Q53" s="261" t="s">
        <v>532</v>
      </c>
    </row>
    <row r="54" spans="2:17" ht="21" x14ac:dyDescent="0.25">
      <c r="B54" s="260"/>
      <c r="C54" s="261"/>
      <c r="D54" s="261"/>
      <c r="E54" s="261"/>
      <c r="F54" s="261"/>
      <c r="G54" s="261"/>
      <c r="H54" s="261"/>
      <c r="I54" s="262"/>
      <c r="J54" s="262"/>
      <c r="K54" s="262"/>
      <c r="L54" s="262"/>
      <c r="M54" s="262"/>
      <c r="N54" s="172" t="s">
        <v>541</v>
      </c>
      <c r="O54" s="54">
        <f>O69+O92+O97+O105+O110</f>
        <v>8800</v>
      </c>
      <c r="P54" s="261"/>
      <c r="Q54" s="261"/>
    </row>
    <row r="55" spans="2:17" x14ac:dyDescent="0.25">
      <c r="B55" s="260"/>
      <c r="C55" s="261"/>
      <c r="D55" s="261"/>
      <c r="E55" s="261"/>
      <c r="F55" s="261"/>
      <c r="G55" s="261"/>
      <c r="H55" s="261"/>
      <c r="I55" s="262"/>
      <c r="J55" s="262"/>
      <c r="K55" s="262"/>
      <c r="L55" s="262"/>
      <c r="M55" s="262"/>
      <c r="N55" s="172" t="s">
        <v>542</v>
      </c>
      <c r="O55" s="54">
        <f>O60+O63+O66+O70+O74+O77+O80+O83+O86+O89+O93+O98+O102+O106+O111+O115</f>
        <v>16</v>
      </c>
      <c r="P55" s="261"/>
      <c r="Q55" s="261"/>
    </row>
    <row r="56" spans="2:17" ht="21" x14ac:dyDescent="0.25">
      <c r="B56" s="260"/>
      <c r="C56" s="261"/>
      <c r="D56" s="261"/>
      <c r="E56" s="261"/>
      <c r="F56" s="261"/>
      <c r="G56" s="261"/>
      <c r="H56" s="261"/>
      <c r="I56" s="262"/>
      <c r="J56" s="262"/>
      <c r="K56" s="262"/>
      <c r="L56" s="262"/>
      <c r="M56" s="262"/>
      <c r="N56" s="172" t="s">
        <v>534</v>
      </c>
      <c r="O56" s="54">
        <f>O61+O64+O67+O71+O75+O78+O81+O84+O87+O90+O94+O99+O103+O107+O112+O116</f>
        <v>983899.63</v>
      </c>
      <c r="P56" s="261"/>
      <c r="Q56" s="261"/>
    </row>
    <row r="57" spans="2:17" ht="21" x14ac:dyDescent="0.25">
      <c r="B57" s="260"/>
      <c r="C57" s="261"/>
      <c r="D57" s="261"/>
      <c r="E57" s="261"/>
      <c r="F57" s="261"/>
      <c r="G57" s="261"/>
      <c r="H57" s="261"/>
      <c r="I57" s="262"/>
      <c r="J57" s="262"/>
      <c r="K57" s="262"/>
      <c r="L57" s="262"/>
      <c r="M57" s="262"/>
      <c r="N57" s="172" t="s">
        <v>408</v>
      </c>
      <c r="O57" s="120">
        <f>O72+O95+O100+O108+O113</f>
        <v>34.85</v>
      </c>
      <c r="P57" s="261"/>
      <c r="Q57" s="261"/>
    </row>
    <row r="58" spans="2:17" ht="22.5" x14ac:dyDescent="0.25">
      <c r="B58" s="55" t="s">
        <v>328</v>
      </c>
      <c r="C58" s="56"/>
      <c r="D58" s="56"/>
      <c r="E58" s="56"/>
      <c r="F58" s="56"/>
      <c r="G58" s="56"/>
      <c r="H58" s="56"/>
      <c r="I58" s="73"/>
      <c r="J58" s="73"/>
      <c r="K58" s="75"/>
      <c r="L58" s="75"/>
      <c r="M58" s="73"/>
      <c r="N58" s="56"/>
      <c r="O58" s="88"/>
      <c r="P58" s="89"/>
      <c r="Q58" s="56"/>
    </row>
    <row r="59" spans="2:17" ht="22.5" customHeight="1" x14ac:dyDescent="0.25">
      <c r="B59" s="254" t="s">
        <v>543</v>
      </c>
      <c r="C59" s="255"/>
      <c r="D59" s="253" t="s">
        <v>322</v>
      </c>
      <c r="E59" s="253" t="s">
        <v>18</v>
      </c>
      <c r="F59" s="255"/>
      <c r="G59" s="253" t="s">
        <v>151</v>
      </c>
      <c r="H59" s="255"/>
      <c r="I59" s="256">
        <f>SUM(J59:M61)</f>
        <v>1710000</v>
      </c>
      <c r="J59" s="256">
        <v>0</v>
      </c>
      <c r="K59" s="256">
        <v>0</v>
      </c>
      <c r="L59" s="256">
        <v>1453500</v>
      </c>
      <c r="M59" s="256">
        <v>256500</v>
      </c>
      <c r="N59" s="174" t="s">
        <v>531</v>
      </c>
      <c r="O59" s="175">
        <v>3.15</v>
      </c>
      <c r="P59" s="253" t="s">
        <v>339</v>
      </c>
      <c r="Q59" s="253" t="s">
        <v>327</v>
      </c>
    </row>
    <row r="60" spans="2:17" x14ac:dyDescent="0.25">
      <c r="B60" s="254"/>
      <c r="C60" s="255"/>
      <c r="D60" s="253"/>
      <c r="E60" s="253"/>
      <c r="F60" s="255"/>
      <c r="G60" s="253"/>
      <c r="H60" s="255"/>
      <c r="I60" s="256"/>
      <c r="J60" s="256"/>
      <c r="K60" s="256"/>
      <c r="L60" s="256"/>
      <c r="M60" s="256"/>
      <c r="N60" s="174" t="s">
        <v>533</v>
      </c>
      <c r="O60" s="112">
        <v>1</v>
      </c>
      <c r="P60" s="253"/>
      <c r="Q60" s="253"/>
    </row>
    <row r="61" spans="2:17" ht="22.5" x14ac:dyDescent="0.25">
      <c r="B61" s="254"/>
      <c r="C61" s="255"/>
      <c r="D61" s="253"/>
      <c r="E61" s="253"/>
      <c r="F61" s="255"/>
      <c r="G61" s="253"/>
      <c r="H61" s="255"/>
      <c r="I61" s="256"/>
      <c r="J61" s="256"/>
      <c r="K61" s="256"/>
      <c r="L61" s="256"/>
      <c r="M61" s="256"/>
      <c r="N61" s="174" t="s">
        <v>534</v>
      </c>
      <c r="O61" s="112">
        <v>31500</v>
      </c>
      <c r="P61" s="253"/>
      <c r="Q61" s="253"/>
    </row>
    <row r="62" spans="2:17" ht="22.5" customHeight="1" x14ac:dyDescent="0.25">
      <c r="B62" s="254" t="s">
        <v>544</v>
      </c>
      <c r="C62" s="255"/>
      <c r="D62" s="253" t="s">
        <v>322</v>
      </c>
      <c r="E62" s="253" t="s">
        <v>545</v>
      </c>
      <c r="F62" s="255"/>
      <c r="G62" s="253" t="s">
        <v>151</v>
      </c>
      <c r="H62" s="255"/>
      <c r="I62" s="256">
        <f>SUM(J62:M64)</f>
        <v>1267244</v>
      </c>
      <c r="J62" s="256">
        <v>0</v>
      </c>
      <c r="K62" s="256">
        <v>0</v>
      </c>
      <c r="L62" s="256">
        <v>1077157.3999999999</v>
      </c>
      <c r="M62" s="256">
        <v>190086.6</v>
      </c>
      <c r="N62" s="174" t="s">
        <v>531</v>
      </c>
      <c r="O62" s="175">
        <v>2</v>
      </c>
      <c r="P62" s="253" t="s">
        <v>339</v>
      </c>
      <c r="Q62" s="253" t="s">
        <v>327</v>
      </c>
    </row>
    <row r="63" spans="2:17" x14ac:dyDescent="0.25">
      <c r="B63" s="254"/>
      <c r="C63" s="255"/>
      <c r="D63" s="253"/>
      <c r="E63" s="253"/>
      <c r="F63" s="255"/>
      <c r="G63" s="253"/>
      <c r="H63" s="255"/>
      <c r="I63" s="256"/>
      <c r="J63" s="256"/>
      <c r="K63" s="256"/>
      <c r="L63" s="256"/>
      <c r="M63" s="256"/>
      <c r="N63" s="174" t="s">
        <v>533</v>
      </c>
      <c r="O63" s="112">
        <v>1</v>
      </c>
      <c r="P63" s="253"/>
      <c r="Q63" s="253"/>
    </row>
    <row r="64" spans="2:17" ht="22.5" x14ac:dyDescent="0.25">
      <c r="B64" s="254"/>
      <c r="C64" s="255"/>
      <c r="D64" s="253"/>
      <c r="E64" s="253"/>
      <c r="F64" s="255"/>
      <c r="G64" s="253"/>
      <c r="H64" s="255"/>
      <c r="I64" s="256"/>
      <c r="J64" s="256"/>
      <c r="K64" s="256"/>
      <c r="L64" s="256"/>
      <c r="M64" s="256"/>
      <c r="N64" s="174" t="s">
        <v>534</v>
      </c>
      <c r="O64" s="112">
        <v>20000</v>
      </c>
      <c r="P64" s="253"/>
      <c r="Q64" s="253"/>
    </row>
    <row r="65" spans="2:23" ht="22.5" x14ac:dyDescent="0.25">
      <c r="B65" s="254" t="s">
        <v>546</v>
      </c>
      <c r="C65" s="255"/>
      <c r="D65" s="253" t="s">
        <v>20</v>
      </c>
      <c r="E65" s="253" t="s">
        <v>18</v>
      </c>
      <c r="F65" s="255"/>
      <c r="G65" s="253" t="s">
        <v>151</v>
      </c>
      <c r="H65" s="255"/>
      <c r="I65" s="256">
        <f>SUM(J65:M67)</f>
        <v>958823.5</v>
      </c>
      <c r="J65" s="256">
        <v>0</v>
      </c>
      <c r="K65" s="256">
        <v>0</v>
      </c>
      <c r="L65" s="256">
        <v>814999.97</v>
      </c>
      <c r="M65" s="256">
        <v>143823.53</v>
      </c>
      <c r="N65" s="174" t="s">
        <v>531</v>
      </c>
      <c r="O65" s="175">
        <v>5</v>
      </c>
      <c r="P65" s="253" t="s">
        <v>323</v>
      </c>
      <c r="Q65" s="253" t="s">
        <v>270</v>
      </c>
    </row>
    <row r="66" spans="2:23" x14ac:dyDescent="0.25">
      <c r="B66" s="254"/>
      <c r="C66" s="255"/>
      <c r="D66" s="253"/>
      <c r="E66" s="253"/>
      <c r="F66" s="255"/>
      <c r="G66" s="253"/>
      <c r="H66" s="255"/>
      <c r="I66" s="256"/>
      <c r="J66" s="256"/>
      <c r="K66" s="256"/>
      <c r="L66" s="256"/>
      <c r="M66" s="256"/>
      <c r="N66" s="174" t="s">
        <v>533</v>
      </c>
      <c r="O66" s="112">
        <v>1</v>
      </c>
      <c r="P66" s="253"/>
      <c r="Q66" s="253"/>
      <c r="U66" s="35"/>
    </row>
    <row r="67" spans="2:23" ht="33.75" customHeight="1" x14ac:dyDescent="0.25">
      <c r="B67" s="254"/>
      <c r="C67" s="255"/>
      <c r="D67" s="253"/>
      <c r="E67" s="253"/>
      <c r="F67" s="255"/>
      <c r="G67" s="253"/>
      <c r="H67" s="255"/>
      <c r="I67" s="256"/>
      <c r="J67" s="256"/>
      <c r="K67" s="256"/>
      <c r="L67" s="256"/>
      <c r="M67" s="256"/>
      <c r="N67" s="174" t="s">
        <v>534</v>
      </c>
      <c r="O67" s="112">
        <v>1710</v>
      </c>
      <c r="P67" s="253"/>
      <c r="Q67" s="253"/>
    </row>
    <row r="68" spans="2:23" ht="22.5" x14ac:dyDescent="0.25">
      <c r="B68" s="254" t="s">
        <v>547</v>
      </c>
      <c r="C68" s="255"/>
      <c r="D68" s="253" t="s">
        <v>20</v>
      </c>
      <c r="E68" s="253" t="s">
        <v>18</v>
      </c>
      <c r="F68" s="255"/>
      <c r="G68" s="253" t="s">
        <v>151</v>
      </c>
      <c r="H68" s="255"/>
      <c r="I68" s="256">
        <f>SUM(J68:M70)</f>
        <v>556564.71</v>
      </c>
      <c r="J68" s="256">
        <v>0</v>
      </c>
      <c r="K68" s="256">
        <v>0</v>
      </c>
      <c r="L68" s="256">
        <v>473080</v>
      </c>
      <c r="M68" s="256">
        <v>83484.710000000006</v>
      </c>
      <c r="N68" s="174" t="s">
        <v>531</v>
      </c>
      <c r="O68" s="175">
        <v>1.6E-2</v>
      </c>
      <c r="P68" s="253" t="s">
        <v>323</v>
      </c>
      <c r="Q68" s="253" t="s">
        <v>270</v>
      </c>
    </row>
    <row r="69" spans="2:23" ht="22.5" x14ac:dyDescent="0.25">
      <c r="B69" s="254"/>
      <c r="C69" s="255"/>
      <c r="D69" s="253"/>
      <c r="E69" s="253"/>
      <c r="F69" s="255"/>
      <c r="G69" s="253"/>
      <c r="H69" s="255"/>
      <c r="I69" s="256"/>
      <c r="J69" s="256"/>
      <c r="K69" s="256"/>
      <c r="L69" s="256"/>
      <c r="M69" s="256"/>
      <c r="N69" s="174" t="s">
        <v>541</v>
      </c>
      <c r="O69" s="51">
        <v>400</v>
      </c>
      <c r="P69" s="253"/>
      <c r="Q69" s="253"/>
      <c r="U69" s="35"/>
    </row>
    <row r="70" spans="2:23" x14ac:dyDescent="0.25">
      <c r="B70" s="254"/>
      <c r="C70" s="255"/>
      <c r="D70" s="253"/>
      <c r="E70" s="253"/>
      <c r="F70" s="255"/>
      <c r="G70" s="253"/>
      <c r="H70" s="255"/>
      <c r="I70" s="256"/>
      <c r="J70" s="256"/>
      <c r="K70" s="256"/>
      <c r="L70" s="256"/>
      <c r="M70" s="256"/>
      <c r="N70" s="174" t="s">
        <v>533</v>
      </c>
      <c r="O70" s="51">
        <v>1</v>
      </c>
      <c r="P70" s="253"/>
      <c r="Q70" s="253"/>
    </row>
    <row r="71" spans="2:23" ht="22.5" x14ac:dyDescent="0.25">
      <c r="B71" s="254"/>
      <c r="C71" s="255"/>
      <c r="D71" s="253"/>
      <c r="E71" s="253"/>
      <c r="F71" s="255"/>
      <c r="G71" s="253"/>
      <c r="H71" s="255"/>
      <c r="I71" s="256"/>
      <c r="J71" s="256"/>
      <c r="K71" s="256"/>
      <c r="L71" s="256"/>
      <c r="M71" s="256"/>
      <c r="N71" s="174" t="s">
        <v>534</v>
      </c>
      <c r="O71" s="51">
        <v>160</v>
      </c>
      <c r="P71" s="253"/>
      <c r="Q71" s="253"/>
    </row>
    <row r="72" spans="2:23" ht="22.5" x14ac:dyDescent="0.25">
      <c r="B72" s="254"/>
      <c r="C72" s="255"/>
      <c r="D72" s="253"/>
      <c r="E72" s="253"/>
      <c r="F72" s="255"/>
      <c r="G72" s="253"/>
      <c r="H72" s="255"/>
      <c r="I72" s="256"/>
      <c r="J72" s="256"/>
      <c r="K72" s="256"/>
      <c r="L72" s="256"/>
      <c r="M72" s="256"/>
      <c r="N72" s="174" t="s">
        <v>408</v>
      </c>
      <c r="O72" s="51">
        <v>0.65</v>
      </c>
      <c r="P72" s="253"/>
      <c r="Q72" s="253"/>
    </row>
    <row r="73" spans="2:23" ht="22.5" x14ac:dyDescent="0.25">
      <c r="B73" s="254" t="s">
        <v>548</v>
      </c>
      <c r="C73" s="255"/>
      <c r="D73" s="253" t="s">
        <v>22</v>
      </c>
      <c r="E73" s="261" t="s">
        <v>18</v>
      </c>
      <c r="F73" s="255"/>
      <c r="G73" s="253" t="s">
        <v>151</v>
      </c>
      <c r="H73" s="255"/>
      <c r="I73" s="256">
        <f>SUM(J73:M75)</f>
        <v>250000</v>
      </c>
      <c r="J73" s="256">
        <v>0</v>
      </c>
      <c r="K73" s="256">
        <v>0</v>
      </c>
      <c r="L73" s="256">
        <v>212500</v>
      </c>
      <c r="M73" s="256">
        <v>37500</v>
      </c>
      <c r="N73" s="174" t="s">
        <v>531</v>
      </c>
      <c r="O73" s="175">
        <v>2.35</v>
      </c>
      <c r="P73" s="253" t="s">
        <v>341</v>
      </c>
      <c r="Q73" s="253" t="s">
        <v>286</v>
      </c>
      <c r="T73" s="27"/>
      <c r="W73" s="38"/>
    </row>
    <row r="74" spans="2:23" x14ac:dyDescent="0.25">
      <c r="B74" s="254"/>
      <c r="C74" s="255"/>
      <c r="D74" s="253"/>
      <c r="E74" s="261"/>
      <c r="F74" s="255"/>
      <c r="G74" s="253"/>
      <c r="H74" s="255"/>
      <c r="I74" s="256"/>
      <c r="J74" s="256"/>
      <c r="K74" s="256"/>
      <c r="L74" s="256"/>
      <c r="M74" s="256"/>
      <c r="N74" s="174" t="s">
        <v>533</v>
      </c>
      <c r="O74" s="112">
        <v>1</v>
      </c>
      <c r="P74" s="253"/>
      <c r="Q74" s="253"/>
      <c r="U74" s="39"/>
      <c r="V74" s="39"/>
      <c r="W74" s="40"/>
    </row>
    <row r="75" spans="2:23" ht="22.5" x14ac:dyDescent="0.25">
      <c r="B75" s="254"/>
      <c r="C75" s="255"/>
      <c r="D75" s="253"/>
      <c r="E75" s="261"/>
      <c r="F75" s="255"/>
      <c r="G75" s="253"/>
      <c r="H75" s="255"/>
      <c r="I75" s="256"/>
      <c r="J75" s="256"/>
      <c r="K75" s="256"/>
      <c r="L75" s="256"/>
      <c r="M75" s="256"/>
      <c r="N75" s="174" t="s">
        <v>534</v>
      </c>
      <c r="O75" s="112">
        <v>23500</v>
      </c>
      <c r="P75" s="253"/>
      <c r="Q75" s="253"/>
    </row>
    <row r="76" spans="2:23" ht="22.5" customHeight="1" x14ac:dyDescent="0.25">
      <c r="B76" s="254" t="s">
        <v>549</v>
      </c>
      <c r="C76" s="255"/>
      <c r="D76" s="253" t="s">
        <v>22</v>
      </c>
      <c r="E76" s="261" t="s">
        <v>18</v>
      </c>
      <c r="F76" s="255"/>
      <c r="G76" s="253" t="s">
        <v>151</v>
      </c>
      <c r="H76" s="255"/>
      <c r="I76" s="256">
        <f>SUM(J76:M78)</f>
        <v>200000</v>
      </c>
      <c r="J76" s="256">
        <v>0</v>
      </c>
      <c r="K76" s="256">
        <v>0</v>
      </c>
      <c r="L76" s="256">
        <v>170000</v>
      </c>
      <c r="M76" s="256">
        <v>30000</v>
      </c>
      <c r="N76" s="174" t="s">
        <v>531</v>
      </c>
      <c r="O76" s="175">
        <v>3.79</v>
      </c>
      <c r="P76" s="253" t="s">
        <v>24</v>
      </c>
      <c r="Q76" s="253" t="s">
        <v>416</v>
      </c>
      <c r="R76" s="168"/>
    </row>
    <row r="77" spans="2:23" x14ac:dyDescent="0.25">
      <c r="B77" s="254"/>
      <c r="C77" s="255"/>
      <c r="D77" s="253"/>
      <c r="E77" s="261"/>
      <c r="F77" s="255"/>
      <c r="G77" s="253"/>
      <c r="H77" s="255"/>
      <c r="I77" s="256"/>
      <c r="J77" s="256"/>
      <c r="K77" s="256"/>
      <c r="L77" s="256"/>
      <c r="M77" s="256"/>
      <c r="N77" s="174" t="s">
        <v>533</v>
      </c>
      <c r="O77" s="112">
        <v>1</v>
      </c>
      <c r="P77" s="253"/>
      <c r="Q77" s="253"/>
    </row>
    <row r="78" spans="2:23" ht="22.5" x14ac:dyDescent="0.25">
      <c r="B78" s="254"/>
      <c r="C78" s="255"/>
      <c r="D78" s="253"/>
      <c r="E78" s="261"/>
      <c r="F78" s="255"/>
      <c r="G78" s="253"/>
      <c r="H78" s="255"/>
      <c r="I78" s="256"/>
      <c r="J78" s="256"/>
      <c r="K78" s="256"/>
      <c r="L78" s="256"/>
      <c r="M78" s="256"/>
      <c r="N78" s="174" t="s">
        <v>534</v>
      </c>
      <c r="O78" s="112">
        <v>3500</v>
      </c>
      <c r="P78" s="253"/>
      <c r="Q78" s="253"/>
    </row>
    <row r="79" spans="2:23" ht="22.5" x14ac:dyDescent="0.25">
      <c r="B79" s="254" t="s">
        <v>550</v>
      </c>
      <c r="C79" s="255"/>
      <c r="D79" s="253" t="s">
        <v>22</v>
      </c>
      <c r="E79" s="261" t="s">
        <v>18</v>
      </c>
      <c r="F79" s="255"/>
      <c r="G79" s="253" t="s">
        <v>151</v>
      </c>
      <c r="H79" s="255"/>
      <c r="I79" s="256">
        <f>SUM(J79:M81)</f>
        <v>405100</v>
      </c>
      <c r="J79" s="256">
        <v>0</v>
      </c>
      <c r="K79" s="256">
        <v>0</v>
      </c>
      <c r="L79" s="256">
        <v>344335</v>
      </c>
      <c r="M79" s="256">
        <v>60765</v>
      </c>
      <c r="N79" s="174" t="s">
        <v>531</v>
      </c>
      <c r="O79" s="175">
        <v>4.1399999999999997</v>
      </c>
      <c r="P79" s="253" t="s">
        <v>341</v>
      </c>
      <c r="Q79" s="253" t="s">
        <v>286</v>
      </c>
    </row>
    <row r="80" spans="2:23" s="60" customFormat="1" ht="12" x14ac:dyDescent="0.2">
      <c r="B80" s="254"/>
      <c r="C80" s="255"/>
      <c r="D80" s="253"/>
      <c r="E80" s="261"/>
      <c r="F80" s="255"/>
      <c r="G80" s="253"/>
      <c r="H80" s="255"/>
      <c r="I80" s="256"/>
      <c r="J80" s="256"/>
      <c r="K80" s="256"/>
      <c r="L80" s="256"/>
      <c r="M80" s="256"/>
      <c r="N80" s="174" t="s">
        <v>533</v>
      </c>
      <c r="O80" s="112">
        <v>1</v>
      </c>
      <c r="P80" s="253"/>
      <c r="Q80" s="253"/>
      <c r="S80" s="61"/>
    </row>
    <row r="81" spans="2:19" ht="22.5" x14ac:dyDescent="0.25">
      <c r="B81" s="254"/>
      <c r="C81" s="255"/>
      <c r="D81" s="253"/>
      <c r="E81" s="261"/>
      <c r="F81" s="255"/>
      <c r="G81" s="253"/>
      <c r="H81" s="255"/>
      <c r="I81" s="256"/>
      <c r="J81" s="256"/>
      <c r="K81" s="256"/>
      <c r="L81" s="256"/>
      <c r="M81" s="256"/>
      <c r="N81" s="174" t="s">
        <v>534</v>
      </c>
      <c r="O81" s="112">
        <v>1455</v>
      </c>
      <c r="P81" s="253"/>
      <c r="Q81" s="253"/>
    </row>
    <row r="82" spans="2:19" s="60" customFormat="1" ht="22.5" x14ac:dyDescent="0.2">
      <c r="B82" s="254" t="s">
        <v>551</v>
      </c>
      <c r="C82" s="255"/>
      <c r="D82" s="253" t="s">
        <v>22</v>
      </c>
      <c r="E82" s="261" t="s">
        <v>18</v>
      </c>
      <c r="F82" s="255"/>
      <c r="G82" s="253" t="s">
        <v>151</v>
      </c>
      <c r="H82" s="255"/>
      <c r="I82" s="256">
        <f>SUM(J82:M84)</f>
        <v>250000</v>
      </c>
      <c r="J82" s="256">
        <v>0</v>
      </c>
      <c r="K82" s="256">
        <v>0</v>
      </c>
      <c r="L82" s="256">
        <v>212500</v>
      </c>
      <c r="M82" s="256">
        <v>37500</v>
      </c>
      <c r="N82" s="174" t="s">
        <v>531</v>
      </c>
      <c r="O82" s="175">
        <v>3.4220000000000002</v>
      </c>
      <c r="P82" s="253" t="s">
        <v>341</v>
      </c>
      <c r="Q82" s="253" t="s">
        <v>286</v>
      </c>
      <c r="S82" s="61"/>
    </row>
    <row r="83" spans="2:19" s="27" customFormat="1" ht="25.5" customHeight="1" x14ac:dyDescent="0.25">
      <c r="B83" s="254"/>
      <c r="C83" s="255"/>
      <c r="D83" s="253"/>
      <c r="E83" s="261"/>
      <c r="F83" s="255"/>
      <c r="G83" s="253"/>
      <c r="H83" s="255"/>
      <c r="I83" s="256"/>
      <c r="J83" s="256"/>
      <c r="K83" s="256"/>
      <c r="L83" s="256"/>
      <c r="M83" s="256"/>
      <c r="N83" s="174" t="s">
        <v>533</v>
      </c>
      <c r="O83" s="112">
        <v>1</v>
      </c>
      <c r="P83" s="253"/>
      <c r="Q83" s="253"/>
      <c r="S83" s="36"/>
    </row>
    <row r="84" spans="2:19" ht="22.5" x14ac:dyDescent="0.25">
      <c r="B84" s="254"/>
      <c r="C84" s="255"/>
      <c r="D84" s="253"/>
      <c r="E84" s="261"/>
      <c r="F84" s="255"/>
      <c r="G84" s="253"/>
      <c r="H84" s="255"/>
      <c r="I84" s="256"/>
      <c r="J84" s="256"/>
      <c r="K84" s="256"/>
      <c r="L84" s="256"/>
      <c r="M84" s="256"/>
      <c r="N84" s="174" t="s">
        <v>534</v>
      </c>
      <c r="O84" s="112">
        <v>780</v>
      </c>
      <c r="P84" s="253"/>
      <c r="Q84" s="253"/>
    </row>
    <row r="85" spans="2:19" ht="22.5" x14ac:dyDescent="0.25">
      <c r="B85" s="254" t="s">
        <v>552</v>
      </c>
      <c r="C85" s="255"/>
      <c r="D85" s="253" t="s">
        <v>22</v>
      </c>
      <c r="E85" s="261" t="s">
        <v>18</v>
      </c>
      <c r="F85" s="255"/>
      <c r="G85" s="253" t="s">
        <v>151</v>
      </c>
      <c r="H85" s="255"/>
      <c r="I85" s="256">
        <f>SUM(J85:M87)</f>
        <v>260000</v>
      </c>
      <c r="J85" s="256">
        <v>0</v>
      </c>
      <c r="K85" s="256">
        <v>0</v>
      </c>
      <c r="L85" s="256">
        <v>221000</v>
      </c>
      <c r="M85" s="256">
        <v>39000</v>
      </c>
      <c r="N85" s="174" t="s">
        <v>531</v>
      </c>
      <c r="O85" s="175">
        <v>0.56000000000000005</v>
      </c>
      <c r="P85" s="253" t="s">
        <v>341</v>
      </c>
      <c r="Q85" s="253" t="s">
        <v>286</v>
      </c>
    </row>
    <row r="86" spans="2:19" x14ac:dyDescent="0.25">
      <c r="B86" s="254"/>
      <c r="C86" s="255"/>
      <c r="D86" s="253"/>
      <c r="E86" s="261"/>
      <c r="F86" s="255"/>
      <c r="G86" s="253"/>
      <c r="H86" s="255"/>
      <c r="I86" s="256"/>
      <c r="J86" s="256"/>
      <c r="K86" s="256"/>
      <c r="L86" s="256"/>
      <c r="M86" s="256"/>
      <c r="N86" s="174" t="s">
        <v>533</v>
      </c>
      <c r="O86" s="112">
        <v>1</v>
      </c>
      <c r="P86" s="253"/>
      <c r="Q86" s="253"/>
    </row>
    <row r="87" spans="2:19" ht="22.5" x14ac:dyDescent="0.25">
      <c r="B87" s="254"/>
      <c r="C87" s="255"/>
      <c r="D87" s="253"/>
      <c r="E87" s="261"/>
      <c r="F87" s="255"/>
      <c r="G87" s="253"/>
      <c r="H87" s="255"/>
      <c r="I87" s="256"/>
      <c r="J87" s="256"/>
      <c r="K87" s="256"/>
      <c r="L87" s="256"/>
      <c r="M87" s="256"/>
      <c r="N87" s="174" t="s">
        <v>534</v>
      </c>
      <c r="O87" s="112">
        <v>2280</v>
      </c>
      <c r="P87" s="253"/>
      <c r="Q87" s="253"/>
    </row>
    <row r="88" spans="2:19" s="60" customFormat="1" ht="22.5" x14ac:dyDescent="0.2">
      <c r="B88" s="254" t="s">
        <v>553</v>
      </c>
      <c r="C88" s="255"/>
      <c r="D88" s="253" t="s">
        <v>26</v>
      </c>
      <c r="E88" s="261" t="s">
        <v>18</v>
      </c>
      <c r="F88" s="255"/>
      <c r="G88" s="253" t="s">
        <v>151</v>
      </c>
      <c r="H88" s="255"/>
      <c r="I88" s="256">
        <f>SUM(J88:M90)</f>
        <v>1334000</v>
      </c>
      <c r="J88" s="256">
        <v>0</v>
      </c>
      <c r="K88" s="256">
        <v>0</v>
      </c>
      <c r="L88" s="256">
        <v>1133900</v>
      </c>
      <c r="M88" s="256">
        <v>200100</v>
      </c>
      <c r="N88" s="174" t="s">
        <v>531</v>
      </c>
      <c r="O88" s="175">
        <v>16.126000000000001</v>
      </c>
      <c r="P88" s="253" t="s">
        <v>339</v>
      </c>
      <c r="Q88" s="253" t="s">
        <v>320</v>
      </c>
      <c r="S88" s="61"/>
    </row>
    <row r="89" spans="2:19" s="27" customFormat="1" x14ac:dyDescent="0.25">
      <c r="B89" s="254"/>
      <c r="C89" s="255"/>
      <c r="D89" s="253"/>
      <c r="E89" s="261"/>
      <c r="F89" s="255"/>
      <c r="G89" s="253"/>
      <c r="H89" s="255"/>
      <c r="I89" s="256"/>
      <c r="J89" s="256"/>
      <c r="K89" s="256"/>
      <c r="L89" s="256"/>
      <c r="M89" s="256"/>
      <c r="N89" s="174" t="s">
        <v>533</v>
      </c>
      <c r="O89" s="112">
        <v>1</v>
      </c>
      <c r="P89" s="253"/>
      <c r="Q89" s="253"/>
      <c r="S89" s="36"/>
    </row>
    <row r="90" spans="2:19" ht="54.75" customHeight="1" x14ac:dyDescent="0.25">
      <c r="B90" s="254"/>
      <c r="C90" s="255"/>
      <c r="D90" s="253"/>
      <c r="E90" s="261"/>
      <c r="F90" s="255"/>
      <c r="G90" s="253"/>
      <c r="H90" s="255"/>
      <c r="I90" s="256"/>
      <c r="J90" s="256"/>
      <c r="K90" s="256"/>
      <c r="L90" s="256"/>
      <c r="M90" s="256"/>
      <c r="N90" s="174" t="s">
        <v>534</v>
      </c>
      <c r="O90" s="112">
        <v>161284</v>
      </c>
      <c r="P90" s="253"/>
      <c r="Q90" s="253"/>
    </row>
    <row r="91" spans="2:19" ht="22.5" x14ac:dyDescent="0.25">
      <c r="B91" s="254" t="s">
        <v>554</v>
      </c>
      <c r="C91" s="255"/>
      <c r="D91" s="253" t="s">
        <v>26</v>
      </c>
      <c r="E91" s="253" t="s">
        <v>18</v>
      </c>
      <c r="F91" s="255"/>
      <c r="G91" s="253" t="s">
        <v>151</v>
      </c>
      <c r="H91" s="255"/>
      <c r="I91" s="256">
        <f>SUM(J91:M93)</f>
        <v>4802814.71</v>
      </c>
      <c r="J91" s="256">
        <v>0</v>
      </c>
      <c r="K91" s="256">
        <v>0</v>
      </c>
      <c r="L91" s="256">
        <v>4082392.5</v>
      </c>
      <c r="M91" s="256">
        <v>720422.21</v>
      </c>
      <c r="N91" s="174" t="s">
        <v>531</v>
      </c>
      <c r="O91" s="175">
        <v>47.08</v>
      </c>
      <c r="P91" s="253" t="s">
        <v>536</v>
      </c>
      <c r="Q91" s="253" t="s">
        <v>532</v>
      </c>
    </row>
    <row r="92" spans="2:19" ht="22.5" x14ac:dyDescent="0.25">
      <c r="B92" s="254"/>
      <c r="C92" s="255"/>
      <c r="D92" s="253"/>
      <c r="E92" s="253"/>
      <c r="F92" s="255"/>
      <c r="G92" s="253"/>
      <c r="H92" s="255"/>
      <c r="I92" s="256"/>
      <c r="J92" s="256"/>
      <c r="K92" s="256"/>
      <c r="L92" s="256"/>
      <c r="M92" s="256"/>
      <c r="N92" s="174" t="s">
        <v>541</v>
      </c>
      <c r="O92" s="112">
        <v>500</v>
      </c>
      <c r="P92" s="253"/>
      <c r="Q92" s="253"/>
    </row>
    <row r="93" spans="2:19" x14ac:dyDescent="0.25">
      <c r="B93" s="254"/>
      <c r="C93" s="255"/>
      <c r="D93" s="253"/>
      <c r="E93" s="253"/>
      <c r="F93" s="255"/>
      <c r="G93" s="253"/>
      <c r="H93" s="255"/>
      <c r="I93" s="256"/>
      <c r="J93" s="256"/>
      <c r="K93" s="256"/>
      <c r="L93" s="256"/>
      <c r="M93" s="256"/>
      <c r="N93" s="174" t="s">
        <v>533</v>
      </c>
      <c r="O93" s="112">
        <v>1</v>
      </c>
      <c r="P93" s="253"/>
      <c r="Q93" s="253"/>
    </row>
    <row r="94" spans="2:19" ht="22.5" x14ac:dyDescent="0.25">
      <c r="B94" s="254"/>
      <c r="C94" s="255"/>
      <c r="D94" s="253"/>
      <c r="E94" s="253"/>
      <c r="F94" s="255"/>
      <c r="G94" s="253"/>
      <c r="H94" s="255"/>
      <c r="I94" s="256"/>
      <c r="J94" s="256"/>
      <c r="K94" s="256"/>
      <c r="L94" s="256"/>
      <c r="M94" s="256"/>
      <c r="N94" s="174" t="s">
        <v>534</v>
      </c>
      <c r="O94" s="133">
        <v>470790.63</v>
      </c>
      <c r="P94" s="253"/>
      <c r="Q94" s="253"/>
    </row>
    <row r="95" spans="2:19" ht="22.5" x14ac:dyDescent="0.25">
      <c r="B95" s="254"/>
      <c r="C95" s="255"/>
      <c r="D95" s="253"/>
      <c r="E95" s="253"/>
      <c r="F95" s="255"/>
      <c r="G95" s="253"/>
      <c r="H95" s="255"/>
      <c r="I95" s="256"/>
      <c r="J95" s="256"/>
      <c r="K95" s="256"/>
      <c r="L95" s="256"/>
      <c r="M95" s="256"/>
      <c r="N95" s="174" t="s">
        <v>408</v>
      </c>
      <c r="O95" s="112">
        <v>15</v>
      </c>
      <c r="P95" s="253"/>
      <c r="Q95" s="253"/>
    </row>
    <row r="96" spans="2:19" ht="22.5" customHeight="1" x14ac:dyDescent="0.25">
      <c r="B96" s="254" t="s">
        <v>555</v>
      </c>
      <c r="C96" s="255"/>
      <c r="D96" s="253" t="s">
        <v>26</v>
      </c>
      <c r="E96" s="253" t="s">
        <v>18</v>
      </c>
      <c r="F96" s="255"/>
      <c r="G96" s="253" t="s">
        <v>151</v>
      </c>
      <c r="H96" s="255"/>
      <c r="I96" s="256">
        <f>SUM(J96:M98)</f>
        <v>2602814.71</v>
      </c>
      <c r="J96" s="256">
        <v>0</v>
      </c>
      <c r="K96" s="256">
        <v>0</v>
      </c>
      <c r="L96" s="256">
        <v>2212392.5</v>
      </c>
      <c r="M96" s="256">
        <v>390422.21</v>
      </c>
      <c r="N96" s="174" t="s">
        <v>531</v>
      </c>
      <c r="O96" s="175">
        <v>2</v>
      </c>
      <c r="P96" s="253" t="s">
        <v>339</v>
      </c>
      <c r="Q96" s="253" t="s">
        <v>532</v>
      </c>
    </row>
    <row r="97" spans="2:17" ht="22.5" x14ac:dyDescent="0.25">
      <c r="B97" s="254"/>
      <c r="C97" s="255"/>
      <c r="D97" s="253"/>
      <c r="E97" s="253"/>
      <c r="F97" s="255"/>
      <c r="G97" s="253"/>
      <c r="H97" s="255"/>
      <c r="I97" s="256"/>
      <c r="J97" s="256"/>
      <c r="K97" s="256"/>
      <c r="L97" s="256"/>
      <c r="M97" s="256"/>
      <c r="N97" s="174" t="s">
        <v>541</v>
      </c>
      <c r="O97" s="112">
        <v>2000</v>
      </c>
      <c r="P97" s="253"/>
      <c r="Q97" s="253"/>
    </row>
    <row r="98" spans="2:17" x14ac:dyDescent="0.25">
      <c r="B98" s="254"/>
      <c r="C98" s="255"/>
      <c r="D98" s="253"/>
      <c r="E98" s="253"/>
      <c r="F98" s="255"/>
      <c r="G98" s="253"/>
      <c r="H98" s="255"/>
      <c r="I98" s="256"/>
      <c r="J98" s="256"/>
      <c r="K98" s="256"/>
      <c r="L98" s="256"/>
      <c r="M98" s="256"/>
      <c r="N98" s="174" t="s">
        <v>533</v>
      </c>
      <c r="O98" s="112">
        <v>1</v>
      </c>
      <c r="P98" s="253"/>
      <c r="Q98" s="253"/>
    </row>
    <row r="99" spans="2:17" ht="22.5" x14ac:dyDescent="0.25">
      <c r="B99" s="254"/>
      <c r="C99" s="255"/>
      <c r="D99" s="253"/>
      <c r="E99" s="253"/>
      <c r="F99" s="255"/>
      <c r="G99" s="253"/>
      <c r="H99" s="255"/>
      <c r="I99" s="256"/>
      <c r="J99" s="256"/>
      <c r="K99" s="256"/>
      <c r="L99" s="256"/>
      <c r="M99" s="256"/>
      <c r="N99" s="174" t="s">
        <v>534</v>
      </c>
      <c r="O99" s="112">
        <v>20000</v>
      </c>
      <c r="P99" s="253"/>
      <c r="Q99" s="253"/>
    </row>
    <row r="100" spans="2:17" ht="22.5" x14ac:dyDescent="0.25">
      <c r="B100" s="254"/>
      <c r="C100" s="255"/>
      <c r="D100" s="253"/>
      <c r="E100" s="253"/>
      <c r="F100" s="255"/>
      <c r="G100" s="253"/>
      <c r="H100" s="255"/>
      <c r="I100" s="256"/>
      <c r="J100" s="256"/>
      <c r="K100" s="256"/>
      <c r="L100" s="256"/>
      <c r="M100" s="256"/>
      <c r="N100" s="174" t="s">
        <v>408</v>
      </c>
      <c r="O100" s="176">
        <v>0.7</v>
      </c>
      <c r="P100" s="253"/>
      <c r="Q100" s="253"/>
    </row>
    <row r="101" spans="2:17" ht="22.5" x14ac:dyDescent="0.25">
      <c r="B101" s="254" t="s">
        <v>556</v>
      </c>
      <c r="C101" s="255"/>
      <c r="D101" s="253" t="s">
        <v>26</v>
      </c>
      <c r="E101" s="261" t="s">
        <v>18</v>
      </c>
      <c r="F101" s="255"/>
      <c r="G101" s="253" t="s">
        <v>151</v>
      </c>
      <c r="H101" s="255"/>
      <c r="I101" s="256">
        <f>SUM(J101:M103)</f>
        <v>1686274.12</v>
      </c>
      <c r="J101" s="256">
        <v>0</v>
      </c>
      <c r="K101" s="256">
        <v>0</v>
      </c>
      <c r="L101" s="256">
        <v>1433333</v>
      </c>
      <c r="M101" s="256">
        <v>252941.12</v>
      </c>
      <c r="N101" s="174" t="s">
        <v>531</v>
      </c>
      <c r="O101" s="175">
        <v>12.949</v>
      </c>
      <c r="P101" s="253" t="s">
        <v>339</v>
      </c>
      <c r="Q101" s="253" t="s">
        <v>320</v>
      </c>
    </row>
    <row r="102" spans="2:17" x14ac:dyDescent="0.25">
      <c r="B102" s="254"/>
      <c r="C102" s="255"/>
      <c r="D102" s="253"/>
      <c r="E102" s="261"/>
      <c r="F102" s="255"/>
      <c r="G102" s="253"/>
      <c r="H102" s="255"/>
      <c r="I102" s="256"/>
      <c r="J102" s="256"/>
      <c r="K102" s="256"/>
      <c r="L102" s="256"/>
      <c r="M102" s="256"/>
      <c r="N102" s="174" t="s">
        <v>533</v>
      </c>
      <c r="O102" s="112">
        <v>1</v>
      </c>
      <c r="P102" s="253"/>
      <c r="Q102" s="253"/>
    </row>
    <row r="103" spans="2:17" ht="22.5" x14ac:dyDescent="0.25">
      <c r="B103" s="254"/>
      <c r="C103" s="255"/>
      <c r="D103" s="253"/>
      <c r="E103" s="261"/>
      <c r="F103" s="255"/>
      <c r="G103" s="253"/>
      <c r="H103" s="255"/>
      <c r="I103" s="256"/>
      <c r="J103" s="256"/>
      <c r="K103" s="256"/>
      <c r="L103" s="256"/>
      <c r="M103" s="256"/>
      <c r="N103" s="174" t="s">
        <v>534</v>
      </c>
      <c r="O103" s="112">
        <v>129490</v>
      </c>
      <c r="P103" s="253"/>
      <c r="Q103" s="253"/>
    </row>
    <row r="104" spans="2:17" ht="22.5" x14ac:dyDescent="0.25">
      <c r="B104" s="254" t="s">
        <v>557</v>
      </c>
      <c r="C104" s="255"/>
      <c r="D104" s="253" t="s">
        <v>26</v>
      </c>
      <c r="E104" s="253" t="s">
        <v>18</v>
      </c>
      <c r="F104" s="255"/>
      <c r="G104" s="253" t="s">
        <v>151</v>
      </c>
      <c r="H104" s="255"/>
      <c r="I104" s="256">
        <f>SUM(J104:M106)</f>
        <v>1686274.12</v>
      </c>
      <c r="J104" s="256">
        <v>0</v>
      </c>
      <c r="K104" s="256">
        <v>0</v>
      </c>
      <c r="L104" s="256">
        <v>1433333</v>
      </c>
      <c r="M104" s="256">
        <v>252941.12</v>
      </c>
      <c r="N104" s="174" t="s">
        <v>531</v>
      </c>
      <c r="O104" s="175">
        <v>45</v>
      </c>
      <c r="P104" s="253" t="s">
        <v>339</v>
      </c>
      <c r="Q104" s="253" t="s">
        <v>532</v>
      </c>
    </row>
    <row r="105" spans="2:17" ht="22.5" x14ac:dyDescent="0.25">
      <c r="B105" s="254"/>
      <c r="C105" s="255"/>
      <c r="D105" s="253"/>
      <c r="E105" s="253"/>
      <c r="F105" s="255"/>
      <c r="G105" s="253"/>
      <c r="H105" s="255"/>
      <c r="I105" s="256"/>
      <c r="J105" s="256"/>
      <c r="K105" s="256"/>
      <c r="L105" s="256"/>
      <c r="M105" s="256"/>
      <c r="N105" s="174" t="s">
        <v>541</v>
      </c>
      <c r="O105" s="112">
        <v>500</v>
      </c>
      <c r="P105" s="253"/>
      <c r="Q105" s="253"/>
    </row>
    <row r="106" spans="2:17" x14ac:dyDescent="0.25">
      <c r="B106" s="254"/>
      <c r="C106" s="255"/>
      <c r="D106" s="253"/>
      <c r="E106" s="253"/>
      <c r="F106" s="255"/>
      <c r="G106" s="253"/>
      <c r="H106" s="255"/>
      <c r="I106" s="256"/>
      <c r="J106" s="256"/>
      <c r="K106" s="256"/>
      <c r="L106" s="256"/>
      <c r="M106" s="256"/>
      <c r="N106" s="174" t="s">
        <v>533</v>
      </c>
      <c r="O106" s="112">
        <v>1</v>
      </c>
      <c r="P106" s="253"/>
      <c r="Q106" s="253"/>
    </row>
    <row r="107" spans="2:17" ht="22.5" x14ac:dyDescent="0.25">
      <c r="B107" s="254"/>
      <c r="C107" s="255"/>
      <c r="D107" s="253"/>
      <c r="E107" s="253"/>
      <c r="F107" s="255"/>
      <c r="G107" s="253"/>
      <c r="H107" s="255"/>
      <c r="I107" s="256"/>
      <c r="J107" s="256"/>
      <c r="K107" s="256"/>
      <c r="L107" s="256"/>
      <c r="M107" s="256"/>
      <c r="N107" s="174" t="s">
        <v>534</v>
      </c>
      <c r="O107" s="112">
        <v>46250</v>
      </c>
      <c r="P107" s="253"/>
      <c r="Q107" s="253"/>
    </row>
    <row r="108" spans="2:17" ht="22.5" x14ac:dyDescent="0.25">
      <c r="B108" s="254"/>
      <c r="C108" s="255"/>
      <c r="D108" s="253"/>
      <c r="E108" s="253"/>
      <c r="F108" s="255"/>
      <c r="G108" s="253"/>
      <c r="H108" s="255"/>
      <c r="I108" s="256"/>
      <c r="J108" s="256"/>
      <c r="K108" s="256"/>
      <c r="L108" s="256"/>
      <c r="M108" s="256"/>
      <c r="N108" s="174" t="s">
        <v>408</v>
      </c>
      <c r="O108" s="176">
        <v>0.5</v>
      </c>
      <c r="P108" s="253"/>
      <c r="Q108" s="253"/>
    </row>
    <row r="109" spans="2:17" ht="22.5" x14ac:dyDescent="0.25">
      <c r="B109" s="254" t="s">
        <v>558</v>
      </c>
      <c r="C109" s="255"/>
      <c r="D109" s="253" t="s">
        <v>23</v>
      </c>
      <c r="E109" s="253" t="s">
        <v>18</v>
      </c>
      <c r="F109" s="255"/>
      <c r="G109" s="253" t="s">
        <v>151</v>
      </c>
      <c r="H109" s="255"/>
      <c r="I109" s="256">
        <f>SUM(J109:M111)</f>
        <v>5294118</v>
      </c>
      <c r="J109" s="256">
        <v>0</v>
      </c>
      <c r="K109" s="256">
        <v>0</v>
      </c>
      <c r="L109" s="256">
        <v>4500000.3</v>
      </c>
      <c r="M109" s="256">
        <v>794117.7</v>
      </c>
      <c r="N109" s="174" t="s">
        <v>531</v>
      </c>
      <c r="O109" s="175">
        <v>4.0199999999999996</v>
      </c>
      <c r="P109" s="253" t="s">
        <v>339</v>
      </c>
      <c r="Q109" s="253" t="s">
        <v>320</v>
      </c>
    </row>
    <row r="110" spans="2:17" ht="22.5" x14ac:dyDescent="0.25">
      <c r="B110" s="254"/>
      <c r="C110" s="255"/>
      <c r="D110" s="253"/>
      <c r="E110" s="253"/>
      <c r="F110" s="255"/>
      <c r="G110" s="253"/>
      <c r="H110" s="255"/>
      <c r="I110" s="256"/>
      <c r="J110" s="256"/>
      <c r="K110" s="256"/>
      <c r="L110" s="256"/>
      <c r="M110" s="256"/>
      <c r="N110" s="174" t="s">
        <v>541</v>
      </c>
      <c r="O110" s="112">
        <v>5400</v>
      </c>
      <c r="P110" s="253"/>
      <c r="Q110" s="253"/>
    </row>
    <row r="111" spans="2:17" x14ac:dyDescent="0.25">
      <c r="B111" s="254"/>
      <c r="C111" s="255"/>
      <c r="D111" s="253"/>
      <c r="E111" s="253"/>
      <c r="F111" s="255"/>
      <c r="G111" s="253"/>
      <c r="H111" s="255"/>
      <c r="I111" s="256"/>
      <c r="J111" s="256"/>
      <c r="K111" s="256"/>
      <c r="L111" s="256"/>
      <c r="M111" s="256"/>
      <c r="N111" s="174" t="s">
        <v>533</v>
      </c>
      <c r="O111" s="112">
        <v>1</v>
      </c>
      <c r="P111" s="253"/>
      <c r="Q111" s="253"/>
    </row>
    <row r="112" spans="2:17" ht="22.5" x14ac:dyDescent="0.25">
      <c r="B112" s="254"/>
      <c r="C112" s="255"/>
      <c r="D112" s="253"/>
      <c r="E112" s="253"/>
      <c r="F112" s="255"/>
      <c r="G112" s="253"/>
      <c r="H112" s="255"/>
      <c r="I112" s="256"/>
      <c r="J112" s="256"/>
      <c r="K112" s="256"/>
      <c r="L112" s="256"/>
      <c r="M112" s="256"/>
      <c r="N112" s="174" t="s">
        <v>534</v>
      </c>
      <c r="O112" s="112">
        <v>40200</v>
      </c>
      <c r="P112" s="253"/>
      <c r="Q112" s="253"/>
    </row>
    <row r="113" spans="2:17" ht="22.5" x14ac:dyDescent="0.25">
      <c r="B113" s="254"/>
      <c r="C113" s="255"/>
      <c r="D113" s="253"/>
      <c r="E113" s="253"/>
      <c r="F113" s="255"/>
      <c r="G113" s="253"/>
      <c r="H113" s="255"/>
      <c r="I113" s="256"/>
      <c r="J113" s="256"/>
      <c r="K113" s="256"/>
      <c r="L113" s="256"/>
      <c r="M113" s="256"/>
      <c r="N113" s="174" t="s">
        <v>408</v>
      </c>
      <c r="O113" s="112">
        <v>18</v>
      </c>
      <c r="P113" s="253"/>
      <c r="Q113" s="253"/>
    </row>
    <row r="114" spans="2:17" ht="22.5" x14ac:dyDescent="0.25">
      <c r="B114" s="254" t="s">
        <v>559</v>
      </c>
      <c r="C114" s="255"/>
      <c r="D114" s="253" t="s">
        <v>23</v>
      </c>
      <c r="E114" s="261" t="s">
        <v>18</v>
      </c>
      <c r="F114" s="255"/>
      <c r="G114" s="253" t="s">
        <v>151</v>
      </c>
      <c r="H114" s="255"/>
      <c r="I114" s="256">
        <f>SUM(J114:M116)</f>
        <v>2900000</v>
      </c>
      <c r="J114" s="256">
        <v>0</v>
      </c>
      <c r="K114" s="256">
        <v>0</v>
      </c>
      <c r="L114" s="256">
        <v>2465000</v>
      </c>
      <c r="M114" s="256">
        <v>435000</v>
      </c>
      <c r="N114" s="174" t="s">
        <v>531</v>
      </c>
      <c r="O114" s="175">
        <v>3.1</v>
      </c>
      <c r="P114" s="253" t="s">
        <v>323</v>
      </c>
      <c r="Q114" s="253" t="s">
        <v>320</v>
      </c>
    </row>
    <row r="115" spans="2:17" x14ac:dyDescent="0.25">
      <c r="B115" s="254"/>
      <c r="C115" s="255"/>
      <c r="D115" s="253"/>
      <c r="E115" s="261"/>
      <c r="F115" s="255"/>
      <c r="G115" s="253"/>
      <c r="H115" s="255"/>
      <c r="I115" s="256"/>
      <c r="J115" s="256"/>
      <c r="K115" s="256"/>
      <c r="L115" s="256"/>
      <c r="M115" s="256"/>
      <c r="N115" s="174" t="s">
        <v>533</v>
      </c>
      <c r="O115" s="112">
        <v>1</v>
      </c>
      <c r="P115" s="253"/>
      <c r="Q115" s="253"/>
    </row>
    <row r="116" spans="2:17" ht="22.5" x14ac:dyDescent="0.25">
      <c r="B116" s="254"/>
      <c r="C116" s="255"/>
      <c r="D116" s="253"/>
      <c r="E116" s="261"/>
      <c r="F116" s="255"/>
      <c r="G116" s="253"/>
      <c r="H116" s="255"/>
      <c r="I116" s="256"/>
      <c r="J116" s="256"/>
      <c r="K116" s="256"/>
      <c r="L116" s="256"/>
      <c r="M116" s="256"/>
      <c r="N116" s="174" t="s">
        <v>534</v>
      </c>
      <c r="O116" s="112">
        <v>31000</v>
      </c>
      <c r="P116" s="253"/>
      <c r="Q116" s="253"/>
    </row>
    <row r="117" spans="2:17" ht="21" x14ac:dyDescent="0.25">
      <c r="B117" s="260" t="s">
        <v>560</v>
      </c>
      <c r="C117" s="261" t="s">
        <v>13</v>
      </c>
      <c r="D117" s="261" t="s">
        <v>561</v>
      </c>
      <c r="E117" s="261" t="s">
        <v>562</v>
      </c>
      <c r="F117" s="261" t="s">
        <v>14</v>
      </c>
      <c r="G117" s="261" t="s">
        <v>151</v>
      </c>
      <c r="H117" s="261" t="s">
        <v>15</v>
      </c>
      <c r="I117" s="262">
        <f>SUM(J117:M118)</f>
        <v>763300</v>
      </c>
      <c r="J117" s="262">
        <f>SUM(J120:J123)</f>
        <v>0</v>
      </c>
      <c r="K117" s="262">
        <f>SUM(K120:K123)</f>
        <v>0</v>
      </c>
      <c r="L117" s="262">
        <f>SUM(L120:L123)</f>
        <v>648800</v>
      </c>
      <c r="M117" s="262">
        <f>SUM(M120:M123)</f>
        <v>114500</v>
      </c>
      <c r="N117" s="172" t="s">
        <v>563</v>
      </c>
      <c r="O117" s="54">
        <f>O120+O122</f>
        <v>4500</v>
      </c>
      <c r="P117" s="261" t="s">
        <v>323</v>
      </c>
      <c r="Q117" s="261" t="s">
        <v>532</v>
      </c>
    </row>
    <row r="118" spans="2:17" ht="21" x14ac:dyDescent="0.25">
      <c r="B118" s="260"/>
      <c r="C118" s="261"/>
      <c r="D118" s="261"/>
      <c r="E118" s="261"/>
      <c r="F118" s="261"/>
      <c r="G118" s="261"/>
      <c r="H118" s="261"/>
      <c r="I118" s="262"/>
      <c r="J118" s="262"/>
      <c r="K118" s="262"/>
      <c r="L118" s="262"/>
      <c r="M118" s="262"/>
      <c r="N118" s="172" t="s">
        <v>533</v>
      </c>
      <c r="O118" s="54">
        <f>O121+O123</f>
        <v>2</v>
      </c>
      <c r="P118" s="261"/>
      <c r="Q118" s="261"/>
    </row>
    <row r="119" spans="2:17" ht="22.5" x14ac:dyDescent="0.25">
      <c r="B119" s="55" t="s">
        <v>349</v>
      </c>
      <c r="C119" s="56"/>
      <c r="D119" s="56"/>
      <c r="E119" s="56"/>
      <c r="F119" s="56"/>
      <c r="G119" s="56"/>
      <c r="H119" s="56"/>
      <c r="I119" s="73"/>
      <c r="J119" s="73"/>
      <c r="K119" s="75"/>
      <c r="L119" s="75"/>
      <c r="M119" s="73"/>
      <c r="N119" s="56"/>
      <c r="O119" s="88"/>
      <c r="P119" s="89"/>
      <c r="Q119" s="56"/>
    </row>
    <row r="120" spans="2:17" ht="22.5" x14ac:dyDescent="0.25">
      <c r="B120" s="263" t="s">
        <v>564</v>
      </c>
      <c r="C120" s="266"/>
      <c r="D120" s="269" t="s">
        <v>22</v>
      </c>
      <c r="E120" s="269" t="s">
        <v>565</v>
      </c>
      <c r="F120" s="266"/>
      <c r="G120" s="269" t="s">
        <v>151</v>
      </c>
      <c r="H120" s="266"/>
      <c r="I120" s="358">
        <f>SUM(J120:M121)</f>
        <v>167300</v>
      </c>
      <c r="J120" s="358">
        <v>0</v>
      </c>
      <c r="K120" s="358">
        <v>0</v>
      </c>
      <c r="L120" s="358">
        <v>142200</v>
      </c>
      <c r="M120" s="358">
        <v>25100</v>
      </c>
      <c r="N120" s="174" t="s">
        <v>563</v>
      </c>
      <c r="O120" s="51">
        <v>200</v>
      </c>
      <c r="P120" s="269" t="s">
        <v>341</v>
      </c>
      <c r="Q120" s="269" t="s">
        <v>532</v>
      </c>
    </row>
    <row r="121" spans="2:17" ht="32.25" customHeight="1" x14ac:dyDescent="0.25">
      <c r="B121" s="264"/>
      <c r="C121" s="267"/>
      <c r="D121" s="270"/>
      <c r="E121" s="270"/>
      <c r="F121" s="267"/>
      <c r="G121" s="270"/>
      <c r="H121" s="267"/>
      <c r="I121" s="391"/>
      <c r="J121" s="391"/>
      <c r="K121" s="391"/>
      <c r="L121" s="391"/>
      <c r="M121" s="391"/>
      <c r="N121" s="174" t="s">
        <v>533</v>
      </c>
      <c r="O121" s="51">
        <v>1</v>
      </c>
      <c r="P121" s="270"/>
      <c r="Q121" s="270"/>
    </row>
    <row r="122" spans="2:17" ht="22.5" x14ac:dyDescent="0.25">
      <c r="B122" s="254" t="s">
        <v>566</v>
      </c>
      <c r="C122" s="255"/>
      <c r="D122" s="253" t="s">
        <v>567</v>
      </c>
      <c r="E122" s="253" t="s">
        <v>568</v>
      </c>
      <c r="F122" s="255"/>
      <c r="G122" s="253" t="s">
        <v>151</v>
      </c>
      <c r="H122" s="255"/>
      <c r="I122" s="357">
        <f>SUM(J122:M123)</f>
        <v>596000</v>
      </c>
      <c r="J122" s="357">
        <v>0</v>
      </c>
      <c r="K122" s="357">
        <v>0</v>
      </c>
      <c r="L122" s="357">
        <v>506600</v>
      </c>
      <c r="M122" s="357">
        <v>89400</v>
      </c>
      <c r="N122" s="174" t="s">
        <v>563</v>
      </c>
      <c r="O122" s="112">
        <v>4300</v>
      </c>
      <c r="P122" s="253" t="s">
        <v>323</v>
      </c>
      <c r="Q122" s="253" t="s">
        <v>320</v>
      </c>
    </row>
    <row r="123" spans="2:17" ht="86.25" customHeight="1" x14ac:dyDescent="0.25">
      <c r="B123" s="254"/>
      <c r="C123" s="255"/>
      <c r="D123" s="253"/>
      <c r="E123" s="253"/>
      <c r="F123" s="255"/>
      <c r="G123" s="253"/>
      <c r="H123" s="255"/>
      <c r="I123" s="357"/>
      <c r="J123" s="357"/>
      <c r="K123" s="357"/>
      <c r="L123" s="357"/>
      <c r="M123" s="357"/>
      <c r="N123" s="174" t="s">
        <v>533</v>
      </c>
      <c r="O123" s="112">
        <v>1</v>
      </c>
      <c r="P123" s="253"/>
      <c r="Q123" s="253"/>
    </row>
    <row r="124" spans="2:17" x14ac:dyDescent="0.25">
      <c r="B124" s="298" t="s">
        <v>12</v>
      </c>
      <c r="C124" s="298"/>
      <c r="D124" s="298"/>
      <c r="E124" s="298"/>
      <c r="F124" s="298"/>
      <c r="G124" s="298"/>
      <c r="H124" s="298"/>
      <c r="I124" s="9">
        <f>I42+I117+I53</f>
        <v>34546364.049999997</v>
      </c>
      <c r="J124" s="9">
        <f>J42+J117+J53</f>
        <v>0</v>
      </c>
      <c r="K124" s="9">
        <f>K42+K117+K53</f>
        <v>0</v>
      </c>
      <c r="L124" s="9">
        <f>L42+L117+L53</f>
        <v>29364404.420000002</v>
      </c>
      <c r="M124" s="9">
        <f>M42+M117+M53</f>
        <v>5181959.63</v>
      </c>
      <c r="N124" s="299"/>
      <c r="O124" s="299"/>
      <c r="P124" s="299"/>
      <c r="Q124" s="299"/>
    </row>
    <row r="125" spans="2:17" x14ac:dyDescent="0.25">
      <c r="B125" s="390" t="s">
        <v>517</v>
      </c>
      <c r="C125" s="390"/>
      <c r="D125" s="390"/>
      <c r="E125" s="390"/>
      <c r="F125" s="390"/>
      <c r="G125" s="390"/>
      <c r="H125" s="390"/>
      <c r="I125" s="390"/>
      <c r="J125" s="390"/>
      <c r="K125" s="390"/>
      <c r="L125" s="390"/>
      <c r="M125" s="390"/>
      <c r="N125" s="390"/>
      <c r="O125" s="390"/>
      <c r="P125" s="390"/>
      <c r="Q125" s="390"/>
    </row>
    <row r="126" spans="2:17" x14ac:dyDescent="0.25">
      <c r="B126" s="34"/>
      <c r="C126" s="162"/>
      <c r="D126" s="162"/>
      <c r="E126" s="162"/>
      <c r="F126" s="162"/>
      <c r="G126" s="162"/>
      <c r="H126" s="162"/>
      <c r="I126" s="162"/>
      <c r="J126" s="162"/>
      <c r="K126" s="162"/>
      <c r="L126" s="162"/>
      <c r="M126" s="162"/>
      <c r="N126" s="162"/>
      <c r="O126" s="162"/>
      <c r="P126" s="162"/>
      <c r="Q126" s="162"/>
    </row>
    <row r="128" spans="2:17" x14ac:dyDescent="0.25">
      <c r="B128" s="225" t="s">
        <v>156</v>
      </c>
      <c r="C128" s="225"/>
      <c r="D128" s="225"/>
      <c r="E128" s="225"/>
      <c r="F128" s="225"/>
      <c r="G128" s="225"/>
      <c r="H128" s="225"/>
      <c r="I128" s="225"/>
      <c r="J128" s="225"/>
      <c r="K128" s="225"/>
      <c r="L128" s="225"/>
      <c r="M128" s="225"/>
      <c r="N128" s="225"/>
      <c r="O128" s="225"/>
      <c r="P128" s="225"/>
      <c r="Q128" s="225"/>
    </row>
    <row r="129" spans="2:17" x14ac:dyDescent="0.25">
      <c r="B129" s="11" t="s">
        <v>39</v>
      </c>
      <c r="C129" s="238" t="s">
        <v>157</v>
      </c>
      <c r="D129" s="238"/>
      <c r="E129" s="238"/>
      <c r="F129" s="241" t="s">
        <v>158</v>
      </c>
      <c r="G129" s="242"/>
      <c r="H129" s="242"/>
      <c r="I129" s="242"/>
      <c r="J129" s="243"/>
      <c r="K129" s="238" t="s">
        <v>159</v>
      </c>
      <c r="L129" s="238"/>
      <c r="M129" s="238"/>
      <c r="N129" s="238"/>
      <c r="O129" s="238"/>
      <c r="P129" s="238"/>
      <c r="Q129" s="238"/>
    </row>
    <row r="130" spans="2:17" x14ac:dyDescent="0.25">
      <c r="B130" s="71">
        <v>1</v>
      </c>
      <c r="C130" s="236">
        <v>2</v>
      </c>
      <c r="D130" s="236"/>
      <c r="E130" s="236"/>
      <c r="F130" s="244">
        <v>3</v>
      </c>
      <c r="G130" s="245"/>
      <c r="H130" s="245"/>
      <c r="I130" s="245"/>
      <c r="J130" s="246"/>
      <c r="K130" s="236">
        <v>4</v>
      </c>
      <c r="L130" s="236"/>
      <c r="M130" s="236"/>
      <c r="N130" s="236"/>
      <c r="O130" s="236"/>
      <c r="P130" s="236"/>
      <c r="Q130" s="236"/>
    </row>
    <row r="131" spans="2:17" x14ac:dyDescent="0.25">
      <c r="B131" s="31"/>
      <c r="C131" s="247" t="s">
        <v>168</v>
      </c>
      <c r="D131" s="248"/>
      <c r="E131" s="249"/>
      <c r="F131" s="250"/>
      <c r="G131" s="251"/>
      <c r="H131" s="251"/>
      <c r="I131" s="251"/>
      <c r="J131" s="252"/>
      <c r="K131" s="240"/>
      <c r="L131" s="240"/>
      <c r="M131" s="240"/>
      <c r="N131" s="240"/>
      <c r="O131" s="240"/>
      <c r="P131" s="240"/>
      <c r="Q131" s="240"/>
    </row>
    <row r="134" spans="2:17" x14ac:dyDescent="0.25">
      <c r="B134" s="225" t="s">
        <v>160</v>
      </c>
      <c r="C134" s="225"/>
      <c r="D134" s="225"/>
      <c r="E134" s="225"/>
      <c r="F134" s="225"/>
      <c r="G134" s="225"/>
      <c r="H134" s="225"/>
      <c r="I134" s="225"/>
      <c r="J134" s="225"/>
      <c r="K134" s="225"/>
      <c r="L134" s="225"/>
      <c r="M134" s="225"/>
      <c r="N134" s="225"/>
      <c r="O134" s="225"/>
      <c r="P134" s="225"/>
      <c r="Q134" s="225"/>
    </row>
    <row r="135" spans="2:17" x14ac:dyDescent="0.25">
      <c r="B135" s="11" t="s">
        <v>39</v>
      </c>
      <c r="C135" s="238" t="s">
        <v>161</v>
      </c>
      <c r="D135" s="238"/>
      <c r="E135" s="238"/>
      <c r="F135" s="238" t="s">
        <v>158</v>
      </c>
      <c r="G135" s="238"/>
      <c r="H135" s="238"/>
      <c r="I135" s="238"/>
      <c r="J135" s="238"/>
      <c r="K135" s="238" t="s">
        <v>162</v>
      </c>
      <c r="L135" s="238"/>
      <c r="M135" s="238"/>
      <c r="N135" s="238"/>
      <c r="O135" s="238"/>
      <c r="P135" s="238"/>
      <c r="Q135" s="238"/>
    </row>
    <row r="136" spans="2:17" x14ac:dyDescent="0.25">
      <c r="B136" s="71">
        <v>1</v>
      </c>
      <c r="C136" s="236">
        <v>2</v>
      </c>
      <c r="D136" s="236"/>
      <c r="E136" s="236"/>
      <c r="F136" s="236">
        <v>3</v>
      </c>
      <c r="G136" s="236"/>
      <c r="H136" s="236"/>
      <c r="I136" s="236"/>
      <c r="J136" s="236"/>
      <c r="K136" s="236">
        <v>4</v>
      </c>
      <c r="L136" s="236"/>
      <c r="M136" s="236"/>
      <c r="N136" s="236"/>
      <c r="O136" s="236"/>
      <c r="P136" s="236"/>
      <c r="Q136" s="236"/>
    </row>
    <row r="137" spans="2:17" x14ac:dyDescent="0.25">
      <c r="B137" s="31"/>
      <c r="C137" s="239" t="s">
        <v>168</v>
      </c>
      <c r="D137" s="239"/>
      <c r="E137" s="239"/>
      <c r="F137" s="237"/>
      <c r="G137" s="237"/>
      <c r="H137" s="237"/>
      <c r="I137" s="237"/>
      <c r="J137" s="237"/>
      <c r="K137" s="240"/>
      <c r="L137" s="240"/>
      <c r="M137" s="240"/>
      <c r="N137" s="240"/>
      <c r="O137" s="240"/>
      <c r="P137" s="240"/>
      <c r="Q137" s="240"/>
    </row>
    <row r="140" spans="2:17" x14ac:dyDescent="0.25">
      <c r="B140" s="225" t="s">
        <v>163</v>
      </c>
      <c r="C140" s="225"/>
      <c r="D140" s="225"/>
      <c r="E140" s="225"/>
      <c r="F140" s="225"/>
      <c r="G140" s="225"/>
      <c r="H140" s="225"/>
      <c r="I140" s="225"/>
      <c r="J140" s="225"/>
      <c r="K140" s="225"/>
      <c r="L140" s="225"/>
      <c r="M140" s="225"/>
      <c r="N140" s="225"/>
      <c r="O140" s="225"/>
      <c r="P140" s="225"/>
      <c r="Q140" s="225"/>
    </row>
    <row r="141" spans="2:17" x14ac:dyDescent="0.25">
      <c r="B141" s="11" t="s">
        <v>39</v>
      </c>
      <c r="C141" s="207" t="s">
        <v>164</v>
      </c>
      <c r="D141" s="207"/>
      <c r="E141" s="207"/>
      <c r="F141" s="226" t="s">
        <v>165</v>
      </c>
      <c r="G141" s="227"/>
      <c r="H141" s="227"/>
      <c r="I141" s="227"/>
      <c r="J141" s="227"/>
      <c r="K141" s="227"/>
      <c r="L141" s="227"/>
      <c r="M141" s="227"/>
      <c r="N141" s="227"/>
      <c r="O141" s="227"/>
      <c r="P141" s="227"/>
      <c r="Q141" s="228"/>
    </row>
    <row r="142" spans="2:17" x14ac:dyDescent="0.25">
      <c r="B142" s="78">
        <v>1</v>
      </c>
      <c r="C142" s="235">
        <v>2</v>
      </c>
      <c r="D142" s="235"/>
      <c r="E142" s="235"/>
      <c r="F142" s="229">
        <v>3</v>
      </c>
      <c r="G142" s="230"/>
      <c r="H142" s="230"/>
      <c r="I142" s="230"/>
      <c r="J142" s="230"/>
      <c r="K142" s="230"/>
      <c r="L142" s="230"/>
      <c r="M142" s="230"/>
      <c r="N142" s="230"/>
      <c r="O142" s="230"/>
      <c r="P142" s="230"/>
      <c r="Q142" s="231"/>
    </row>
    <row r="143" spans="2:17" ht="47.25" customHeight="1" x14ac:dyDescent="0.25">
      <c r="B143" s="12" t="s">
        <v>69</v>
      </c>
      <c r="C143" s="233" t="s">
        <v>569</v>
      </c>
      <c r="D143" s="233"/>
      <c r="E143" s="233"/>
      <c r="F143" s="384" t="s">
        <v>570</v>
      </c>
      <c r="G143" s="385"/>
      <c r="H143" s="385"/>
      <c r="I143" s="385"/>
      <c r="J143" s="385"/>
      <c r="K143" s="385"/>
      <c r="L143" s="385"/>
      <c r="M143" s="385"/>
      <c r="N143" s="385"/>
      <c r="O143" s="385"/>
      <c r="P143" s="385"/>
      <c r="Q143" s="386"/>
    </row>
    <row r="144" spans="2:17" ht="62.25" customHeight="1" x14ac:dyDescent="0.25">
      <c r="B144" s="12" t="s">
        <v>45</v>
      </c>
      <c r="C144" s="233" t="s">
        <v>571</v>
      </c>
      <c r="D144" s="233"/>
      <c r="E144" s="233"/>
      <c r="F144" s="387"/>
      <c r="G144" s="388"/>
      <c r="H144" s="388"/>
      <c r="I144" s="388"/>
      <c r="J144" s="388"/>
      <c r="K144" s="388"/>
      <c r="L144" s="388"/>
      <c r="M144" s="388"/>
      <c r="N144" s="388"/>
      <c r="O144" s="388"/>
      <c r="P144" s="388"/>
      <c r="Q144" s="389"/>
    </row>
    <row r="145" spans="2:17" ht="78" customHeight="1" x14ac:dyDescent="0.25">
      <c r="B145" s="12" t="s">
        <v>47</v>
      </c>
      <c r="C145" s="233" t="s">
        <v>572</v>
      </c>
      <c r="D145" s="233"/>
      <c r="E145" s="233"/>
      <c r="F145" s="337" t="s">
        <v>573</v>
      </c>
      <c r="G145" s="338"/>
      <c r="H145" s="338"/>
      <c r="I145" s="338"/>
      <c r="J145" s="338"/>
      <c r="K145" s="338"/>
      <c r="L145" s="338"/>
      <c r="M145" s="338"/>
      <c r="N145" s="338"/>
      <c r="O145" s="338"/>
      <c r="P145" s="338"/>
      <c r="Q145" s="339"/>
    </row>
    <row r="146" spans="2:17" x14ac:dyDescent="0.25">
      <c r="B146" s="27"/>
      <c r="C146" s="81"/>
      <c r="D146" s="81"/>
      <c r="E146" s="81"/>
      <c r="F146" s="81"/>
      <c r="G146" s="81"/>
      <c r="H146" s="81"/>
      <c r="I146" s="74"/>
      <c r="J146" s="74"/>
      <c r="K146" s="74"/>
      <c r="L146" s="74"/>
      <c r="M146" s="74"/>
      <c r="N146" s="74"/>
      <c r="O146" s="74"/>
      <c r="P146" s="74"/>
      <c r="Q146" s="74"/>
    </row>
    <row r="148" spans="2:17" x14ac:dyDescent="0.25">
      <c r="B148" s="225" t="s">
        <v>166</v>
      </c>
      <c r="C148" s="225"/>
      <c r="D148" s="225"/>
      <c r="E148" s="225"/>
      <c r="F148" s="225"/>
      <c r="G148" s="225"/>
      <c r="H148" s="225"/>
      <c r="I148" s="225"/>
      <c r="J148" s="225"/>
      <c r="K148" s="225"/>
      <c r="L148" s="225"/>
      <c r="M148" s="225"/>
      <c r="N148" s="225"/>
      <c r="O148" s="225"/>
    </row>
    <row r="149" spans="2:17" x14ac:dyDescent="0.25">
      <c r="B149" s="14" t="s">
        <v>39</v>
      </c>
      <c r="C149" s="234" t="s">
        <v>167</v>
      </c>
      <c r="D149" s="234"/>
      <c r="E149" s="234"/>
      <c r="F149" s="234"/>
      <c r="G149" s="234"/>
      <c r="H149" s="234"/>
      <c r="I149" s="234"/>
      <c r="J149" s="234"/>
      <c r="K149" s="234"/>
      <c r="L149" s="234"/>
      <c r="M149" s="234"/>
      <c r="N149" s="234"/>
      <c r="O149" s="234"/>
      <c r="P149" s="234"/>
      <c r="Q149" s="234"/>
    </row>
    <row r="150" spans="2:17" x14ac:dyDescent="0.25">
      <c r="B150" s="78">
        <v>1</v>
      </c>
      <c r="C150" s="236">
        <v>2</v>
      </c>
      <c r="D150" s="236"/>
      <c r="E150" s="236"/>
      <c r="F150" s="236"/>
      <c r="G150" s="236"/>
      <c r="H150" s="236"/>
      <c r="I150" s="236"/>
      <c r="J150" s="236"/>
      <c r="K150" s="236"/>
      <c r="L150" s="236"/>
      <c r="M150" s="236"/>
      <c r="N150" s="236"/>
      <c r="O150" s="236"/>
      <c r="P150" s="236"/>
      <c r="Q150" s="236"/>
    </row>
    <row r="151" spans="2:17" x14ac:dyDescent="0.25">
      <c r="B151" s="31"/>
      <c r="C151" s="239" t="s">
        <v>168</v>
      </c>
      <c r="D151" s="239"/>
      <c r="E151" s="239"/>
      <c r="F151" s="239"/>
      <c r="G151" s="239"/>
      <c r="H151" s="239"/>
      <c r="I151" s="239"/>
      <c r="J151" s="239"/>
      <c r="K151" s="239"/>
      <c r="L151" s="239"/>
      <c r="M151" s="239"/>
      <c r="N151" s="239"/>
      <c r="O151" s="239"/>
      <c r="P151" s="239"/>
      <c r="Q151" s="239"/>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B73:B75"/>
    <mergeCell ref="C73:C75"/>
    <mergeCell ref="D73:D75"/>
    <mergeCell ref="E73:E75"/>
    <mergeCell ref="F73:F75"/>
    <mergeCell ref="G73:G75"/>
    <mergeCell ref="H73:H75"/>
    <mergeCell ref="I73:I75"/>
    <mergeCell ref="J73:J75"/>
    <mergeCell ref="K68:K72"/>
    <mergeCell ref="L68:L72"/>
    <mergeCell ref="M68:M72"/>
    <mergeCell ref="P68:P72"/>
    <mergeCell ref="K73:K75"/>
    <mergeCell ref="L73:L75"/>
    <mergeCell ref="M73:M75"/>
    <mergeCell ref="P73:P75"/>
    <mergeCell ref="Q73:Q75"/>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B82:B84"/>
    <mergeCell ref="C82:C84"/>
    <mergeCell ref="D82:D84"/>
    <mergeCell ref="E82:E84"/>
    <mergeCell ref="F82:F84"/>
    <mergeCell ref="G82:G84"/>
    <mergeCell ref="H82:H84"/>
    <mergeCell ref="I82:I84"/>
    <mergeCell ref="J82:J84"/>
    <mergeCell ref="K79:K81"/>
    <mergeCell ref="L79:L81"/>
    <mergeCell ref="M79:M81"/>
    <mergeCell ref="P79:P81"/>
    <mergeCell ref="K82:K84"/>
    <mergeCell ref="L82:L84"/>
    <mergeCell ref="M82:M84"/>
    <mergeCell ref="P82:P84"/>
    <mergeCell ref="Q82:Q84"/>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B91:B95"/>
    <mergeCell ref="C91:C95"/>
    <mergeCell ref="D91:D95"/>
    <mergeCell ref="E91:E95"/>
    <mergeCell ref="F91:F95"/>
    <mergeCell ref="G91:G95"/>
    <mergeCell ref="H91:H95"/>
    <mergeCell ref="I91:I95"/>
    <mergeCell ref="J91:J95"/>
    <mergeCell ref="K88:K90"/>
    <mergeCell ref="L88:L90"/>
    <mergeCell ref="M88:M90"/>
    <mergeCell ref="P88:P90"/>
    <mergeCell ref="K91:K95"/>
    <mergeCell ref="L91:L95"/>
    <mergeCell ref="M91:M95"/>
    <mergeCell ref="P91:P95"/>
    <mergeCell ref="Q91:Q95"/>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B104:B108"/>
    <mergeCell ref="C104:C108"/>
    <mergeCell ref="D104:D108"/>
    <mergeCell ref="E104:E108"/>
    <mergeCell ref="F104:F108"/>
    <mergeCell ref="G104:G108"/>
    <mergeCell ref="H104:H108"/>
    <mergeCell ref="I104:I108"/>
    <mergeCell ref="J104:J108"/>
    <mergeCell ref="K101:K103"/>
    <mergeCell ref="L101:L103"/>
    <mergeCell ref="M101:M103"/>
    <mergeCell ref="P101:P103"/>
    <mergeCell ref="K104:K108"/>
    <mergeCell ref="L104:L108"/>
    <mergeCell ref="M104:M108"/>
    <mergeCell ref="P104:P108"/>
    <mergeCell ref="Q104:Q10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B117:B118"/>
    <mergeCell ref="C117:C118"/>
    <mergeCell ref="D117:D118"/>
    <mergeCell ref="E117:E118"/>
    <mergeCell ref="F117:F118"/>
    <mergeCell ref="G117:G118"/>
    <mergeCell ref="H117:H118"/>
    <mergeCell ref="I117:I118"/>
    <mergeCell ref="J117:J118"/>
    <mergeCell ref="K114:K116"/>
    <mergeCell ref="L114:L116"/>
    <mergeCell ref="M114:M116"/>
    <mergeCell ref="P114:P116"/>
    <mergeCell ref="K117:K118"/>
    <mergeCell ref="L117:L118"/>
    <mergeCell ref="M117:M118"/>
    <mergeCell ref="P117:P118"/>
    <mergeCell ref="Q117:Q118"/>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B148:O148"/>
    <mergeCell ref="C149:Q149"/>
    <mergeCell ref="C150:Q150"/>
    <mergeCell ref="C151:Q151"/>
    <mergeCell ref="C142:E142"/>
    <mergeCell ref="F142:Q142"/>
    <mergeCell ref="C143:E143"/>
    <mergeCell ref="F143:Q144"/>
    <mergeCell ref="C144:E144"/>
    <mergeCell ref="C145:E145"/>
    <mergeCell ref="F145:Q145"/>
  </mergeCells>
  <pageMargins left="0.7" right="0.7" top="0.75" bottom="0.75" header="0.3" footer="0.3"/>
  <pageSetup paperSize="9" scale="5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tabSelected="1" zoomScale="80" zoomScaleNormal="80" workbookViewId="0">
      <selection activeCell="B67" sqref="B6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35"/>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4" spans="2:19" x14ac:dyDescent="0.25">
      <c r="B4" s="4" t="s">
        <v>302</v>
      </c>
    </row>
    <row r="5" spans="2:19" x14ac:dyDescent="0.25">
      <c r="B5" s="204" t="s">
        <v>575</v>
      </c>
      <c r="C5" s="204"/>
      <c r="D5" s="204"/>
      <c r="E5" s="204"/>
      <c r="F5" s="204"/>
      <c r="G5" s="204"/>
      <c r="H5" s="204"/>
      <c r="I5" s="204"/>
      <c r="J5" s="204"/>
      <c r="K5" s="204"/>
      <c r="L5" s="204"/>
      <c r="M5" s="204"/>
      <c r="N5" s="204"/>
      <c r="O5" s="204"/>
      <c r="P5" s="204"/>
      <c r="Q5" s="204"/>
    </row>
    <row r="6" spans="2:19" x14ac:dyDescent="0.25">
      <c r="B6" s="204" t="s">
        <v>577</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7" t="s">
        <v>39</v>
      </c>
      <c r="C9" s="207" t="s">
        <v>55</v>
      </c>
      <c r="D9" s="207"/>
      <c r="E9" s="238" t="s">
        <v>40</v>
      </c>
      <c r="F9" s="238"/>
      <c r="G9" s="238"/>
      <c r="H9" s="238"/>
      <c r="I9" s="238"/>
      <c r="J9" s="238"/>
      <c r="K9" s="275" t="s">
        <v>44</v>
      </c>
      <c r="L9" s="275"/>
      <c r="M9" s="275"/>
      <c r="N9" s="238" t="s">
        <v>456</v>
      </c>
      <c r="O9" s="238"/>
      <c r="P9" s="238"/>
      <c r="Q9" s="238"/>
    </row>
    <row r="10" spans="2:19" x14ac:dyDescent="0.25">
      <c r="B10" s="207"/>
      <c r="C10" s="207"/>
      <c r="D10" s="207"/>
      <c r="E10" s="238"/>
      <c r="F10" s="238"/>
      <c r="G10" s="238"/>
      <c r="H10" s="238"/>
      <c r="I10" s="238"/>
      <c r="J10" s="238"/>
      <c r="K10" s="275"/>
      <c r="L10" s="275"/>
      <c r="M10" s="275"/>
      <c r="N10" s="11" t="s">
        <v>194</v>
      </c>
      <c r="O10" s="238" t="s">
        <v>195</v>
      </c>
      <c r="P10" s="238"/>
      <c r="Q10" s="238"/>
    </row>
    <row r="11" spans="2:19" s="60" customFormat="1" ht="12" x14ac:dyDescent="0.2">
      <c r="B11" s="65">
        <v>1</v>
      </c>
      <c r="C11" s="344">
        <v>2</v>
      </c>
      <c r="D11" s="344"/>
      <c r="E11" s="311">
        <v>3</v>
      </c>
      <c r="F11" s="311"/>
      <c r="G11" s="311"/>
      <c r="H11" s="311"/>
      <c r="I11" s="311"/>
      <c r="J11" s="311"/>
      <c r="K11" s="311">
        <v>4</v>
      </c>
      <c r="L11" s="311"/>
      <c r="M11" s="311"/>
      <c r="N11" s="101">
        <v>5</v>
      </c>
      <c r="O11" s="311">
        <v>6</v>
      </c>
      <c r="P11" s="311"/>
      <c r="Q11" s="311"/>
      <c r="S11" s="61"/>
    </row>
    <row r="12" spans="2:19" ht="28.5" customHeight="1" x14ac:dyDescent="0.25">
      <c r="B12" s="77" t="s">
        <v>43</v>
      </c>
      <c r="C12" s="240" t="s">
        <v>579</v>
      </c>
      <c r="D12" s="240"/>
      <c r="E12" s="280" t="s">
        <v>593</v>
      </c>
      <c r="F12" s="280"/>
      <c r="G12" s="280"/>
      <c r="H12" s="280"/>
      <c r="I12" s="280"/>
      <c r="J12" s="280"/>
      <c r="K12" s="279">
        <v>0</v>
      </c>
      <c r="L12" s="279"/>
      <c r="M12" s="279"/>
      <c r="N12" s="12">
        <v>0</v>
      </c>
      <c r="O12" s="276">
        <f>O39</f>
        <v>3</v>
      </c>
      <c r="P12" s="277"/>
      <c r="Q12" s="278"/>
    </row>
    <row r="15" spans="2:19" x14ac:dyDescent="0.25">
      <c r="B15" s="13" t="s">
        <v>38</v>
      </c>
    </row>
    <row r="16" spans="2:19" x14ac:dyDescent="0.25">
      <c r="B16" s="234" t="s">
        <v>56</v>
      </c>
      <c r="C16" s="234"/>
      <c r="D16" s="234"/>
      <c r="E16" s="234"/>
      <c r="F16" s="234"/>
      <c r="G16" s="234"/>
      <c r="H16" s="234"/>
      <c r="I16" s="234"/>
      <c r="J16" s="234"/>
      <c r="K16" s="234"/>
      <c r="L16" s="234"/>
      <c r="M16" s="234"/>
      <c r="N16" s="234" t="s">
        <v>27</v>
      </c>
      <c r="O16" s="234"/>
      <c r="P16" s="234"/>
      <c r="Q16" s="234"/>
    </row>
    <row r="17" spans="2:19" s="60" customFormat="1" ht="12" x14ac:dyDescent="0.2">
      <c r="B17" s="345">
        <v>1</v>
      </c>
      <c r="C17" s="345"/>
      <c r="D17" s="345"/>
      <c r="E17" s="345"/>
      <c r="F17" s="345"/>
      <c r="G17" s="345"/>
      <c r="H17" s="345"/>
      <c r="I17" s="345"/>
      <c r="J17" s="345"/>
      <c r="K17" s="345"/>
      <c r="L17" s="345"/>
      <c r="M17" s="345"/>
      <c r="N17" s="345">
        <v>2</v>
      </c>
      <c r="O17" s="345"/>
      <c r="P17" s="345"/>
      <c r="Q17" s="345"/>
      <c r="S17" s="61"/>
    </row>
    <row r="18" spans="2:19" x14ac:dyDescent="0.25">
      <c r="B18" s="285" t="s">
        <v>28</v>
      </c>
      <c r="C18" s="285"/>
      <c r="D18" s="285"/>
      <c r="E18" s="285"/>
      <c r="F18" s="285"/>
      <c r="G18" s="285"/>
      <c r="H18" s="285"/>
      <c r="I18" s="285"/>
      <c r="J18" s="285"/>
      <c r="K18" s="285"/>
      <c r="L18" s="285"/>
      <c r="M18" s="285"/>
      <c r="N18" s="281">
        <f>N19+N21+N23</f>
        <v>572500</v>
      </c>
      <c r="O18" s="281"/>
      <c r="P18" s="281"/>
      <c r="Q18" s="281"/>
    </row>
    <row r="19" spans="2:19" x14ac:dyDescent="0.25">
      <c r="B19" s="285" t="s">
        <v>29</v>
      </c>
      <c r="C19" s="285"/>
      <c r="D19" s="285"/>
      <c r="E19" s="285"/>
      <c r="F19" s="285"/>
      <c r="G19" s="285"/>
      <c r="H19" s="285"/>
      <c r="I19" s="285"/>
      <c r="J19" s="285"/>
      <c r="K19" s="285"/>
      <c r="L19" s="285"/>
      <c r="M19" s="285"/>
      <c r="N19" s="281">
        <v>0</v>
      </c>
      <c r="O19" s="281"/>
      <c r="P19" s="281"/>
      <c r="Q19" s="281"/>
    </row>
    <row r="20" spans="2:19" x14ac:dyDescent="0.25">
      <c r="B20" s="330" t="s">
        <v>18</v>
      </c>
      <c r="C20" s="331"/>
      <c r="D20" s="331"/>
      <c r="E20" s="331"/>
      <c r="F20" s="331"/>
      <c r="G20" s="331"/>
      <c r="H20" s="331"/>
      <c r="I20" s="331"/>
      <c r="J20" s="331"/>
      <c r="K20" s="331"/>
      <c r="L20" s="331"/>
      <c r="M20" s="332"/>
      <c r="N20" s="282">
        <v>0</v>
      </c>
      <c r="O20" s="282"/>
      <c r="P20" s="282"/>
      <c r="Q20" s="282"/>
    </row>
    <row r="21" spans="2:19" x14ac:dyDescent="0.25">
      <c r="B21" s="285" t="s">
        <v>30</v>
      </c>
      <c r="C21" s="285"/>
      <c r="D21" s="285"/>
      <c r="E21" s="285"/>
      <c r="F21" s="285"/>
      <c r="G21" s="285"/>
      <c r="H21" s="285"/>
      <c r="I21" s="285"/>
      <c r="J21" s="285"/>
      <c r="K21" s="285"/>
      <c r="L21" s="285"/>
      <c r="M21" s="285"/>
      <c r="N21" s="281">
        <f>N22</f>
        <v>0</v>
      </c>
      <c r="O21" s="281"/>
      <c r="P21" s="281"/>
      <c r="Q21" s="281"/>
    </row>
    <row r="22" spans="2:19" x14ac:dyDescent="0.25">
      <c r="B22" s="314" t="s">
        <v>53</v>
      </c>
      <c r="C22" s="314"/>
      <c r="D22" s="314"/>
      <c r="E22" s="314"/>
      <c r="F22" s="314"/>
      <c r="G22" s="314"/>
      <c r="H22" s="314"/>
      <c r="I22" s="314"/>
      <c r="J22" s="314"/>
      <c r="K22" s="314"/>
      <c r="L22" s="314"/>
      <c r="M22" s="314"/>
      <c r="N22" s="282">
        <f>K48</f>
        <v>0</v>
      </c>
      <c r="O22" s="282"/>
      <c r="P22" s="282"/>
      <c r="Q22" s="282"/>
      <c r="R22" s="85"/>
    </row>
    <row r="23" spans="2:19" x14ac:dyDescent="0.25">
      <c r="B23" s="285" t="s">
        <v>31</v>
      </c>
      <c r="C23" s="285"/>
      <c r="D23" s="285"/>
      <c r="E23" s="285"/>
      <c r="F23" s="285"/>
      <c r="G23" s="285"/>
      <c r="H23" s="285"/>
      <c r="I23" s="285"/>
      <c r="J23" s="285"/>
      <c r="K23" s="285"/>
      <c r="L23" s="285"/>
      <c r="M23" s="285"/>
      <c r="N23" s="281">
        <f>N24</f>
        <v>572500</v>
      </c>
      <c r="O23" s="281"/>
      <c r="P23" s="281"/>
      <c r="Q23" s="281"/>
    </row>
    <row r="24" spans="2:19" x14ac:dyDescent="0.25">
      <c r="B24" s="314" t="s">
        <v>54</v>
      </c>
      <c r="C24" s="314"/>
      <c r="D24" s="314"/>
      <c r="E24" s="314"/>
      <c r="F24" s="314"/>
      <c r="G24" s="314"/>
      <c r="H24" s="314"/>
      <c r="I24" s="314"/>
      <c r="J24" s="314"/>
      <c r="K24" s="314"/>
      <c r="L24" s="314"/>
      <c r="M24" s="314"/>
      <c r="N24" s="282">
        <f>L39</f>
        <v>572500</v>
      </c>
      <c r="O24" s="282"/>
      <c r="P24" s="282"/>
      <c r="Q24" s="282"/>
    </row>
    <row r="25" spans="2:19" x14ac:dyDescent="0.25">
      <c r="B25" s="285" t="s">
        <v>32</v>
      </c>
      <c r="C25" s="285"/>
      <c r="D25" s="285"/>
      <c r="E25" s="285"/>
      <c r="F25" s="285"/>
      <c r="G25" s="285"/>
      <c r="H25" s="285"/>
      <c r="I25" s="285"/>
      <c r="J25" s="285"/>
      <c r="K25" s="285"/>
      <c r="L25" s="285"/>
      <c r="M25" s="285"/>
      <c r="N25" s="281">
        <v>0</v>
      </c>
      <c r="O25" s="281"/>
      <c r="P25" s="281"/>
      <c r="Q25" s="281"/>
    </row>
    <row r="26" spans="2:19" x14ac:dyDescent="0.25">
      <c r="B26" s="330" t="s">
        <v>18</v>
      </c>
      <c r="C26" s="331"/>
      <c r="D26" s="331"/>
      <c r="E26" s="331"/>
      <c r="F26" s="331"/>
      <c r="G26" s="331"/>
      <c r="H26" s="331"/>
      <c r="I26" s="331"/>
      <c r="J26" s="331"/>
      <c r="K26" s="331"/>
      <c r="L26" s="331"/>
      <c r="M26" s="332"/>
      <c r="N26" s="282">
        <v>0</v>
      </c>
      <c r="O26" s="282"/>
      <c r="P26" s="282"/>
      <c r="Q26" s="282"/>
    </row>
    <row r="27" spans="2:19" x14ac:dyDescent="0.25">
      <c r="B27" s="325" t="s">
        <v>33</v>
      </c>
      <c r="C27" s="326"/>
      <c r="D27" s="326"/>
      <c r="E27" s="326"/>
      <c r="F27" s="326"/>
      <c r="G27" s="326"/>
      <c r="H27" s="326"/>
      <c r="I27" s="326"/>
      <c r="J27" s="326"/>
      <c r="K27" s="326"/>
      <c r="L27" s="326"/>
      <c r="M27" s="327"/>
      <c r="N27" s="281">
        <f>N28+N29+N30</f>
        <v>101029.42</v>
      </c>
      <c r="O27" s="281"/>
      <c r="P27" s="281"/>
      <c r="Q27" s="281"/>
    </row>
    <row r="28" spans="2:19" x14ac:dyDescent="0.25">
      <c r="B28" s="314" t="s">
        <v>34</v>
      </c>
      <c r="C28" s="314"/>
      <c r="D28" s="314"/>
      <c r="E28" s="314"/>
      <c r="F28" s="314"/>
      <c r="G28" s="314"/>
      <c r="H28" s="314"/>
      <c r="I28" s="314"/>
      <c r="J28" s="314"/>
      <c r="K28" s="314"/>
      <c r="L28" s="314"/>
      <c r="M28" s="314"/>
      <c r="N28" s="282">
        <f>M39</f>
        <v>101029.42</v>
      </c>
      <c r="O28" s="282"/>
      <c r="P28" s="282"/>
      <c r="Q28" s="282"/>
    </row>
    <row r="29" spans="2:19" x14ac:dyDescent="0.25">
      <c r="B29" s="314" t="s">
        <v>35</v>
      </c>
      <c r="C29" s="314"/>
      <c r="D29" s="314"/>
      <c r="E29" s="314"/>
      <c r="F29" s="314"/>
      <c r="G29" s="314"/>
      <c r="H29" s="314"/>
      <c r="I29" s="314"/>
      <c r="J29" s="314"/>
      <c r="K29" s="314"/>
      <c r="L29" s="314"/>
      <c r="M29" s="314"/>
      <c r="N29" s="282">
        <v>0</v>
      </c>
      <c r="O29" s="282"/>
      <c r="P29" s="282"/>
      <c r="Q29" s="282"/>
    </row>
    <row r="30" spans="2:19" x14ac:dyDescent="0.25">
      <c r="B30" s="314" t="s">
        <v>36</v>
      </c>
      <c r="C30" s="314"/>
      <c r="D30" s="314"/>
      <c r="E30" s="314"/>
      <c r="F30" s="314"/>
      <c r="G30" s="314"/>
      <c r="H30" s="314"/>
      <c r="I30" s="314"/>
      <c r="J30" s="314"/>
      <c r="K30" s="314"/>
      <c r="L30" s="314"/>
      <c r="M30" s="314"/>
      <c r="N30" s="282">
        <v>0</v>
      </c>
      <c r="O30" s="282"/>
      <c r="P30" s="282"/>
      <c r="Q30" s="282"/>
    </row>
    <row r="31" spans="2:19" x14ac:dyDescent="0.25">
      <c r="B31" s="285" t="s">
        <v>37</v>
      </c>
      <c r="C31" s="285"/>
      <c r="D31" s="285"/>
      <c r="E31" s="285"/>
      <c r="F31" s="285"/>
      <c r="G31" s="285"/>
      <c r="H31" s="285"/>
      <c r="I31" s="285"/>
      <c r="J31" s="285"/>
      <c r="K31" s="285"/>
      <c r="L31" s="285"/>
      <c r="M31" s="285"/>
      <c r="N31" s="281">
        <f>N18+N27</f>
        <v>673529.42</v>
      </c>
      <c r="O31" s="281"/>
      <c r="P31" s="281"/>
      <c r="Q31" s="281"/>
    </row>
    <row r="34" spans="2:20" x14ac:dyDescent="0.25">
      <c r="B34" s="13" t="s">
        <v>25</v>
      </c>
    </row>
    <row r="35" spans="2:20" x14ac:dyDescent="0.25">
      <c r="B35" s="297" t="s">
        <v>57</v>
      </c>
      <c r="C35" s="297" t="s">
        <v>58</v>
      </c>
      <c r="D35" s="297" t="s">
        <v>0</v>
      </c>
      <c r="E35" s="297" t="s">
        <v>1</v>
      </c>
      <c r="F35" s="297" t="s">
        <v>59</v>
      </c>
      <c r="G35" s="297" t="s">
        <v>299</v>
      </c>
      <c r="H35" s="333" t="s">
        <v>2</v>
      </c>
      <c r="I35" s="296" t="s">
        <v>3</v>
      </c>
      <c r="J35" s="296"/>
      <c r="K35" s="296"/>
      <c r="L35" s="296"/>
      <c r="M35" s="296"/>
      <c r="N35" s="297" t="s">
        <v>60</v>
      </c>
      <c r="O35" s="297"/>
      <c r="P35" s="297" t="s">
        <v>4</v>
      </c>
      <c r="Q35" s="297" t="s">
        <v>588</v>
      </c>
    </row>
    <row r="36" spans="2:20" ht="29.25" customHeight="1" x14ac:dyDescent="0.25">
      <c r="B36" s="297"/>
      <c r="C36" s="297"/>
      <c r="D36" s="297"/>
      <c r="E36" s="297"/>
      <c r="F36" s="297"/>
      <c r="G36" s="297"/>
      <c r="H36" s="333"/>
      <c r="I36" s="296" t="s">
        <v>6</v>
      </c>
      <c r="J36" s="296" t="s">
        <v>7</v>
      </c>
      <c r="K36" s="296"/>
      <c r="L36" s="296"/>
      <c r="M36" s="296" t="s">
        <v>8</v>
      </c>
      <c r="N36" s="297" t="s">
        <v>316</v>
      </c>
      <c r="O36" s="297" t="s">
        <v>196</v>
      </c>
      <c r="P36" s="297"/>
      <c r="Q36" s="297"/>
    </row>
    <row r="37" spans="2:20" ht="77.25" customHeight="1" x14ac:dyDescent="0.25">
      <c r="B37" s="297"/>
      <c r="C37" s="297"/>
      <c r="D37" s="297"/>
      <c r="E37" s="297"/>
      <c r="F37" s="297"/>
      <c r="G37" s="297"/>
      <c r="H37" s="333"/>
      <c r="I37" s="296"/>
      <c r="J37" s="10" t="s">
        <v>9</v>
      </c>
      <c r="K37" s="10" t="s">
        <v>10</v>
      </c>
      <c r="L37" s="10" t="s">
        <v>11</v>
      </c>
      <c r="M37" s="296"/>
      <c r="N37" s="297"/>
      <c r="O37" s="297"/>
      <c r="P37" s="297"/>
      <c r="Q37" s="297"/>
    </row>
    <row r="38" spans="2:20" s="60" customFormat="1" ht="12" x14ac:dyDescent="0.2">
      <c r="B38" s="180">
        <v>1</v>
      </c>
      <c r="C38" s="180">
        <v>2</v>
      </c>
      <c r="D38" s="180">
        <v>3</v>
      </c>
      <c r="E38" s="180">
        <v>4</v>
      </c>
      <c r="F38" s="180">
        <v>5</v>
      </c>
      <c r="G38" s="180">
        <v>6</v>
      </c>
      <c r="H38" s="180">
        <v>7</v>
      </c>
      <c r="I38" s="72">
        <v>8</v>
      </c>
      <c r="J38" s="72">
        <v>9</v>
      </c>
      <c r="K38" s="72">
        <v>10</v>
      </c>
      <c r="L38" s="72">
        <v>11</v>
      </c>
      <c r="M38" s="72">
        <v>12</v>
      </c>
      <c r="N38" s="180">
        <v>13</v>
      </c>
      <c r="O38" s="180">
        <v>14</v>
      </c>
      <c r="P38" s="180">
        <v>15</v>
      </c>
      <c r="Q38" s="180">
        <v>16</v>
      </c>
      <c r="S38" s="61"/>
    </row>
    <row r="39" spans="2:20" s="104" customFormat="1" ht="21" x14ac:dyDescent="0.2">
      <c r="B39" s="287" t="s">
        <v>584</v>
      </c>
      <c r="C39" s="290" t="s">
        <v>13</v>
      </c>
      <c r="D39" s="290" t="s">
        <v>183</v>
      </c>
      <c r="E39" s="290" t="s">
        <v>18</v>
      </c>
      <c r="F39" s="290" t="s">
        <v>14</v>
      </c>
      <c r="G39" s="290" t="s">
        <v>581</v>
      </c>
      <c r="H39" s="290" t="s">
        <v>15</v>
      </c>
      <c r="I39" s="392">
        <f>SUM(I42:I47)</f>
        <v>673529.41999999993</v>
      </c>
      <c r="J39" s="392">
        <f>SUM(J43:J47)</f>
        <v>0</v>
      </c>
      <c r="K39" s="392">
        <f>SUM(K43:K47)</f>
        <v>0</v>
      </c>
      <c r="L39" s="392">
        <f>SUM(L42:L47)</f>
        <v>572500</v>
      </c>
      <c r="M39" s="392">
        <f>SUM(M42:M47)</f>
        <v>101029.42</v>
      </c>
      <c r="N39" s="57" t="s">
        <v>591</v>
      </c>
      <c r="O39" s="54">
        <f>O44+O42+O46</f>
        <v>3</v>
      </c>
      <c r="P39" s="290" t="s">
        <v>339</v>
      </c>
      <c r="Q39" s="290" t="s">
        <v>286</v>
      </c>
      <c r="S39" s="114"/>
    </row>
    <row r="40" spans="2:20" s="104" customFormat="1" ht="21" x14ac:dyDescent="0.2">
      <c r="B40" s="288"/>
      <c r="C40" s="291"/>
      <c r="D40" s="291"/>
      <c r="E40" s="291"/>
      <c r="F40" s="291"/>
      <c r="G40" s="291"/>
      <c r="H40" s="291"/>
      <c r="I40" s="393"/>
      <c r="J40" s="393"/>
      <c r="K40" s="393"/>
      <c r="L40" s="393"/>
      <c r="M40" s="393"/>
      <c r="N40" s="57" t="s">
        <v>592</v>
      </c>
      <c r="O40" s="54" t="s">
        <v>587</v>
      </c>
      <c r="P40" s="291"/>
      <c r="Q40" s="291"/>
      <c r="S40" s="114"/>
    </row>
    <row r="41" spans="2:20" ht="22.5" x14ac:dyDescent="0.25">
      <c r="B41" s="55" t="s">
        <v>16</v>
      </c>
      <c r="C41" s="56"/>
      <c r="D41" s="56"/>
      <c r="E41" s="56"/>
      <c r="F41" s="56"/>
      <c r="G41" s="56"/>
      <c r="H41" s="56"/>
      <c r="I41" s="82"/>
      <c r="J41" s="82"/>
      <c r="K41" s="83"/>
      <c r="L41" s="83"/>
      <c r="M41" s="82"/>
      <c r="N41" s="56"/>
      <c r="O41" s="88"/>
      <c r="P41" s="89"/>
      <c r="Q41" s="56"/>
      <c r="R41" t="s">
        <v>302</v>
      </c>
    </row>
    <row r="42" spans="2:20" ht="22.5" x14ac:dyDescent="0.25">
      <c r="B42" s="254" t="s">
        <v>580</v>
      </c>
      <c r="C42" s="255"/>
      <c r="D42" s="253" t="s">
        <v>20</v>
      </c>
      <c r="E42" s="261" t="s">
        <v>18</v>
      </c>
      <c r="F42" s="255"/>
      <c r="G42" s="253" t="s">
        <v>581</v>
      </c>
      <c r="H42" s="255"/>
      <c r="I42" s="357">
        <f>SUM(J42:M43)</f>
        <v>352941.18</v>
      </c>
      <c r="J42" s="357">
        <v>0</v>
      </c>
      <c r="K42" s="358">
        <v>0</v>
      </c>
      <c r="L42" s="358">
        <v>300000</v>
      </c>
      <c r="M42" s="358">
        <v>52941.18</v>
      </c>
      <c r="N42" s="53" t="s">
        <v>591</v>
      </c>
      <c r="O42" s="112">
        <v>1</v>
      </c>
      <c r="P42" s="253" t="s">
        <v>339</v>
      </c>
      <c r="Q42" s="253" t="s">
        <v>287</v>
      </c>
      <c r="R42" s="177"/>
      <c r="T42" s="42"/>
    </row>
    <row r="43" spans="2:20" ht="22.5" x14ac:dyDescent="0.25">
      <c r="B43" s="254"/>
      <c r="C43" s="255"/>
      <c r="D43" s="253"/>
      <c r="E43" s="261"/>
      <c r="F43" s="255"/>
      <c r="G43" s="253"/>
      <c r="H43" s="255"/>
      <c r="I43" s="357"/>
      <c r="J43" s="357"/>
      <c r="K43" s="359"/>
      <c r="L43" s="359"/>
      <c r="M43" s="359"/>
      <c r="N43" s="53" t="s">
        <v>592</v>
      </c>
      <c r="O43" s="51">
        <v>1</v>
      </c>
      <c r="P43" s="253"/>
      <c r="Q43" s="253"/>
      <c r="R43" s="177"/>
    </row>
    <row r="44" spans="2:20" ht="22.5" customHeight="1" x14ac:dyDescent="0.25">
      <c r="B44" s="254" t="s">
        <v>582</v>
      </c>
      <c r="C44" s="255"/>
      <c r="D44" s="253" t="s">
        <v>26</v>
      </c>
      <c r="E44" s="261" t="s">
        <v>18</v>
      </c>
      <c r="F44" s="255"/>
      <c r="G44" s="253" t="s">
        <v>581</v>
      </c>
      <c r="H44" s="255"/>
      <c r="I44" s="357">
        <f>SUM(J44:M45)</f>
        <v>70588.240000000005</v>
      </c>
      <c r="J44" s="357">
        <v>0</v>
      </c>
      <c r="K44" s="358">
        <v>0</v>
      </c>
      <c r="L44" s="358">
        <v>60000</v>
      </c>
      <c r="M44" s="358">
        <v>10588.24</v>
      </c>
      <c r="N44" s="53" t="s">
        <v>591</v>
      </c>
      <c r="O44" s="112">
        <v>1</v>
      </c>
      <c r="P44" s="253" t="s">
        <v>24</v>
      </c>
      <c r="Q44" s="253" t="s">
        <v>286</v>
      </c>
      <c r="R44" s="177"/>
    </row>
    <row r="45" spans="2:20" ht="22.5" x14ac:dyDescent="0.25">
      <c r="B45" s="254"/>
      <c r="C45" s="255"/>
      <c r="D45" s="253"/>
      <c r="E45" s="261"/>
      <c r="F45" s="255"/>
      <c r="G45" s="253"/>
      <c r="H45" s="255"/>
      <c r="I45" s="357"/>
      <c r="J45" s="357"/>
      <c r="K45" s="359"/>
      <c r="L45" s="359"/>
      <c r="M45" s="359"/>
      <c r="N45" s="53" t="s">
        <v>592</v>
      </c>
      <c r="O45" s="51">
        <v>1</v>
      </c>
      <c r="P45" s="253"/>
      <c r="Q45" s="253"/>
      <c r="R45" s="177"/>
    </row>
    <row r="46" spans="2:20" ht="22.5" customHeight="1" x14ac:dyDescent="0.25">
      <c r="B46" s="254" t="s">
        <v>583</v>
      </c>
      <c r="C46" s="255"/>
      <c r="D46" s="253" t="s">
        <v>23</v>
      </c>
      <c r="E46" s="261" t="s">
        <v>18</v>
      </c>
      <c r="F46" s="255"/>
      <c r="G46" s="253" t="s">
        <v>581</v>
      </c>
      <c r="H46" s="255"/>
      <c r="I46" s="357">
        <f>SUM(J46:M47)</f>
        <v>250000</v>
      </c>
      <c r="J46" s="357">
        <v>0</v>
      </c>
      <c r="K46" s="358">
        <v>0</v>
      </c>
      <c r="L46" s="358">
        <v>212500</v>
      </c>
      <c r="M46" s="358">
        <v>37500</v>
      </c>
      <c r="N46" s="53" t="s">
        <v>591</v>
      </c>
      <c r="O46" s="112">
        <v>1</v>
      </c>
      <c r="P46" s="253" t="s">
        <v>339</v>
      </c>
      <c r="Q46" s="253" t="s">
        <v>19</v>
      </c>
      <c r="R46" s="177"/>
    </row>
    <row r="47" spans="2:20" ht="22.5" x14ac:dyDescent="0.25">
      <c r="B47" s="254"/>
      <c r="C47" s="255"/>
      <c r="D47" s="253"/>
      <c r="E47" s="261"/>
      <c r="F47" s="255"/>
      <c r="G47" s="253"/>
      <c r="H47" s="255"/>
      <c r="I47" s="357"/>
      <c r="J47" s="357"/>
      <c r="K47" s="359"/>
      <c r="L47" s="359"/>
      <c r="M47" s="359"/>
      <c r="N47" s="53" t="s">
        <v>592</v>
      </c>
      <c r="O47" s="51">
        <v>1</v>
      </c>
      <c r="P47" s="253"/>
      <c r="Q47" s="253"/>
      <c r="R47" s="177"/>
    </row>
    <row r="48" spans="2:20" x14ac:dyDescent="0.25">
      <c r="B48" s="355" t="s">
        <v>12</v>
      </c>
      <c r="C48" s="355"/>
      <c r="D48" s="355"/>
      <c r="E48" s="355"/>
      <c r="F48" s="355"/>
      <c r="G48" s="355"/>
      <c r="H48" s="355"/>
      <c r="I48" s="120">
        <f>I39</f>
        <v>673529.41999999993</v>
      </c>
      <c r="J48" s="120">
        <f>J39</f>
        <v>0</v>
      </c>
      <c r="K48" s="120">
        <f>K39</f>
        <v>0</v>
      </c>
      <c r="L48" s="120">
        <f>L39</f>
        <v>572500</v>
      </c>
      <c r="M48" s="120">
        <f>M39</f>
        <v>101029.42</v>
      </c>
      <c r="N48" s="356"/>
      <c r="O48" s="356"/>
      <c r="P48" s="356"/>
      <c r="Q48" s="356"/>
    </row>
    <row r="49" spans="2:19" x14ac:dyDescent="0.25">
      <c r="B49" s="178"/>
      <c r="C49" s="300" t="s">
        <v>589</v>
      </c>
      <c r="D49" s="300"/>
      <c r="E49" s="300"/>
      <c r="F49" s="300"/>
      <c r="G49" s="300"/>
      <c r="H49" s="300"/>
      <c r="I49" s="300"/>
      <c r="J49" s="300"/>
      <c r="K49" s="300"/>
      <c r="L49" s="300"/>
      <c r="M49" s="300"/>
      <c r="N49" s="300"/>
      <c r="O49" s="300"/>
      <c r="P49" s="300"/>
      <c r="Q49" s="300"/>
    </row>
    <row r="50" spans="2:19" x14ac:dyDescent="0.25">
      <c r="B50" s="34"/>
      <c r="C50" s="301"/>
      <c r="D50" s="301"/>
      <c r="E50" s="301"/>
      <c r="F50" s="301"/>
      <c r="G50" s="301"/>
      <c r="H50" s="301"/>
      <c r="I50" s="301"/>
      <c r="J50" s="301"/>
      <c r="K50" s="301"/>
      <c r="L50" s="301"/>
      <c r="M50" s="301"/>
      <c r="N50" s="301"/>
      <c r="O50" s="301"/>
      <c r="P50" s="301"/>
      <c r="Q50" s="301"/>
    </row>
    <row r="52" spans="2:19" x14ac:dyDescent="0.25">
      <c r="B52" s="30" t="s">
        <v>156</v>
      </c>
    </row>
    <row r="53" spans="2:19" ht="15" customHeight="1" x14ac:dyDescent="0.25">
      <c r="B53" s="11" t="s">
        <v>39</v>
      </c>
      <c r="C53" s="238" t="s">
        <v>157</v>
      </c>
      <c r="D53" s="238"/>
      <c r="E53" s="238"/>
      <c r="F53" s="241" t="s">
        <v>158</v>
      </c>
      <c r="G53" s="242"/>
      <c r="H53" s="242"/>
      <c r="I53" s="242"/>
      <c r="J53" s="243"/>
      <c r="K53" s="238" t="s">
        <v>159</v>
      </c>
      <c r="L53" s="238"/>
      <c r="M53" s="238"/>
      <c r="N53" s="238"/>
      <c r="O53" s="238"/>
      <c r="P53" s="238"/>
      <c r="Q53" s="238"/>
    </row>
    <row r="54" spans="2:19" s="60" customFormat="1" ht="12" x14ac:dyDescent="0.2">
      <c r="B54" s="179">
        <v>1</v>
      </c>
      <c r="C54" s="345">
        <v>2</v>
      </c>
      <c r="D54" s="345"/>
      <c r="E54" s="345"/>
      <c r="F54" s="401">
        <v>3</v>
      </c>
      <c r="G54" s="402"/>
      <c r="H54" s="402"/>
      <c r="I54" s="402"/>
      <c r="J54" s="403"/>
      <c r="K54" s="345">
        <v>4</v>
      </c>
      <c r="L54" s="345"/>
      <c r="M54" s="345"/>
      <c r="N54" s="345"/>
      <c r="O54" s="345"/>
      <c r="P54" s="345"/>
      <c r="Q54" s="345"/>
      <c r="S54" s="61"/>
    </row>
    <row r="55" spans="2:19" s="27" customFormat="1" x14ac:dyDescent="0.25">
      <c r="B55" s="31"/>
      <c r="C55" s="247" t="s">
        <v>168</v>
      </c>
      <c r="D55" s="248"/>
      <c r="E55" s="249"/>
      <c r="F55" s="250"/>
      <c r="G55" s="251"/>
      <c r="H55" s="251"/>
      <c r="I55" s="251"/>
      <c r="J55" s="252"/>
      <c r="K55" s="240"/>
      <c r="L55" s="240"/>
      <c r="M55" s="240"/>
      <c r="N55" s="240"/>
      <c r="O55" s="240"/>
      <c r="P55" s="240"/>
      <c r="Q55" s="240"/>
      <c r="S55" s="36"/>
    </row>
    <row r="58" spans="2:19" x14ac:dyDescent="0.25">
      <c r="B58" s="30" t="s">
        <v>160</v>
      </c>
    </row>
    <row r="59" spans="2:19" ht="15" customHeight="1" x14ac:dyDescent="0.25">
      <c r="B59" s="11" t="s">
        <v>39</v>
      </c>
      <c r="C59" s="238" t="s">
        <v>161</v>
      </c>
      <c r="D59" s="238"/>
      <c r="E59" s="238"/>
      <c r="F59" s="238" t="s">
        <v>158</v>
      </c>
      <c r="G59" s="238"/>
      <c r="H59" s="238"/>
      <c r="I59" s="238"/>
      <c r="J59" s="238"/>
      <c r="K59" s="238" t="s">
        <v>162</v>
      </c>
      <c r="L59" s="238"/>
      <c r="M59" s="238"/>
      <c r="N59" s="238"/>
      <c r="O59" s="238"/>
      <c r="P59" s="238"/>
      <c r="Q59" s="238"/>
    </row>
    <row r="60" spans="2:19" s="60" customFormat="1" ht="11.25" customHeight="1" x14ac:dyDescent="0.2">
      <c r="B60" s="179">
        <v>1</v>
      </c>
      <c r="C60" s="345">
        <v>2</v>
      </c>
      <c r="D60" s="345"/>
      <c r="E60" s="345"/>
      <c r="F60" s="345">
        <v>3</v>
      </c>
      <c r="G60" s="345"/>
      <c r="H60" s="345"/>
      <c r="I60" s="345"/>
      <c r="J60" s="345"/>
      <c r="K60" s="345">
        <v>4</v>
      </c>
      <c r="L60" s="345"/>
      <c r="M60" s="345"/>
      <c r="N60" s="345"/>
      <c r="O60" s="345"/>
      <c r="P60" s="345"/>
      <c r="Q60" s="345"/>
      <c r="S60" s="61"/>
    </row>
    <row r="61" spans="2:19" s="27" customFormat="1" x14ac:dyDescent="0.25">
      <c r="B61" s="31"/>
      <c r="C61" s="239" t="s">
        <v>168</v>
      </c>
      <c r="D61" s="239"/>
      <c r="E61" s="239"/>
      <c r="F61" s="237"/>
      <c r="G61" s="237"/>
      <c r="H61" s="237"/>
      <c r="I61" s="237"/>
      <c r="J61" s="237"/>
      <c r="K61" s="240"/>
      <c r="L61" s="240"/>
      <c r="M61" s="240"/>
      <c r="N61" s="240"/>
      <c r="O61" s="240"/>
      <c r="P61" s="240"/>
      <c r="Q61" s="240"/>
      <c r="S61" s="36"/>
    </row>
    <row r="64" spans="2:19" x14ac:dyDescent="0.25">
      <c r="B64" s="30" t="s">
        <v>163</v>
      </c>
    </row>
    <row r="65" spans="2:19" ht="39" customHeight="1" x14ac:dyDescent="0.25">
      <c r="B65" s="11" t="s">
        <v>39</v>
      </c>
      <c r="C65" s="207" t="s">
        <v>164</v>
      </c>
      <c r="D65" s="207"/>
      <c r="E65" s="207"/>
      <c r="F65" s="226" t="s">
        <v>165</v>
      </c>
      <c r="G65" s="227"/>
      <c r="H65" s="227"/>
      <c r="I65" s="227"/>
      <c r="J65" s="227"/>
      <c r="K65" s="227"/>
      <c r="L65" s="227"/>
      <c r="M65" s="227"/>
      <c r="N65" s="227"/>
      <c r="O65" s="227"/>
      <c r="P65" s="227"/>
      <c r="Q65" s="228"/>
    </row>
    <row r="66" spans="2:19" s="79" customFormat="1" ht="12" x14ac:dyDescent="0.2">
      <c r="B66" s="181">
        <v>1</v>
      </c>
      <c r="C66" s="397">
        <v>2</v>
      </c>
      <c r="D66" s="397"/>
      <c r="E66" s="397"/>
      <c r="F66" s="398">
        <v>3</v>
      </c>
      <c r="G66" s="399"/>
      <c r="H66" s="399"/>
      <c r="I66" s="399"/>
      <c r="J66" s="399"/>
      <c r="K66" s="399"/>
      <c r="L66" s="399"/>
      <c r="M66" s="399"/>
      <c r="N66" s="399"/>
      <c r="O66" s="399"/>
      <c r="P66" s="399"/>
      <c r="Q66" s="400"/>
      <c r="S66" s="61"/>
    </row>
    <row r="67" spans="2:19" s="27" customFormat="1" ht="93" customHeight="1" x14ac:dyDescent="0.25">
      <c r="B67" s="12" t="s">
        <v>69</v>
      </c>
      <c r="C67" s="233" t="s">
        <v>585</v>
      </c>
      <c r="D67" s="233"/>
      <c r="E67" s="233"/>
      <c r="F67" s="337" t="s">
        <v>586</v>
      </c>
      <c r="G67" s="338"/>
      <c r="H67" s="338"/>
      <c r="I67" s="338"/>
      <c r="J67" s="338"/>
      <c r="K67" s="338"/>
      <c r="L67" s="338"/>
      <c r="M67" s="338"/>
      <c r="N67" s="338"/>
      <c r="O67" s="338"/>
      <c r="P67" s="338"/>
      <c r="Q67" s="339"/>
      <c r="S67" s="36"/>
    </row>
    <row r="68" spans="2:19" s="27" customFormat="1" x14ac:dyDescent="0.25">
      <c r="C68" s="81"/>
      <c r="D68" s="81"/>
      <c r="E68" s="81"/>
      <c r="F68" s="81"/>
      <c r="G68" s="81"/>
      <c r="H68" s="81"/>
      <c r="I68" s="74"/>
      <c r="J68" s="74"/>
      <c r="K68" s="74"/>
      <c r="L68" s="74"/>
      <c r="M68" s="74"/>
      <c r="N68" s="74"/>
      <c r="O68" s="74"/>
      <c r="P68" s="74"/>
      <c r="Q68" s="74"/>
      <c r="S68" s="36"/>
    </row>
    <row r="70" spans="2:19" x14ac:dyDescent="0.25">
      <c r="B70" s="30" t="s">
        <v>166</v>
      </c>
    </row>
    <row r="71" spans="2:19" x14ac:dyDescent="0.25">
      <c r="B71" s="14" t="s">
        <v>39</v>
      </c>
      <c r="C71" s="234" t="s">
        <v>167</v>
      </c>
      <c r="D71" s="234"/>
      <c r="E71" s="234"/>
      <c r="F71" s="234"/>
      <c r="G71" s="234"/>
      <c r="H71" s="234"/>
      <c r="I71" s="234"/>
      <c r="J71" s="234"/>
      <c r="K71" s="234"/>
      <c r="L71" s="234"/>
      <c r="M71" s="234"/>
      <c r="N71" s="234"/>
      <c r="O71" s="234"/>
      <c r="P71" s="234"/>
      <c r="Q71" s="234"/>
    </row>
    <row r="72" spans="2:19" s="60" customFormat="1" ht="12" x14ac:dyDescent="0.2">
      <c r="B72" s="181">
        <v>1</v>
      </c>
      <c r="C72" s="345">
        <v>2</v>
      </c>
      <c r="D72" s="345"/>
      <c r="E72" s="345"/>
      <c r="F72" s="345"/>
      <c r="G72" s="345"/>
      <c r="H72" s="345"/>
      <c r="I72" s="345"/>
      <c r="J72" s="345"/>
      <c r="K72" s="345"/>
      <c r="L72" s="345"/>
      <c r="M72" s="345"/>
      <c r="N72" s="345"/>
      <c r="O72" s="345"/>
      <c r="P72" s="345"/>
      <c r="Q72" s="345"/>
      <c r="S72" s="61"/>
    </row>
    <row r="73" spans="2:19" s="27" customFormat="1" x14ac:dyDescent="0.25">
      <c r="B73" s="31"/>
      <c r="C73" s="239" t="s">
        <v>168</v>
      </c>
      <c r="D73" s="239"/>
      <c r="E73" s="239"/>
      <c r="F73" s="239"/>
      <c r="G73" s="239"/>
      <c r="H73" s="239"/>
      <c r="I73" s="239"/>
      <c r="J73" s="239"/>
      <c r="K73" s="239"/>
      <c r="L73" s="239"/>
      <c r="M73" s="239"/>
      <c r="N73" s="239"/>
      <c r="O73" s="239"/>
      <c r="P73" s="239"/>
      <c r="Q73" s="239"/>
      <c r="S73" s="3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8"/>
  <sheetViews>
    <sheetView zoomScale="80" zoomScaleNormal="80" workbookViewId="0">
      <pane ySplit="8" topLeftCell="A9" activePane="bottomLeft" state="frozen"/>
      <selection pane="bottomLeft" activeCell="K20" sqref="K20"/>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2.140625" customWidth="1"/>
    <col min="13" max="13" width="11.85546875" customWidth="1"/>
    <col min="14" max="14" width="12.140625" customWidth="1"/>
    <col min="15" max="15" width="12.5703125" customWidth="1"/>
    <col min="16" max="16" width="11.140625" customWidth="1"/>
  </cols>
  <sheetData>
    <row r="2" spans="2:16" x14ac:dyDescent="0.25">
      <c r="B2" s="203" t="s">
        <v>83</v>
      </c>
      <c r="C2" s="204"/>
      <c r="D2" s="204"/>
      <c r="E2" s="204"/>
      <c r="F2" s="204"/>
      <c r="G2" s="204"/>
      <c r="H2" s="204"/>
      <c r="I2" s="204"/>
      <c r="J2" s="204"/>
      <c r="K2" s="204"/>
      <c r="L2" s="204"/>
    </row>
    <row r="3" spans="2:16" x14ac:dyDescent="0.25">
      <c r="B3" s="203" t="s">
        <v>84</v>
      </c>
      <c r="C3" s="204"/>
      <c r="D3" s="204"/>
      <c r="E3" s="204"/>
      <c r="F3" s="204"/>
      <c r="G3" s="204"/>
      <c r="H3" s="204"/>
      <c r="I3" s="204"/>
      <c r="J3" s="204"/>
      <c r="K3" s="204"/>
      <c r="L3" s="204"/>
    </row>
    <row r="5" spans="2:16" ht="15.75" x14ac:dyDescent="0.25">
      <c r="B5" s="20" t="s">
        <v>70</v>
      </c>
      <c r="J5" s="42"/>
      <c r="K5" s="42"/>
    </row>
    <row r="6" spans="2:16" x14ac:dyDescent="0.25">
      <c r="B6" s="206" t="s">
        <v>39</v>
      </c>
      <c r="C6" s="206" t="s">
        <v>61</v>
      </c>
      <c r="D6" s="206"/>
      <c r="E6" s="206" t="s">
        <v>62</v>
      </c>
      <c r="F6" s="206" t="s">
        <v>63</v>
      </c>
      <c r="G6" s="206" t="s">
        <v>64</v>
      </c>
      <c r="H6" s="206" t="s">
        <v>147</v>
      </c>
      <c r="I6" s="206" t="s">
        <v>125</v>
      </c>
      <c r="J6" s="206" t="s">
        <v>519</v>
      </c>
      <c r="K6" s="206"/>
      <c r="L6" s="206"/>
    </row>
    <row r="7" spans="2:16" ht="57" x14ac:dyDescent="0.25">
      <c r="B7" s="206"/>
      <c r="C7" s="15" t="s">
        <v>65</v>
      </c>
      <c r="D7" s="15" t="s">
        <v>66</v>
      </c>
      <c r="E7" s="206"/>
      <c r="F7" s="206"/>
      <c r="G7" s="206"/>
      <c r="H7" s="206"/>
      <c r="I7" s="206"/>
      <c r="J7" s="17" t="s">
        <v>6</v>
      </c>
      <c r="K7" s="17" t="s">
        <v>67</v>
      </c>
      <c r="L7" s="17" t="s">
        <v>68</v>
      </c>
    </row>
    <row r="8" spans="2:16" s="60" customFormat="1" ht="12" x14ac:dyDescent="0.2">
      <c r="B8" s="58">
        <v>1</v>
      </c>
      <c r="C8" s="58">
        <v>2</v>
      </c>
      <c r="D8" s="58">
        <v>3</v>
      </c>
      <c r="E8" s="58">
        <v>4</v>
      </c>
      <c r="F8" s="58">
        <v>5</v>
      </c>
      <c r="G8" s="58">
        <v>6</v>
      </c>
      <c r="H8" s="58">
        <v>7</v>
      </c>
      <c r="I8" s="58">
        <v>8</v>
      </c>
      <c r="J8" s="58">
        <v>9</v>
      </c>
      <c r="K8" s="58">
        <v>10</v>
      </c>
      <c r="L8" s="58">
        <v>11</v>
      </c>
    </row>
    <row r="9" spans="2:16" s="103" customFormat="1" ht="45" x14ac:dyDescent="0.25">
      <c r="B9" s="145" t="s">
        <v>69</v>
      </c>
      <c r="C9" s="146" t="s">
        <v>300</v>
      </c>
      <c r="D9" s="146" t="s">
        <v>301</v>
      </c>
      <c r="E9" s="146" t="s">
        <v>120</v>
      </c>
      <c r="F9" s="147" t="s">
        <v>18</v>
      </c>
      <c r="G9" s="147" t="s">
        <v>18</v>
      </c>
      <c r="H9" s="146" t="s">
        <v>148</v>
      </c>
      <c r="I9" s="146" t="s">
        <v>152</v>
      </c>
      <c r="J9" s="148">
        <f>'IV skyrius IV sk'!N35</f>
        <v>21965541.050000001</v>
      </c>
      <c r="K9" s="148">
        <f>'IV skyrius IV sk'!N27</f>
        <v>18670710</v>
      </c>
      <c r="L9" s="148">
        <v>0</v>
      </c>
    </row>
    <row r="10" spans="2:16" ht="58.5" customHeight="1" x14ac:dyDescent="0.25">
      <c r="B10" s="145" t="s">
        <v>45</v>
      </c>
      <c r="C10" s="146" t="s">
        <v>126</v>
      </c>
      <c r="D10" s="146" t="s">
        <v>127</v>
      </c>
      <c r="E10" s="146" t="s">
        <v>121</v>
      </c>
      <c r="F10" s="147" t="s">
        <v>18</v>
      </c>
      <c r="G10" s="147" t="s">
        <v>18</v>
      </c>
      <c r="H10" s="146" t="s">
        <v>297</v>
      </c>
      <c r="I10" s="146" t="s">
        <v>152</v>
      </c>
      <c r="J10" s="148">
        <f>'IV skyrius III sk'!N33</f>
        <v>1403463</v>
      </c>
      <c r="K10" s="148">
        <f>'IV skyrius III sk'!N25</f>
        <v>1192943.25</v>
      </c>
      <c r="L10" s="148">
        <v>0</v>
      </c>
      <c r="M10" s="42"/>
      <c r="P10" s="42"/>
    </row>
    <row r="11" spans="2:16" ht="45" x14ac:dyDescent="0.25">
      <c r="B11" s="145" t="s">
        <v>47</v>
      </c>
      <c r="C11" s="146" t="s">
        <v>520</v>
      </c>
      <c r="D11" s="146" t="s">
        <v>128</v>
      </c>
      <c r="E11" s="146" t="s">
        <v>121</v>
      </c>
      <c r="F11" s="146" t="s">
        <v>120</v>
      </c>
      <c r="G11" s="147" t="s">
        <v>18</v>
      </c>
      <c r="H11" s="146" t="s">
        <v>149</v>
      </c>
      <c r="I11" s="146" t="s">
        <v>152</v>
      </c>
      <c r="J11" s="148">
        <f>K11*100/85</f>
        <v>7344421.176470588</v>
      </c>
      <c r="K11" s="148">
        <v>6242758</v>
      </c>
      <c r="L11" s="148">
        <v>0</v>
      </c>
      <c r="M11" s="42"/>
      <c r="O11" s="42"/>
      <c r="P11" s="42"/>
    </row>
    <row r="12" spans="2:16" ht="45" x14ac:dyDescent="0.25">
      <c r="B12" s="145" t="s">
        <v>49</v>
      </c>
      <c r="C12" s="149" t="s">
        <v>129</v>
      </c>
      <c r="D12" s="149" t="s">
        <v>130</v>
      </c>
      <c r="E12" s="146" t="s">
        <v>122</v>
      </c>
      <c r="F12" s="146" t="s">
        <v>120</v>
      </c>
      <c r="G12" s="147" t="s">
        <v>18</v>
      </c>
      <c r="H12" s="146" t="s">
        <v>150</v>
      </c>
      <c r="I12" s="146" t="s">
        <v>152</v>
      </c>
      <c r="J12" s="148">
        <f>'IV skyrius I sk'!N36</f>
        <v>9571521.3099999987</v>
      </c>
      <c r="K12" s="148">
        <f>'IV skyrius I sk'!N28</f>
        <v>8135793.0999999996</v>
      </c>
      <c r="L12" s="148">
        <f>'IV skyrius I sk'!N23</f>
        <v>0</v>
      </c>
      <c r="M12" s="42"/>
      <c r="N12" s="42"/>
    </row>
    <row r="13" spans="2:16" ht="30" x14ac:dyDescent="0.25">
      <c r="B13" s="150" t="s">
        <v>51</v>
      </c>
      <c r="C13" s="146" t="s">
        <v>574</v>
      </c>
      <c r="D13" s="146" t="s">
        <v>131</v>
      </c>
      <c r="E13" s="146" t="s">
        <v>102</v>
      </c>
      <c r="F13" s="146" t="s">
        <v>108</v>
      </c>
      <c r="G13" s="147" t="s">
        <v>18</v>
      </c>
      <c r="H13" s="146" t="s">
        <v>151</v>
      </c>
      <c r="I13" s="146" t="s">
        <v>152</v>
      </c>
      <c r="J13" s="148">
        <f>'IV skyrius VIII sk'!I124</f>
        <v>34546364.049999997</v>
      </c>
      <c r="K13" s="148">
        <f>'IV skyrius VIII sk'!L124</f>
        <v>29364404.420000002</v>
      </c>
      <c r="L13" s="148">
        <v>0</v>
      </c>
    </row>
    <row r="14" spans="2:16" ht="30" x14ac:dyDescent="0.25">
      <c r="B14" s="150" t="s">
        <v>139</v>
      </c>
      <c r="C14" s="146" t="s">
        <v>521</v>
      </c>
      <c r="D14" s="146" t="s">
        <v>132</v>
      </c>
      <c r="E14" s="146" t="s">
        <v>108</v>
      </c>
      <c r="F14" s="146" t="s">
        <v>102</v>
      </c>
      <c r="G14" s="147" t="s">
        <v>18</v>
      </c>
      <c r="H14" s="146" t="s">
        <v>151</v>
      </c>
      <c r="I14" s="146" t="s">
        <v>152</v>
      </c>
      <c r="J14" s="148">
        <f>K14*100/85</f>
        <v>44601203.529411763</v>
      </c>
      <c r="K14" s="148">
        <v>37911023</v>
      </c>
      <c r="L14" s="148">
        <v>0</v>
      </c>
    </row>
    <row r="15" spans="2:16" ht="30" x14ac:dyDescent="0.25">
      <c r="B15" s="150" t="s">
        <v>140</v>
      </c>
      <c r="C15" s="146" t="s">
        <v>133</v>
      </c>
      <c r="D15" s="146" t="s">
        <v>134</v>
      </c>
      <c r="E15" s="146" t="s">
        <v>124</v>
      </c>
      <c r="F15" s="147" t="s">
        <v>18</v>
      </c>
      <c r="G15" s="147" t="s">
        <v>18</v>
      </c>
      <c r="H15" s="146" t="s">
        <v>150</v>
      </c>
      <c r="I15" s="146" t="s">
        <v>152</v>
      </c>
      <c r="J15" s="148">
        <f>'IV skyrius II sk'!N31</f>
        <v>1235294</v>
      </c>
      <c r="K15" s="148">
        <f>'IV skyrius II sk'!N23</f>
        <v>1050000</v>
      </c>
      <c r="L15" s="148">
        <v>0</v>
      </c>
    </row>
    <row r="16" spans="2:16" ht="30" x14ac:dyDescent="0.25">
      <c r="B16" s="150" t="s">
        <v>141</v>
      </c>
      <c r="C16" s="146" t="s">
        <v>425</v>
      </c>
      <c r="D16" s="146" t="s">
        <v>135</v>
      </c>
      <c r="E16" s="146" t="s">
        <v>124</v>
      </c>
      <c r="F16" s="146" t="s">
        <v>118</v>
      </c>
      <c r="G16" s="147" t="s">
        <v>18</v>
      </c>
      <c r="H16" s="146" t="s">
        <v>150</v>
      </c>
      <c r="I16" s="146" t="s">
        <v>152</v>
      </c>
      <c r="J16" s="148">
        <f>'IV skyrius V sk'!I56</f>
        <v>6833383.3999999994</v>
      </c>
      <c r="K16" s="148">
        <f>'IV skyrius V sk'!L56</f>
        <v>5808375.8899999997</v>
      </c>
      <c r="L16" s="148">
        <v>0</v>
      </c>
    </row>
    <row r="17" spans="2:14" ht="30" x14ac:dyDescent="0.25">
      <c r="B17" s="150" t="s">
        <v>142</v>
      </c>
      <c r="C17" s="146" t="s">
        <v>522</v>
      </c>
      <c r="D17" s="146" t="s">
        <v>479</v>
      </c>
      <c r="E17" s="146" t="s">
        <v>124</v>
      </c>
      <c r="F17" s="146" t="s">
        <v>118</v>
      </c>
      <c r="G17" s="147" t="s">
        <v>18</v>
      </c>
      <c r="H17" s="146" t="s">
        <v>150</v>
      </c>
      <c r="I17" s="146" t="s">
        <v>152</v>
      </c>
      <c r="J17" s="148">
        <f>K17*100/85</f>
        <v>8240000</v>
      </c>
      <c r="K17" s="148">
        <v>7004000</v>
      </c>
      <c r="L17" s="148">
        <v>0</v>
      </c>
    </row>
    <row r="18" spans="2:14" ht="30" x14ac:dyDescent="0.25">
      <c r="B18" s="150" t="s">
        <v>143</v>
      </c>
      <c r="C18" s="146" t="s">
        <v>454</v>
      </c>
      <c r="D18" s="146" t="s">
        <v>136</v>
      </c>
      <c r="E18" s="146" t="s">
        <v>118</v>
      </c>
      <c r="F18" s="147" t="s">
        <v>18</v>
      </c>
      <c r="G18" s="147" t="s">
        <v>18</v>
      </c>
      <c r="H18" s="146" t="s">
        <v>150</v>
      </c>
      <c r="I18" s="146" t="s">
        <v>152</v>
      </c>
      <c r="J18" s="148">
        <f>'IV skyrius VI sk'!I69</f>
        <v>22009027.539999999</v>
      </c>
      <c r="K18" s="148">
        <f>'IV skyrius VI sk'!L69</f>
        <v>11004463.77</v>
      </c>
      <c r="L18" s="148">
        <v>0</v>
      </c>
    </row>
    <row r="19" spans="2:14" ht="30" x14ac:dyDescent="0.25">
      <c r="B19" s="150" t="s">
        <v>144</v>
      </c>
      <c r="C19" s="146" t="s">
        <v>523</v>
      </c>
      <c r="D19" s="146" t="s">
        <v>137</v>
      </c>
      <c r="E19" s="146" t="s">
        <v>118</v>
      </c>
      <c r="F19" s="146" t="s">
        <v>124</v>
      </c>
      <c r="G19" s="147" t="s">
        <v>18</v>
      </c>
      <c r="H19" s="146" t="s">
        <v>151</v>
      </c>
      <c r="I19" s="146" t="s">
        <v>152</v>
      </c>
      <c r="J19" s="148">
        <f>K19*100/85</f>
        <v>3616445.8823529412</v>
      </c>
      <c r="K19" s="148">
        <v>3073979</v>
      </c>
      <c r="L19" s="148">
        <v>0</v>
      </c>
    </row>
    <row r="20" spans="2:14" ht="30" x14ac:dyDescent="0.25">
      <c r="B20" s="182" t="s">
        <v>145</v>
      </c>
      <c r="C20" s="183" t="s">
        <v>578</v>
      </c>
      <c r="D20" s="183" t="s">
        <v>576</v>
      </c>
      <c r="E20" s="183" t="s">
        <v>118</v>
      </c>
      <c r="F20" s="183" t="s">
        <v>124</v>
      </c>
      <c r="G20" s="184" t="s">
        <v>18</v>
      </c>
      <c r="H20" s="183" t="s">
        <v>151</v>
      </c>
      <c r="I20" s="183" t="s">
        <v>152</v>
      </c>
      <c r="J20" s="185" cm="1">
        <f t="array" ref="J20">'IV skyrius IX sk'!N31:N31</f>
        <v>673529.42</v>
      </c>
      <c r="K20" s="185" cm="1">
        <f t="array" ref="K20">'IV skyrius IX sk'!N24:N24</f>
        <v>572500</v>
      </c>
      <c r="L20" s="185">
        <v>0</v>
      </c>
    </row>
    <row r="21" spans="2:14" ht="30" x14ac:dyDescent="0.25">
      <c r="B21" s="150" t="s">
        <v>146</v>
      </c>
      <c r="C21" s="146" t="s">
        <v>476</v>
      </c>
      <c r="D21" s="146" t="s">
        <v>138</v>
      </c>
      <c r="E21" s="146" t="s">
        <v>118</v>
      </c>
      <c r="F21" s="147" t="s">
        <v>18</v>
      </c>
      <c r="G21" s="147" t="s">
        <v>18</v>
      </c>
      <c r="H21" s="146" t="s">
        <v>150</v>
      </c>
      <c r="I21" s="146" t="s">
        <v>152</v>
      </c>
      <c r="J21" s="148">
        <f>'IV skyrius VII sk'!N32</f>
        <v>2495232</v>
      </c>
      <c r="K21" s="148">
        <f>'IV skyrius VII sk'!N24</f>
        <v>2120947.2000000002</v>
      </c>
      <c r="L21" s="148">
        <v>0</v>
      </c>
    </row>
    <row r="22" spans="2:14" x14ac:dyDescent="0.25">
      <c r="B22" s="19"/>
      <c r="C22" s="18" t="s">
        <v>6</v>
      </c>
      <c r="D22" s="18"/>
      <c r="E22" s="18"/>
      <c r="F22" s="18"/>
      <c r="G22" s="18"/>
      <c r="H22" s="18"/>
      <c r="I22" s="18"/>
      <c r="J22" s="186">
        <f>SUM(J9:J21)</f>
        <v>164535426.3582353</v>
      </c>
      <c r="K22" s="186">
        <f>SUM(K9:K21)</f>
        <v>132151897.63000001</v>
      </c>
      <c r="L22" s="96">
        <f>SUM(L9:L21)</f>
        <v>0</v>
      </c>
    </row>
    <row r="23" spans="2:14" x14ac:dyDescent="0.25">
      <c r="C23" s="224" t="s">
        <v>426</v>
      </c>
      <c r="D23" s="224"/>
      <c r="E23" s="224"/>
      <c r="F23" s="224"/>
      <c r="G23" s="224"/>
      <c r="H23" s="224"/>
      <c r="I23" s="224"/>
      <c r="J23" s="224"/>
      <c r="K23" s="224"/>
      <c r="L23" s="224"/>
      <c r="N23" t="s">
        <v>424</v>
      </c>
    </row>
    <row r="24" spans="2:14" x14ac:dyDescent="0.25">
      <c r="J24" s="42"/>
      <c r="K24" s="42"/>
    </row>
    <row r="25" spans="2:14" x14ac:dyDescent="0.25">
      <c r="B25" s="16"/>
    </row>
    <row r="26" spans="2:14" x14ac:dyDescent="0.25">
      <c r="J26" s="116"/>
      <c r="K26" s="117"/>
    </row>
    <row r="27" spans="2:14" x14ac:dyDescent="0.25">
      <c r="J27" s="42"/>
      <c r="K27" s="42"/>
    </row>
    <row r="28" spans="2:14" x14ac:dyDescent="0.25">
      <c r="J28" s="42"/>
      <c r="K28" s="137"/>
    </row>
  </sheetData>
  <mergeCells count="11">
    <mergeCell ref="C23:L23"/>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1 J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zoomScaleNormal="100" workbookViewId="0">
      <selection activeCell="S52" sqref="S5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35" bestFit="1" customWidth="1"/>
    <col min="20" max="20" width="17.140625" customWidth="1"/>
    <col min="21" max="21" width="14.28515625" customWidth="1"/>
    <col min="22" max="22" width="10.710937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155</v>
      </c>
      <c r="C5" s="204"/>
      <c r="D5" s="204"/>
      <c r="E5" s="204"/>
      <c r="F5" s="204"/>
      <c r="G5" s="204"/>
      <c r="H5" s="204"/>
      <c r="I5" s="204"/>
      <c r="J5" s="204"/>
      <c r="K5" s="204"/>
      <c r="L5" s="204"/>
      <c r="M5" s="204"/>
      <c r="N5" s="204"/>
      <c r="O5" s="204"/>
      <c r="P5" s="204"/>
      <c r="Q5" s="204"/>
    </row>
    <row r="6" spans="2:19" x14ac:dyDescent="0.25">
      <c r="B6" s="204" t="s">
        <v>179</v>
      </c>
      <c r="C6" s="204"/>
      <c r="D6" s="204"/>
      <c r="E6" s="204"/>
      <c r="F6" s="204"/>
      <c r="G6" s="204"/>
      <c r="H6" s="204"/>
      <c r="I6" s="204"/>
      <c r="J6" s="204"/>
      <c r="K6" s="204"/>
      <c r="L6" s="204"/>
      <c r="M6" s="204"/>
      <c r="N6" s="204"/>
      <c r="O6" s="204"/>
      <c r="P6" s="204"/>
      <c r="Q6" s="204"/>
    </row>
    <row r="8" spans="2:19" ht="15" customHeight="1" x14ac:dyDescent="0.25">
      <c r="B8" s="225" t="s">
        <v>41</v>
      </c>
      <c r="C8" s="225"/>
      <c r="D8" s="225"/>
      <c r="E8" s="225"/>
      <c r="F8" s="225"/>
      <c r="G8" s="225"/>
      <c r="H8" s="225"/>
      <c r="I8" s="225"/>
      <c r="J8" s="225"/>
      <c r="K8" s="225"/>
      <c r="L8" s="225"/>
      <c r="M8" s="225"/>
      <c r="N8" s="225"/>
      <c r="O8" s="225"/>
      <c r="P8" s="225"/>
      <c r="Q8" s="225"/>
    </row>
    <row r="9" spans="2:19" ht="15" customHeight="1" x14ac:dyDescent="0.25">
      <c r="B9" s="206" t="s">
        <v>39</v>
      </c>
      <c r="C9" s="206" t="s">
        <v>55</v>
      </c>
      <c r="D9" s="206"/>
      <c r="E9" s="238" t="s">
        <v>40</v>
      </c>
      <c r="F9" s="238"/>
      <c r="G9" s="238"/>
      <c r="H9" s="238"/>
      <c r="I9" s="238"/>
      <c r="J9" s="238"/>
      <c r="K9" s="275" t="s">
        <v>44</v>
      </c>
      <c r="L9" s="275"/>
      <c r="M9" s="275"/>
      <c r="N9" s="238" t="s">
        <v>456</v>
      </c>
      <c r="O9" s="238"/>
      <c r="P9" s="238"/>
      <c r="Q9" s="238"/>
    </row>
    <row r="10" spans="2:19" x14ac:dyDescent="0.25">
      <c r="B10" s="206"/>
      <c r="C10" s="206"/>
      <c r="D10" s="206"/>
      <c r="E10" s="238"/>
      <c r="F10" s="238"/>
      <c r="G10" s="238"/>
      <c r="H10" s="238"/>
      <c r="I10" s="238"/>
      <c r="J10" s="238"/>
      <c r="K10" s="275"/>
      <c r="L10" s="275"/>
      <c r="M10" s="275"/>
      <c r="N10" s="11" t="s">
        <v>194</v>
      </c>
      <c r="O10" s="238" t="s">
        <v>195</v>
      </c>
      <c r="P10" s="238"/>
      <c r="Q10" s="238"/>
    </row>
    <row r="11" spans="2:19" s="60" customFormat="1" ht="12" x14ac:dyDescent="0.2">
      <c r="B11" s="58">
        <v>1</v>
      </c>
      <c r="C11" s="312">
        <v>2</v>
      </c>
      <c r="D11" s="312"/>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302" t="s">
        <v>254</v>
      </c>
      <c r="D12" s="303"/>
      <c r="E12" s="280" t="s">
        <v>42</v>
      </c>
      <c r="F12" s="280"/>
      <c r="G12" s="280"/>
      <c r="H12" s="280"/>
      <c r="I12" s="280"/>
      <c r="J12" s="280"/>
      <c r="K12" s="279">
        <v>0</v>
      </c>
      <c r="L12" s="279"/>
      <c r="M12" s="279"/>
      <c r="N12" s="12">
        <v>0</v>
      </c>
      <c r="O12" s="276">
        <f>O45+O81</f>
        <v>1603</v>
      </c>
      <c r="P12" s="277"/>
      <c r="Q12" s="278"/>
    </row>
    <row r="13" spans="2:19" ht="32.25" customHeight="1" x14ac:dyDescent="0.25">
      <c r="B13" s="77" t="s">
        <v>45</v>
      </c>
      <c r="C13" s="302" t="s">
        <v>255</v>
      </c>
      <c r="D13" s="303"/>
      <c r="E13" s="304" t="s">
        <v>46</v>
      </c>
      <c r="F13" s="305"/>
      <c r="G13" s="305"/>
      <c r="H13" s="305"/>
      <c r="I13" s="305"/>
      <c r="J13" s="306"/>
      <c r="K13" s="307">
        <v>0</v>
      </c>
      <c r="L13" s="308"/>
      <c r="M13" s="309"/>
      <c r="N13" s="12">
        <v>0</v>
      </c>
      <c r="O13" s="276">
        <f>O48+O66</f>
        <v>23</v>
      </c>
      <c r="P13" s="277"/>
      <c r="Q13" s="278"/>
    </row>
    <row r="14" spans="2:19" ht="30" customHeight="1" x14ac:dyDescent="0.25">
      <c r="B14" s="77" t="s">
        <v>47</v>
      </c>
      <c r="C14" s="302" t="s">
        <v>256</v>
      </c>
      <c r="D14" s="303"/>
      <c r="E14" s="304" t="s">
        <v>48</v>
      </c>
      <c r="F14" s="305"/>
      <c r="G14" s="305"/>
      <c r="H14" s="305"/>
      <c r="I14" s="305"/>
      <c r="J14" s="306"/>
      <c r="K14" s="307">
        <v>0</v>
      </c>
      <c r="L14" s="308"/>
      <c r="M14" s="309"/>
      <c r="N14" s="12">
        <v>0</v>
      </c>
      <c r="O14" s="276">
        <f>O62+O79</f>
        <v>6725</v>
      </c>
      <c r="P14" s="277"/>
      <c r="Q14" s="278"/>
    </row>
    <row r="15" spans="2:19" ht="30.75" customHeight="1" x14ac:dyDescent="0.25">
      <c r="B15" s="77" t="s">
        <v>49</v>
      </c>
      <c r="C15" s="302" t="s">
        <v>257</v>
      </c>
      <c r="D15" s="303"/>
      <c r="E15" s="304" t="s">
        <v>50</v>
      </c>
      <c r="F15" s="305"/>
      <c r="G15" s="305"/>
      <c r="H15" s="305"/>
      <c r="I15" s="305"/>
      <c r="J15" s="306"/>
      <c r="K15" s="307">
        <v>0</v>
      </c>
      <c r="L15" s="308"/>
      <c r="M15" s="309"/>
      <c r="N15" s="12">
        <v>0</v>
      </c>
      <c r="O15" s="316">
        <f>O64</f>
        <v>10.9375</v>
      </c>
      <c r="P15" s="317"/>
      <c r="Q15" s="318"/>
      <c r="R15" s="155"/>
    </row>
    <row r="16" spans="2:19" ht="32.25" customHeight="1" x14ac:dyDescent="0.25">
      <c r="B16" s="77" t="s">
        <v>51</v>
      </c>
      <c r="C16" s="302" t="s">
        <v>258</v>
      </c>
      <c r="D16" s="303"/>
      <c r="E16" s="304" t="s">
        <v>52</v>
      </c>
      <c r="F16" s="305"/>
      <c r="G16" s="305"/>
      <c r="H16" s="305"/>
      <c r="I16" s="305"/>
      <c r="J16" s="306"/>
      <c r="K16" s="307">
        <v>0</v>
      </c>
      <c r="L16" s="308"/>
      <c r="M16" s="309"/>
      <c r="N16" s="12">
        <v>0</v>
      </c>
      <c r="O16" s="276">
        <f>O82</f>
        <v>1893</v>
      </c>
      <c r="P16" s="277"/>
      <c r="Q16" s="278"/>
    </row>
    <row r="19" spans="2:19" x14ac:dyDescent="0.25">
      <c r="B19" s="225" t="s">
        <v>38</v>
      </c>
      <c r="C19" s="225"/>
      <c r="D19" s="225"/>
      <c r="E19" s="225"/>
      <c r="F19" s="225"/>
      <c r="G19" s="225"/>
      <c r="H19" s="225"/>
      <c r="I19" s="225"/>
      <c r="J19" s="225"/>
      <c r="K19" s="225"/>
      <c r="L19" s="225"/>
      <c r="M19" s="225"/>
      <c r="N19" s="225"/>
      <c r="O19" s="225"/>
      <c r="P19" s="225"/>
      <c r="Q19" s="225"/>
    </row>
    <row r="20" spans="2:19" x14ac:dyDescent="0.25">
      <c r="B20" s="234" t="s">
        <v>56</v>
      </c>
      <c r="C20" s="234"/>
      <c r="D20" s="234"/>
      <c r="E20" s="234"/>
      <c r="F20" s="234"/>
      <c r="G20" s="234"/>
      <c r="H20" s="234"/>
      <c r="I20" s="234"/>
      <c r="J20" s="234"/>
      <c r="K20" s="234"/>
      <c r="L20" s="234"/>
      <c r="M20" s="234"/>
      <c r="N20" s="234" t="s">
        <v>27</v>
      </c>
      <c r="O20" s="234"/>
      <c r="P20" s="234"/>
      <c r="Q20" s="234"/>
    </row>
    <row r="21" spans="2:19" s="60" customFormat="1" ht="12" x14ac:dyDescent="0.2">
      <c r="B21" s="236">
        <v>1</v>
      </c>
      <c r="C21" s="236"/>
      <c r="D21" s="236"/>
      <c r="E21" s="236"/>
      <c r="F21" s="236"/>
      <c r="G21" s="236"/>
      <c r="H21" s="236"/>
      <c r="I21" s="236"/>
      <c r="J21" s="236"/>
      <c r="K21" s="236"/>
      <c r="L21" s="236"/>
      <c r="M21" s="236"/>
      <c r="N21" s="236">
        <v>2</v>
      </c>
      <c r="O21" s="236"/>
      <c r="P21" s="236"/>
      <c r="Q21" s="236"/>
      <c r="S21" s="61"/>
    </row>
    <row r="22" spans="2:19" x14ac:dyDescent="0.25">
      <c r="B22" s="285" t="s">
        <v>28</v>
      </c>
      <c r="C22" s="285"/>
      <c r="D22" s="285"/>
      <c r="E22" s="285"/>
      <c r="F22" s="285"/>
      <c r="G22" s="285"/>
      <c r="H22" s="285"/>
      <c r="I22" s="285"/>
      <c r="J22" s="285"/>
      <c r="K22" s="285"/>
      <c r="L22" s="285"/>
      <c r="M22" s="285"/>
      <c r="N22" s="281">
        <f>N23+N25+N28</f>
        <v>8135793.0999999996</v>
      </c>
      <c r="O22" s="281"/>
      <c r="P22" s="281"/>
      <c r="Q22" s="281"/>
    </row>
    <row r="23" spans="2:19" x14ac:dyDescent="0.25">
      <c r="B23" s="285" t="s">
        <v>29</v>
      </c>
      <c r="C23" s="285"/>
      <c r="D23" s="285"/>
      <c r="E23" s="285"/>
      <c r="F23" s="285"/>
      <c r="G23" s="285"/>
      <c r="H23" s="285"/>
      <c r="I23" s="285"/>
      <c r="J23" s="285"/>
      <c r="K23" s="285"/>
      <c r="L23" s="285"/>
      <c r="M23" s="285"/>
      <c r="N23" s="281">
        <v>0</v>
      </c>
      <c r="O23" s="281"/>
      <c r="P23" s="281"/>
      <c r="Q23" s="281"/>
    </row>
    <row r="24" spans="2:19" x14ac:dyDescent="0.25">
      <c r="B24" s="319" t="s">
        <v>18</v>
      </c>
      <c r="C24" s="320"/>
      <c r="D24" s="320"/>
      <c r="E24" s="320"/>
      <c r="F24" s="320"/>
      <c r="G24" s="320"/>
      <c r="H24" s="320"/>
      <c r="I24" s="320"/>
      <c r="J24" s="320"/>
      <c r="K24" s="320"/>
      <c r="L24" s="320"/>
      <c r="M24" s="321"/>
      <c r="N24" s="282">
        <v>0</v>
      </c>
      <c r="O24" s="282"/>
      <c r="P24" s="282"/>
      <c r="Q24" s="282"/>
    </row>
    <row r="25" spans="2:19" x14ac:dyDescent="0.25">
      <c r="B25" s="285" t="s">
        <v>30</v>
      </c>
      <c r="C25" s="285"/>
      <c r="D25" s="285"/>
      <c r="E25" s="285"/>
      <c r="F25" s="285"/>
      <c r="G25" s="285"/>
      <c r="H25" s="285"/>
      <c r="I25" s="285"/>
      <c r="J25" s="285"/>
      <c r="K25" s="285"/>
      <c r="L25" s="285"/>
      <c r="M25" s="285"/>
      <c r="N25" s="281">
        <f>N26+N27</f>
        <v>0</v>
      </c>
      <c r="O25" s="281"/>
      <c r="P25" s="281"/>
      <c r="Q25" s="281"/>
    </row>
    <row r="26" spans="2:19" x14ac:dyDescent="0.25">
      <c r="B26" s="314" t="s">
        <v>53</v>
      </c>
      <c r="C26" s="314"/>
      <c r="D26" s="314"/>
      <c r="E26" s="314"/>
      <c r="F26" s="314"/>
      <c r="G26" s="314"/>
      <c r="H26" s="314"/>
      <c r="I26" s="314"/>
      <c r="J26" s="314"/>
      <c r="K26" s="314"/>
      <c r="L26" s="314"/>
      <c r="M26" s="314"/>
      <c r="N26" s="282">
        <f>K104</f>
        <v>0</v>
      </c>
      <c r="O26" s="282"/>
      <c r="P26" s="282"/>
      <c r="Q26" s="282"/>
      <c r="R26" s="76"/>
    </row>
    <row r="27" spans="2:19" x14ac:dyDescent="0.25">
      <c r="B27" s="322" t="s">
        <v>178</v>
      </c>
      <c r="C27" s="323"/>
      <c r="D27" s="323"/>
      <c r="E27" s="323"/>
      <c r="F27" s="323"/>
      <c r="G27" s="323"/>
      <c r="H27" s="323"/>
      <c r="I27" s="323"/>
      <c r="J27" s="323"/>
      <c r="K27" s="323"/>
      <c r="L27" s="323"/>
      <c r="M27" s="324"/>
      <c r="N27" s="282">
        <v>0</v>
      </c>
      <c r="O27" s="282"/>
      <c r="P27" s="282"/>
      <c r="Q27" s="282"/>
      <c r="R27" s="76"/>
    </row>
    <row r="28" spans="2:19" x14ac:dyDescent="0.25">
      <c r="B28" s="315" t="s">
        <v>31</v>
      </c>
      <c r="C28" s="315"/>
      <c r="D28" s="315"/>
      <c r="E28" s="315"/>
      <c r="F28" s="315"/>
      <c r="G28" s="315"/>
      <c r="H28" s="315"/>
      <c r="I28" s="315"/>
      <c r="J28" s="315"/>
      <c r="K28" s="315"/>
      <c r="L28" s="315"/>
      <c r="M28" s="315"/>
      <c r="N28" s="281">
        <f>N29</f>
        <v>8135793.0999999996</v>
      </c>
      <c r="O28" s="281"/>
      <c r="P28" s="281"/>
      <c r="Q28" s="281"/>
    </row>
    <row r="29" spans="2:19" x14ac:dyDescent="0.25">
      <c r="B29" s="328" t="s">
        <v>54</v>
      </c>
      <c r="C29" s="328"/>
      <c r="D29" s="328"/>
      <c r="E29" s="328"/>
      <c r="F29" s="328"/>
      <c r="G29" s="328"/>
      <c r="H29" s="328"/>
      <c r="I29" s="328"/>
      <c r="J29" s="328"/>
      <c r="K29" s="328"/>
      <c r="L29" s="328"/>
      <c r="M29" s="328"/>
      <c r="N29" s="282">
        <f>L104</f>
        <v>8135793.0999999996</v>
      </c>
      <c r="O29" s="282"/>
      <c r="P29" s="282"/>
      <c r="Q29" s="282"/>
    </row>
    <row r="30" spans="2:19" x14ac:dyDescent="0.25">
      <c r="B30" s="285" t="s">
        <v>32</v>
      </c>
      <c r="C30" s="285"/>
      <c r="D30" s="285"/>
      <c r="E30" s="285"/>
      <c r="F30" s="285"/>
      <c r="G30" s="285"/>
      <c r="H30" s="285"/>
      <c r="I30" s="285"/>
      <c r="J30" s="285"/>
      <c r="K30" s="285"/>
      <c r="L30" s="285"/>
      <c r="M30" s="285"/>
      <c r="N30" s="281">
        <v>0</v>
      </c>
      <c r="O30" s="281"/>
      <c r="P30" s="281"/>
      <c r="Q30" s="281"/>
    </row>
    <row r="31" spans="2:19" x14ac:dyDescent="0.25">
      <c r="B31" s="286" t="s">
        <v>18</v>
      </c>
      <c r="C31" s="286"/>
      <c r="D31" s="286"/>
      <c r="E31" s="286"/>
      <c r="F31" s="286"/>
      <c r="G31" s="286"/>
      <c r="H31" s="286"/>
      <c r="I31" s="286"/>
      <c r="J31" s="286"/>
      <c r="K31" s="286"/>
      <c r="L31" s="286"/>
      <c r="M31" s="286"/>
      <c r="N31" s="282">
        <v>0</v>
      </c>
      <c r="O31" s="282"/>
      <c r="P31" s="282"/>
      <c r="Q31" s="282"/>
    </row>
    <row r="32" spans="2:19" x14ac:dyDescent="0.25">
      <c r="B32" s="325" t="s">
        <v>33</v>
      </c>
      <c r="C32" s="326"/>
      <c r="D32" s="326"/>
      <c r="E32" s="326"/>
      <c r="F32" s="326"/>
      <c r="G32" s="326"/>
      <c r="H32" s="326"/>
      <c r="I32" s="326"/>
      <c r="J32" s="326"/>
      <c r="K32" s="326"/>
      <c r="L32" s="326"/>
      <c r="M32" s="327"/>
      <c r="N32" s="281">
        <f>N33+N34+N35</f>
        <v>1435728.21</v>
      </c>
      <c r="O32" s="281"/>
      <c r="P32" s="281"/>
      <c r="Q32" s="281"/>
    </row>
    <row r="33" spans="2:22" x14ac:dyDescent="0.25">
      <c r="B33" s="314" t="s">
        <v>34</v>
      </c>
      <c r="C33" s="314"/>
      <c r="D33" s="314"/>
      <c r="E33" s="314"/>
      <c r="F33" s="314"/>
      <c r="G33" s="314"/>
      <c r="H33" s="314"/>
      <c r="I33" s="314"/>
      <c r="J33" s="314"/>
      <c r="K33" s="314"/>
      <c r="L33" s="314"/>
      <c r="M33" s="314"/>
      <c r="N33" s="282">
        <f>M104</f>
        <v>1435728.21</v>
      </c>
      <c r="O33" s="282"/>
      <c r="P33" s="282"/>
      <c r="Q33" s="282"/>
    </row>
    <row r="34" spans="2:22" x14ac:dyDescent="0.25">
      <c r="B34" s="314" t="s">
        <v>35</v>
      </c>
      <c r="C34" s="314"/>
      <c r="D34" s="314"/>
      <c r="E34" s="314"/>
      <c r="F34" s="314"/>
      <c r="G34" s="314"/>
      <c r="H34" s="314"/>
      <c r="I34" s="314"/>
      <c r="J34" s="314"/>
      <c r="K34" s="314"/>
      <c r="L34" s="314"/>
      <c r="M34" s="314"/>
      <c r="N34" s="282">
        <v>0</v>
      </c>
      <c r="O34" s="282"/>
      <c r="P34" s="282"/>
      <c r="Q34" s="282"/>
    </row>
    <row r="35" spans="2:22" x14ac:dyDescent="0.25">
      <c r="B35" s="314" t="s">
        <v>36</v>
      </c>
      <c r="C35" s="314"/>
      <c r="D35" s="314"/>
      <c r="E35" s="314"/>
      <c r="F35" s="314"/>
      <c r="G35" s="314"/>
      <c r="H35" s="314"/>
      <c r="I35" s="314"/>
      <c r="J35" s="314"/>
      <c r="K35" s="314"/>
      <c r="L35" s="314"/>
      <c r="M35" s="314"/>
      <c r="N35" s="282">
        <v>0</v>
      </c>
      <c r="O35" s="282"/>
      <c r="P35" s="282"/>
      <c r="Q35" s="282"/>
    </row>
    <row r="36" spans="2:22" x14ac:dyDescent="0.25">
      <c r="B36" s="285" t="s">
        <v>37</v>
      </c>
      <c r="C36" s="285"/>
      <c r="D36" s="285"/>
      <c r="E36" s="285"/>
      <c r="F36" s="285"/>
      <c r="G36" s="285"/>
      <c r="H36" s="285"/>
      <c r="I36" s="285"/>
      <c r="J36" s="285"/>
      <c r="K36" s="285"/>
      <c r="L36" s="285"/>
      <c r="M36" s="285"/>
      <c r="N36" s="281">
        <f>N22+N32</f>
        <v>9571521.3099999987</v>
      </c>
      <c r="O36" s="281"/>
      <c r="P36" s="281"/>
      <c r="Q36" s="281"/>
    </row>
    <row r="37" spans="2:22" x14ac:dyDescent="0.25">
      <c r="B37" s="13"/>
      <c r="C37" s="13"/>
      <c r="D37" s="13"/>
      <c r="E37" s="13"/>
      <c r="F37" s="13"/>
      <c r="G37" s="13"/>
      <c r="H37" s="13"/>
      <c r="I37" s="13"/>
      <c r="J37" s="13"/>
      <c r="K37" s="13"/>
      <c r="L37" s="13"/>
      <c r="M37" s="13"/>
      <c r="N37" s="156"/>
      <c r="O37" s="156"/>
      <c r="P37" s="156"/>
      <c r="Q37" s="156"/>
    </row>
    <row r="39" spans="2:22" x14ac:dyDescent="0.25">
      <c r="B39" s="225" t="s">
        <v>25</v>
      </c>
      <c r="C39" s="225"/>
      <c r="D39" s="225"/>
      <c r="E39" s="225"/>
      <c r="F39" s="225"/>
      <c r="G39" s="225"/>
      <c r="H39" s="225"/>
      <c r="I39" s="225"/>
      <c r="J39" s="225"/>
      <c r="K39" s="225"/>
      <c r="L39" s="225"/>
      <c r="M39" s="225"/>
      <c r="N39" s="225"/>
      <c r="O39" s="225"/>
      <c r="P39" s="225"/>
      <c r="Q39" s="225"/>
    </row>
    <row r="40" spans="2:22" ht="15" customHeight="1" x14ac:dyDescent="0.25">
      <c r="B40" s="283" t="s">
        <v>57</v>
      </c>
      <c r="C40" s="283" t="s">
        <v>58</v>
      </c>
      <c r="D40" s="283" t="s">
        <v>0</v>
      </c>
      <c r="E40" s="283" t="s">
        <v>1</v>
      </c>
      <c r="F40" s="283" t="s">
        <v>59</v>
      </c>
      <c r="G40" s="283" t="s">
        <v>299</v>
      </c>
      <c r="H40" s="313" t="s">
        <v>2</v>
      </c>
      <c r="I40" s="284" t="s">
        <v>3</v>
      </c>
      <c r="J40" s="284"/>
      <c r="K40" s="284"/>
      <c r="L40" s="284"/>
      <c r="M40" s="284"/>
      <c r="N40" s="283" t="s">
        <v>60</v>
      </c>
      <c r="O40" s="283"/>
      <c r="P40" s="283" t="s">
        <v>4</v>
      </c>
      <c r="Q40" s="283" t="s">
        <v>5</v>
      </c>
    </row>
    <row r="41" spans="2:22" ht="30" customHeight="1" x14ac:dyDescent="0.25">
      <c r="B41" s="283"/>
      <c r="C41" s="283"/>
      <c r="D41" s="283"/>
      <c r="E41" s="283"/>
      <c r="F41" s="283"/>
      <c r="G41" s="283"/>
      <c r="H41" s="313"/>
      <c r="I41" s="284" t="s">
        <v>6</v>
      </c>
      <c r="J41" s="284" t="s">
        <v>7</v>
      </c>
      <c r="K41" s="284"/>
      <c r="L41" s="284"/>
      <c r="M41" s="296" t="s">
        <v>8</v>
      </c>
      <c r="N41" s="283" t="s">
        <v>316</v>
      </c>
      <c r="O41" s="297" t="s">
        <v>259</v>
      </c>
      <c r="P41" s="283"/>
      <c r="Q41" s="283"/>
    </row>
    <row r="42" spans="2:22" ht="73.5" x14ac:dyDescent="0.25">
      <c r="B42" s="283"/>
      <c r="C42" s="283"/>
      <c r="D42" s="283"/>
      <c r="E42" s="283"/>
      <c r="F42" s="283"/>
      <c r="G42" s="283"/>
      <c r="H42" s="313"/>
      <c r="I42" s="284"/>
      <c r="J42" s="10" t="s">
        <v>9</v>
      </c>
      <c r="K42" s="10" t="s">
        <v>10</v>
      </c>
      <c r="L42" s="10" t="s">
        <v>11</v>
      </c>
      <c r="M42" s="296"/>
      <c r="N42" s="283"/>
      <c r="O42" s="297"/>
      <c r="P42" s="283"/>
      <c r="Q42" s="283"/>
    </row>
    <row r="43" spans="2:22" s="60" customFormat="1" ht="12" x14ac:dyDescent="0.2">
      <c r="B43" s="62">
        <v>1</v>
      </c>
      <c r="C43" s="62">
        <v>2</v>
      </c>
      <c r="D43" s="62">
        <v>3</v>
      </c>
      <c r="E43" s="62">
        <v>4</v>
      </c>
      <c r="F43" s="62">
        <v>5</v>
      </c>
      <c r="G43" s="62">
        <v>6</v>
      </c>
      <c r="H43" s="62">
        <v>7</v>
      </c>
      <c r="I43" s="63">
        <v>8</v>
      </c>
      <c r="J43" s="72">
        <v>9</v>
      </c>
      <c r="K43" s="72">
        <v>10</v>
      </c>
      <c r="L43" s="72">
        <v>11</v>
      </c>
      <c r="M43" s="72">
        <v>12</v>
      </c>
      <c r="N43" s="62">
        <v>13</v>
      </c>
      <c r="O43" s="62">
        <v>14</v>
      </c>
      <c r="P43" s="62">
        <v>15</v>
      </c>
      <c r="Q43" s="62">
        <v>16</v>
      </c>
      <c r="S43" s="61"/>
    </row>
    <row r="44" spans="2:22" ht="22.5" customHeight="1" x14ac:dyDescent="0.25">
      <c r="B44" s="287" t="s">
        <v>482</v>
      </c>
      <c r="C44" s="290" t="s">
        <v>13</v>
      </c>
      <c r="D44" s="290" t="s">
        <v>183</v>
      </c>
      <c r="E44" s="290" t="s">
        <v>483</v>
      </c>
      <c r="F44" s="290" t="s">
        <v>14</v>
      </c>
      <c r="G44" s="290" t="s">
        <v>516</v>
      </c>
      <c r="H44" s="290" t="s">
        <v>15</v>
      </c>
      <c r="I44" s="293">
        <f>SUM(J44:M48)</f>
        <v>1395605.8900000001</v>
      </c>
      <c r="J44" s="293">
        <f t="shared" ref="J44:K44" si="0">SUM(J50:J60)</f>
        <v>0</v>
      </c>
      <c r="K44" s="293">
        <f t="shared" si="0"/>
        <v>0</v>
      </c>
      <c r="L44" s="293">
        <f>SUM(L50:L60)</f>
        <v>1186265</v>
      </c>
      <c r="M44" s="293">
        <f>SUM(M50:M60)</f>
        <v>209340.89</v>
      </c>
      <c r="N44" s="57" t="s">
        <v>263</v>
      </c>
      <c r="O44" s="54">
        <f>O50+O53+O58</f>
        <v>652</v>
      </c>
      <c r="P44" s="290" t="s">
        <v>269</v>
      </c>
      <c r="Q44" s="290" t="s">
        <v>19</v>
      </c>
      <c r="T44" s="157"/>
    </row>
    <row r="45" spans="2:22" ht="33.75" customHeight="1" x14ac:dyDescent="0.25">
      <c r="B45" s="288"/>
      <c r="C45" s="291"/>
      <c r="D45" s="291"/>
      <c r="E45" s="291"/>
      <c r="F45" s="291"/>
      <c r="G45" s="291"/>
      <c r="H45" s="291"/>
      <c r="I45" s="294"/>
      <c r="J45" s="294"/>
      <c r="K45" s="294"/>
      <c r="L45" s="294"/>
      <c r="M45" s="294"/>
      <c r="N45" s="57" t="s">
        <v>264</v>
      </c>
      <c r="O45" s="54">
        <f>O51+O54+O59</f>
        <v>603</v>
      </c>
      <c r="P45" s="291"/>
      <c r="Q45" s="291"/>
      <c r="T45" s="157"/>
    </row>
    <row r="46" spans="2:22" ht="22.15" customHeight="1" x14ac:dyDescent="0.25">
      <c r="B46" s="288"/>
      <c r="C46" s="291"/>
      <c r="D46" s="291"/>
      <c r="E46" s="291"/>
      <c r="F46" s="291"/>
      <c r="G46" s="291"/>
      <c r="H46" s="291"/>
      <c r="I46" s="294"/>
      <c r="J46" s="294"/>
      <c r="K46" s="294"/>
      <c r="L46" s="294"/>
      <c r="M46" s="294"/>
      <c r="N46" s="57" t="s">
        <v>265</v>
      </c>
      <c r="O46" s="54">
        <f>O52+O55+O60</f>
        <v>80</v>
      </c>
      <c r="P46" s="291"/>
      <c r="Q46" s="291"/>
      <c r="T46" s="157"/>
    </row>
    <row r="47" spans="2:22" ht="11.25" customHeight="1" x14ac:dyDescent="0.25">
      <c r="B47" s="288"/>
      <c r="C47" s="291"/>
      <c r="D47" s="291"/>
      <c r="E47" s="291"/>
      <c r="F47" s="291"/>
      <c r="G47" s="291"/>
      <c r="H47" s="291"/>
      <c r="I47" s="294"/>
      <c r="J47" s="294"/>
      <c r="K47" s="294"/>
      <c r="L47" s="294"/>
      <c r="M47" s="294"/>
      <c r="N47" s="57" t="s">
        <v>266</v>
      </c>
      <c r="O47" s="54">
        <f>O56</f>
        <v>1</v>
      </c>
      <c r="P47" s="291"/>
      <c r="Q47" s="291"/>
      <c r="S47" s="37"/>
      <c r="T47" s="158"/>
      <c r="U47" s="157"/>
      <c r="V47" s="157"/>
    </row>
    <row r="48" spans="2:22" ht="31.5" x14ac:dyDescent="0.25">
      <c r="B48" s="289"/>
      <c r="C48" s="292"/>
      <c r="D48" s="292"/>
      <c r="E48" s="292"/>
      <c r="F48" s="292"/>
      <c r="G48" s="292"/>
      <c r="H48" s="292"/>
      <c r="I48" s="295"/>
      <c r="J48" s="295"/>
      <c r="K48" s="295"/>
      <c r="L48" s="295"/>
      <c r="M48" s="295"/>
      <c r="N48" s="57" t="s">
        <v>267</v>
      </c>
      <c r="O48" s="54">
        <f>O57</f>
        <v>15</v>
      </c>
      <c r="P48" s="292"/>
      <c r="Q48" s="292"/>
      <c r="T48" s="157"/>
    </row>
    <row r="49" spans="2:21" ht="22.5" x14ac:dyDescent="0.25">
      <c r="B49" s="159" t="s">
        <v>16</v>
      </c>
      <c r="C49" s="2"/>
      <c r="D49" s="2"/>
      <c r="E49" s="2"/>
      <c r="F49" s="2"/>
      <c r="G49" s="2"/>
      <c r="H49" s="2"/>
      <c r="I49" s="7"/>
      <c r="J49" s="73"/>
      <c r="K49" s="75"/>
      <c r="L49" s="75"/>
      <c r="M49" s="73"/>
      <c r="N49" s="2"/>
      <c r="O49" s="6"/>
      <c r="P49" s="3"/>
      <c r="Q49" s="56"/>
    </row>
    <row r="50" spans="2:21" ht="22.5" x14ac:dyDescent="0.25">
      <c r="B50" s="254" t="s">
        <v>484</v>
      </c>
      <c r="C50" s="255"/>
      <c r="D50" s="253" t="s">
        <v>20</v>
      </c>
      <c r="E50" s="253" t="s">
        <v>514</v>
      </c>
      <c r="F50" s="255"/>
      <c r="G50" s="253" t="s">
        <v>516</v>
      </c>
      <c r="H50" s="255"/>
      <c r="I50" s="256">
        <f>SUM(J50:M52)</f>
        <v>880000</v>
      </c>
      <c r="J50" s="256">
        <v>0</v>
      </c>
      <c r="K50" s="256">
        <v>0</v>
      </c>
      <c r="L50" s="256">
        <v>748000</v>
      </c>
      <c r="M50" s="256">
        <v>132000</v>
      </c>
      <c r="N50" s="53" t="s">
        <v>263</v>
      </c>
      <c r="O50" s="51">
        <v>195</v>
      </c>
      <c r="P50" s="253" t="s">
        <v>269</v>
      </c>
      <c r="Q50" s="253" t="s">
        <v>19</v>
      </c>
      <c r="U50" s="157" t="s">
        <v>302</v>
      </c>
    </row>
    <row r="51" spans="2:21" ht="22.5" x14ac:dyDescent="0.25">
      <c r="B51" s="254"/>
      <c r="C51" s="255"/>
      <c r="D51" s="253"/>
      <c r="E51" s="253"/>
      <c r="F51" s="255"/>
      <c r="G51" s="253"/>
      <c r="H51" s="255"/>
      <c r="I51" s="256"/>
      <c r="J51" s="256"/>
      <c r="K51" s="256"/>
      <c r="L51" s="256"/>
      <c r="M51" s="256"/>
      <c r="N51" s="53" t="s">
        <v>264</v>
      </c>
      <c r="O51" s="51">
        <v>175</v>
      </c>
      <c r="P51" s="253"/>
      <c r="Q51" s="253"/>
    </row>
    <row r="52" spans="2:21" ht="46.5" customHeight="1" x14ac:dyDescent="0.25">
      <c r="B52" s="254"/>
      <c r="C52" s="255"/>
      <c r="D52" s="253"/>
      <c r="E52" s="253"/>
      <c r="F52" s="255"/>
      <c r="G52" s="253"/>
      <c r="H52" s="255"/>
      <c r="I52" s="256"/>
      <c r="J52" s="256"/>
      <c r="K52" s="256"/>
      <c r="L52" s="256"/>
      <c r="M52" s="256"/>
      <c r="N52" s="53" t="s">
        <v>265</v>
      </c>
      <c r="O52" s="51">
        <v>40</v>
      </c>
      <c r="P52" s="253"/>
      <c r="Q52" s="253"/>
    </row>
    <row r="53" spans="2:21" ht="30" customHeight="1" x14ac:dyDescent="0.25">
      <c r="B53" s="254" t="s">
        <v>485</v>
      </c>
      <c r="C53" s="255"/>
      <c r="D53" s="253" t="s">
        <v>26</v>
      </c>
      <c r="E53" s="261" t="s">
        <v>18</v>
      </c>
      <c r="F53" s="258"/>
      <c r="G53" s="253" t="s">
        <v>516</v>
      </c>
      <c r="H53" s="255"/>
      <c r="I53" s="256">
        <f>SUM(J53:M55)</f>
        <v>425605.89</v>
      </c>
      <c r="J53" s="256">
        <v>0</v>
      </c>
      <c r="K53" s="256">
        <v>0</v>
      </c>
      <c r="L53" s="256">
        <v>361765</v>
      </c>
      <c r="M53" s="256">
        <v>63840.89</v>
      </c>
      <c r="N53" s="53" t="s">
        <v>263</v>
      </c>
      <c r="O53" s="51">
        <v>170</v>
      </c>
      <c r="P53" s="253" t="s">
        <v>323</v>
      </c>
      <c r="Q53" s="253" t="s">
        <v>19</v>
      </c>
      <c r="R53" s="166">
        <f>M53*100/I53</f>
        <v>15.000001527234502</v>
      </c>
    </row>
    <row r="54" spans="2:21" ht="22.5" x14ac:dyDescent="0.25">
      <c r="B54" s="254"/>
      <c r="C54" s="255"/>
      <c r="D54" s="253"/>
      <c r="E54" s="261"/>
      <c r="F54" s="258"/>
      <c r="G54" s="253"/>
      <c r="H54" s="255"/>
      <c r="I54" s="256"/>
      <c r="J54" s="256"/>
      <c r="K54" s="256"/>
      <c r="L54" s="256"/>
      <c r="M54" s="256"/>
      <c r="N54" s="53" t="s">
        <v>264</v>
      </c>
      <c r="O54" s="51">
        <v>150</v>
      </c>
      <c r="P54" s="253"/>
      <c r="Q54" s="253"/>
      <c r="R54" s="167">
        <f>L53*100/I53</f>
        <v>84.999998472765498</v>
      </c>
    </row>
    <row r="55" spans="2:21" ht="22.5" x14ac:dyDescent="0.25">
      <c r="B55" s="254"/>
      <c r="C55" s="255"/>
      <c r="D55" s="253"/>
      <c r="E55" s="261"/>
      <c r="F55" s="258"/>
      <c r="G55" s="253"/>
      <c r="H55" s="255"/>
      <c r="I55" s="256"/>
      <c r="J55" s="256"/>
      <c r="K55" s="256"/>
      <c r="L55" s="256"/>
      <c r="M55" s="256"/>
      <c r="N55" s="53" t="s">
        <v>265</v>
      </c>
      <c r="O55" s="51">
        <v>10</v>
      </c>
      <c r="P55" s="253"/>
      <c r="Q55" s="253"/>
    </row>
    <row r="56" spans="2:21" x14ac:dyDescent="0.25">
      <c r="B56" s="254"/>
      <c r="C56" s="255"/>
      <c r="D56" s="253"/>
      <c r="E56" s="261"/>
      <c r="F56" s="258"/>
      <c r="G56" s="253"/>
      <c r="H56" s="255"/>
      <c r="I56" s="256"/>
      <c r="J56" s="256"/>
      <c r="K56" s="256"/>
      <c r="L56" s="256"/>
      <c r="M56" s="256"/>
      <c r="N56" s="53" t="s">
        <v>266</v>
      </c>
      <c r="O56" s="51">
        <v>1</v>
      </c>
      <c r="P56" s="253"/>
      <c r="Q56" s="253"/>
    </row>
    <row r="57" spans="2:21" ht="33.75" x14ac:dyDescent="0.25">
      <c r="B57" s="254"/>
      <c r="C57" s="255"/>
      <c r="D57" s="253"/>
      <c r="E57" s="261"/>
      <c r="F57" s="258"/>
      <c r="G57" s="253"/>
      <c r="H57" s="255"/>
      <c r="I57" s="256"/>
      <c r="J57" s="256"/>
      <c r="K57" s="256"/>
      <c r="L57" s="256"/>
      <c r="M57" s="256"/>
      <c r="N57" s="53" t="s">
        <v>267</v>
      </c>
      <c r="O57" s="51">
        <v>15</v>
      </c>
      <c r="P57" s="253"/>
      <c r="Q57" s="253"/>
    </row>
    <row r="58" spans="2:21" ht="22.5" x14ac:dyDescent="0.25">
      <c r="B58" s="254" t="s">
        <v>486</v>
      </c>
      <c r="C58" s="255"/>
      <c r="D58" s="253" t="s">
        <v>23</v>
      </c>
      <c r="E58" s="253" t="s">
        <v>487</v>
      </c>
      <c r="F58" s="255"/>
      <c r="G58" s="253" t="s">
        <v>516</v>
      </c>
      <c r="H58" s="255"/>
      <c r="I58" s="256">
        <f>SUM(J58:M60)</f>
        <v>90000</v>
      </c>
      <c r="J58" s="256">
        <v>0</v>
      </c>
      <c r="K58" s="256">
        <v>0</v>
      </c>
      <c r="L58" s="256">
        <v>76500</v>
      </c>
      <c r="M58" s="256">
        <v>13500</v>
      </c>
      <c r="N58" s="53" t="s">
        <v>263</v>
      </c>
      <c r="O58" s="51">
        <f>110+177</f>
        <v>287</v>
      </c>
      <c r="P58" s="253" t="s">
        <v>323</v>
      </c>
      <c r="Q58" s="253" t="s">
        <v>19</v>
      </c>
    </row>
    <row r="59" spans="2:21" ht="22.5" x14ac:dyDescent="0.25">
      <c r="B59" s="254"/>
      <c r="C59" s="255"/>
      <c r="D59" s="253"/>
      <c r="E59" s="253"/>
      <c r="F59" s="255"/>
      <c r="G59" s="253"/>
      <c r="H59" s="255"/>
      <c r="I59" s="256"/>
      <c r="J59" s="256"/>
      <c r="K59" s="256"/>
      <c r="L59" s="256"/>
      <c r="M59" s="256"/>
      <c r="N59" s="53" t="s">
        <v>264</v>
      </c>
      <c r="O59" s="51">
        <f>105+173</f>
        <v>278</v>
      </c>
      <c r="P59" s="253"/>
      <c r="Q59" s="253"/>
    </row>
    <row r="60" spans="2:21" ht="22.5" x14ac:dyDescent="0.25">
      <c r="B60" s="254"/>
      <c r="C60" s="255"/>
      <c r="D60" s="253"/>
      <c r="E60" s="253"/>
      <c r="F60" s="255"/>
      <c r="G60" s="253"/>
      <c r="H60" s="255"/>
      <c r="I60" s="256"/>
      <c r="J60" s="256"/>
      <c r="K60" s="256"/>
      <c r="L60" s="256"/>
      <c r="M60" s="256"/>
      <c r="N60" s="53" t="s">
        <v>265</v>
      </c>
      <c r="O60" s="51">
        <f>15+15</f>
        <v>30</v>
      </c>
      <c r="P60" s="253"/>
      <c r="Q60" s="253"/>
    </row>
    <row r="61" spans="2:21" ht="21" x14ac:dyDescent="0.25">
      <c r="B61" s="260" t="s">
        <v>488</v>
      </c>
      <c r="C61" s="261" t="s">
        <v>13</v>
      </c>
      <c r="D61" s="261" t="s">
        <v>183</v>
      </c>
      <c r="E61" s="261" t="s">
        <v>483</v>
      </c>
      <c r="F61" s="261" t="s">
        <v>14</v>
      </c>
      <c r="G61" s="261" t="s">
        <v>516</v>
      </c>
      <c r="H61" s="261" t="s">
        <v>15</v>
      </c>
      <c r="I61" s="262">
        <f>SUM(J61:M66)</f>
        <v>2970535.3</v>
      </c>
      <c r="J61" s="262">
        <f t="shared" ref="J61:K61" si="1">SUM(J68:J77)</f>
        <v>0</v>
      </c>
      <c r="K61" s="262">
        <f t="shared" si="1"/>
        <v>0</v>
      </c>
      <c r="L61" s="262">
        <f>SUM(L68:L77)</f>
        <v>2524955</v>
      </c>
      <c r="M61" s="262">
        <f>SUM(M68:M77)</f>
        <v>445580.3</v>
      </c>
      <c r="N61" s="57" t="s">
        <v>260</v>
      </c>
      <c r="O61" s="54">
        <f>O68+O72</f>
        <v>3494</v>
      </c>
      <c r="P61" s="261" t="s">
        <v>323</v>
      </c>
      <c r="Q61" s="261" t="s">
        <v>19</v>
      </c>
    </row>
    <row r="62" spans="2:21" ht="31.5" x14ac:dyDescent="0.25">
      <c r="B62" s="260"/>
      <c r="C62" s="261"/>
      <c r="D62" s="261"/>
      <c r="E62" s="261"/>
      <c r="F62" s="261"/>
      <c r="G62" s="261"/>
      <c r="H62" s="261"/>
      <c r="I62" s="262"/>
      <c r="J62" s="262"/>
      <c r="K62" s="262"/>
      <c r="L62" s="262"/>
      <c r="M62" s="262"/>
      <c r="N62" s="57" t="s">
        <v>261</v>
      </c>
      <c r="O62" s="54">
        <f>O69+O73</f>
        <v>2008</v>
      </c>
      <c r="P62" s="261"/>
      <c r="Q62" s="261"/>
    </row>
    <row r="63" spans="2:21" ht="31.5" x14ac:dyDescent="0.25">
      <c r="B63" s="260"/>
      <c r="C63" s="261"/>
      <c r="D63" s="261"/>
      <c r="E63" s="261"/>
      <c r="F63" s="261"/>
      <c r="G63" s="261"/>
      <c r="H63" s="261"/>
      <c r="I63" s="262"/>
      <c r="J63" s="262"/>
      <c r="K63" s="262"/>
      <c r="L63" s="262"/>
      <c r="M63" s="262"/>
      <c r="N63" s="57" t="s">
        <v>262</v>
      </c>
      <c r="O63" s="54">
        <f>O70+O74</f>
        <v>4</v>
      </c>
      <c r="P63" s="261"/>
      <c r="Q63" s="261"/>
    </row>
    <row r="64" spans="2:21" ht="43.5" customHeight="1" x14ac:dyDescent="0.25">
      <c r="B64" s="260"/>
      <c r="C64" s="261"/>
      <c r="D64" s="261"/>
      <c r="E64" s="261"/>
      <c r="F64" s="261"/>
      <c r="G64" s="261"/>
      <c r="H64" s="261"/>
      <c r="I64" s="262"/>
      <c r="J64" s="262"/>
      <c r="K64" s="262"/>
      <c r="L64" s="262"/>
      <c r="M64" s="262"/>
      <c r="N64" s="57" t="s">
        <v>489</v>
      </c>
      <c r="O64" s="160">
        <f>((O63+3)/64)*100</f>
        <v>10.9375</v>
      </c>
      <c r="P64" s="261"/>
      <c r="Q64" s="261"/>
      <c r="R64" s="103"/>
    </row>
    <row r="65" spans="2:21" x14ac:dyDescent="0.25">
      <c r="B65" s="260"/>
      <c r="C65" s="261"/>
      <c r="D65" s="261"/>
      <c r="E65" s="261"/>
      <c r="F65" s="261"/>
      <c r="G65" s="261"/>
      <c r="H65" s="261"/>
      <c r="I65" s="262"/>
      <c r="J65" s="262"/>
      <c r="K65" s="262"/>
      <c r="L65" s="262"/>
      <c r="M65" s="262"/>
      <c r="N65" s="57" t="s">
        <v>266</v>
      </c>
      <c r="O65" s="54">
        <f>O76</f>
        <v>1</v>
      </c>
      <c r="P65" s="261"/>
      <c r="Q65" s="261"/>
    </row>
    <row r="66" spans="2:21" ht="31.5" x14ac:dyDescent="0.25">
      <c r="B66" s="260"/>
      <c r="C66" s="261"/>
      <c r="D66" s="261"/>
      <c r="E66" s="261"/>
      <c r="F66" s="261"/>
      <c r="G66" s="261"/>
      <c r="H66" s="261"/>
      <c r="I66" s="262"/>
      <c r="J66" s="262"/>
      <c r="K66" s="262"/>
      <c r="L66" s="262"/>
      <c r="M66" s="262"/>
      <c r="N66" s="57" t="s">
        <v>267</v>
      </c>
      <c r="O66" s="54">
        <f>O77</f>
        <v>8</v>
      </c>
      <c r="P66" s="261"/>
      <c r="Q66" s="261"/>
    </row>
    <row r="67" spans="2:21" ht="22.5" customHeight="1" x14ac:dyDescent="0.25">
      <c r="B67" s="55" t="s">
        <v>328</v>
      </c>
      <c r="C67" s="2"/>
      <c r="D67" s="2"/>
      <c r="E67" s="2"/>
      <c r="F67" s="2"/>
      <c r="G67" s="2"/>
      <c r="H67" s="2"/>
      <c r="I67" s="7"/>
      <c r="J67" s="73"/>
      <c r="K67" s="75"/>
      <c r="L67" s="75"/>
      <c r="M67" s="73"/>
      <c r="N67" s="2"/>
      <c r="O67" s="6"/>
      <c r="P67" s="3"/>
      <c r="Q67" s="56"/>
    </row>
    <row r="68" spans="2:21" ht="22.5" x14ac:dyDescent="0.25">
      <c r="B68" s="263" t="s">
        <v>490</v>
      </c>
      <c r="C68" s="266"/>
      <c r="D68" s="269" t="s">
        <v>322</v>
      </c>
      <c r="E68" s="269" t="s">
        <v>17</v>
      </c>
      <c r="F68" s="266"/>
      <c r="G68" s="269" t="s">
        <v>516</v>
      </c>
      <c r="H68" s="266"/>
      <c r="I68" s="272">
        <f>SUM(J68:M71)</f>
        <v>588235.30000000005</v>
      </c>
      <c r="J68" s="272">
        <v>0</v>
      </c>
      <c r="K68" s="272">
        <v>0</v>
      </c>
      <c r="L68" s="272">
        <v>500000</v>
      </c>
      <c r="M68" s="272">
        <v>88235.3</v>
      </c>
      <c r="N68" s="53" t="s">
        <v>260</v>
      </c>
      <c r="O68" s="51">
        <v>750</v>
      </c>
      <c r="P68" s="269" t="s">
        <v>339</v>
      </c>
      <c r="Q68" s="269" t="s">
        <v>19</v>
      </c>
    </row>
    <row r="69" spans="2:21" ht="22.5" x14ac:dyDescent="0.25">
      <c r="B69" s="264"/>
      <c r="C69" s="267"/>
      <c r="D69" s="270"/>
      <c r="E69" s="270"/>
      <c r="F69" s="267"/>
      <c r="G69" s="270"/>
      <c r="H69" s="267"/>
      <c r="I69" s="273"/>
      <c r="J69" s="273"/>
      <c r="K69" s="273"/>
      <c r="L69" s="273"/>
      <c r="M69" s="273"/>
      <c r="N69" s="53" t="s">
        <v>261</v>
      </c>
      <c r="O69" s="51">
        <v>500</v>
      </c>
      <c r="P69" s="270"/>
      <c r="Q69" s="270"/>
    </row>
    <row r="70" spans="2:21" ht="33.75" x14ac:dyDescent="0.25">
      <c r="B70" s="264"/>
      <c r="C70" s="267"/>
      <c r="D70" s="270"/>
      <c r="E70" s="270"/>
      <c r="F70" s="267"/>
      <c r="G70" s="270"/>
      <c r="H70" s="267"/>
      <c r="I70" s="273"/>
      <c r="J70" s="273"/>
      <c r="K70" s="273"/>
      <c r="L70" s="273"/>
      <c r="M70" s="273"/>
      <c r="N70" s="53" t="s">
        <v>262</v>
      </c>
      <c r="O70" s="51">
        <v>1</v>
      </c>
      <c r="P70" s="270"/>
      <c r="Q70" s="270"/>
    </row>
    <row r="71" spans="2:21" ht="41.25" customHeight="1" x14ac:dyDescent="0.25">
      <c r="B71" s="265"/>
      <c r="C71" s="268"/>
      <c r="D71" s="271"/>
      <c r="E71" s="271"/>
      <c r="F71" s="268"/>
      <c r="G71" s="271"/>
      <c r="H71" s="268"/>
      <c r="I71" s="274"/>
      <c r="J71" s="274"/>
      <c r="K71" s="274"/>
      <c r="L71" s="274"/>
      <c r="M71" s="274"/>
      <c r="N71" s="53" t="s">
        <v>508</v>
      </c>
      <c r="O71" s="161" t="s">
        <v>18</v>
      </c>
      <c r="P71" s="271"/>
      <c r="Q71" s="271"/>
    </row>
    <row r="72" spans="2:21" ht="22.5" x14ac:dyDescent="0.25">
      <c r="B72" s="254" t="s">
        <v>491</v>
      </c>
      <c r="C72" s="255"/>
      <c r="D72" s="253" t="s">
        <v>23</v>
      </c>
      <c r="E72" s="253" t="s">
        <v>515</v>
      </c>
      <c r="F72" s="255"/>
      <c r="G72" s="253" t="s">
        <v>516</v>
      </c>
      <c r="H72" s="255"/>
      <c r="I72" s="256">
        <f t="shared" ref="I72" si="2">SUM(J72:M75)</f>
        <v>2382300</v>
      </c>
      <c r="J72" s="256">
        <v>0</v>
      </c>
      <c r="K72" s="256">
        <v>0</v>
      </c>
      <c r="L72" s="256">
        <v>2024955</v>
      </c>
      <c r="M72" s="256">
        <v>357345</v>
      </c>
      <c r="N72" s="53" t="s">
        <v>260</v>
      </c>
      <c r="O72" s="112">
        <f>800+785+1159</f>
        <v>2744</v>
      </c>
      <c r="P72" s="253" t="s">
        <v>323</v>
      </c>
      <c r="Q72" s="253" t="s">
        <v>19</v>
      </c>
    </row>
    <row r="73" spans="2:21" ht="22.5" x14ac:dyDescent="0.25">
      <c r="B73" s="254"/>
      <c r="C73" s="255"/>
      <c r="D73" s="253"/>
      <c r="E73" s="253"/>
      <c r="F73" s="255"/>
      <c r="G73" s="253"/>
      <c r="H73" s="255"/>
      <c r="I73" s="256"/>
      <c r="J73" s="256"/>
      <c r="K73" s="256"/>
      <c r="L73" s="256"/>
      <c r="M73" s="256"/>
      <c r="N73" s="53" t="s">
        <v>261</v>
      </c>
      <c r="O73" s="112">
        <f>482+477+549</f>
        <v>1508</v>
      </c>
      <c r="P73" s="253"/>
      <c r="Q73" s="253"/>
    </row>
    <row r="74" spans="2:21" ht="33.75" x14ac:dyDescent="0.25">
      <c r="B74" s="254"/>
      <c r="C74" s="255"/>
      <c r="D74" s="253"/>
      <c r="E74" s="253"/>
      <c r="F74" s="255"/>
      <c r="G74" s="253"/>
      <c r="H74" s="255"/>
      <c r="I74" s="256"/>
      <c r="J74" s="256"/>
      <c r="K74" s="256"/>
      <c r="L74" s="256"/>
      <c r="M74" s="256"/>
      <c r="N74" s="53" t="s">
        <v>262</v>
      </c>
      <c r="O74" s="51">
        <v>3</v>
      </c>
      <c r="P74" s="253"/>
      <c r="Q74" s="253"/>
      <c r="S74" s="37"/>
      <c r="U74" s="35"/>
    </row>
    <row r="75" spans="2:21" ht="33.75" customHeight="1" x14ac:dyDescent="0.25">
      <c r="B75" s="254"/>
      <c r="C75" s="255"/>
      <c r="D75" s="253"/>
      <c r="E75" s="253"/>
      <c r="F75" s="255"/>
      <c r="G75" s="253"/>
      <c r="H75" s="255"/>
      <c r="I75" s="256"/>
      <c r="J75" s="256"/>
      <c r="K75" s="256"/>
      <c r="L75" s="256"/>
      <c r="M75" s="256"/>
      <c r="N75" s="53" t="s">
        <v>508</v>
      </c>
      <c r="O75" s="161" t="s">
        <v>18</v>
      </c>
      <c r="P75" s="253"/>
      <c r="Q75" s="253"/>
    </row>
    <row r="76" spans="2:21" x14ac:dyDescent="0.25">
      <c r="B76" s="254"/>
      <c r="C76" s="255"/>
      <c r="D76" s="253"/>
      <c r="E76" s="253"/>
      <c r="F76" s="255"/>
      <c r="G76" s="253"/>
      <c r="H76" s="255"/>
      <c r="I76" s="256"/>
      <c r="J76" s="256"/>
      <c r="K76" s="256"/>
      <c r="L76" s="256"/>
      <c r="M76" s="256"/>
      <c r="N76" s="53" t="s">
        <v>266</v>
      </c>
      <c r="O76" s="51">
        <v>1</v>
      </c>
      <c r="P76" s="253"/>
      <c r="Q76" s="253"/>
    </row>
    <row r="77" spans="2:21" ht="33.75" x14ac:dyDescent="0.25">
      <c r="B77" s="254"/>
      <c r="C77" s="255"/>
      <c r="D77" s="253"/>
      <c r="E77" s="253"/>
      <c r="F77" s="255"/>
      <c r="G77" s="253"/>
      <c r="H77" s="255"/>
      <c r="I77" s="256"/>
      <c r="J77" s="256"/>
      <c r="K77" s="256"/>
      <c r="L77" s="256"/>
      <c r="M77" s="256"/>
      <c r="N77" s="53" t="s">
        <v>267</v>
      </c>
      <c r="O77" s="51">
        <v>8</v>
      </c>
      <c r="P77" s="253"/>
      <c r="Q77" s="253"/>
      <c r="S77" s="37"/>
      <c r="U77" s="37"/>
    </row>
    <row r="78" spans="2:21" ht="21" x14ac:dyDescent="0.25">
      <c r="B78" s="260" t="s">
        <v>492</v>
      </c>
      <c r="C78" s="261" t="s">
        <v>13</v>
      </c>
      <c r="D78" s="261" t="s">
        <v>183</v>
      </c>
      <c r="E78" s="261" t="s">
        <v>483</v>
      </c>
      <c r="F78" s="261" t="s">
        <v>14</v>
      </c>
      <c r="G78" s="261" t="s">
        <v>516</v>
      </c>
      <c r="H78" s="261" t="s">
        <v>15</v>
      </c>
      <c r="I78" s="262">
        <f>SUM(J78:M82)</f>
        <v>5205380.1199999992</v>
      </c>
      <c r="J78" s="262">
        <f t="shared" ref="J78:K78" si="3">SUM(J84:J103)</f>
        <v>0</v>
      </c>
      <c r="K78" s="262">
        <f t="shared" si="3"/>
        <v>0</v>
      </c>
      <c r="L78" s="262">
        <f>SUM(L84:L103)</f>
        <v>4424573.0999999996</v>
      </c>
      <c r="M78" s="262">
        <f>SUM(M84:M103)</f>
        <v>780807.02</v>
      </c>
      <c r="N78" s="57" t="s">
        <v>260</v>
      </c>
      <c r="O78" s="54">
        <f>O85+O91+O94+O97+O100</f>
        <v>6873</v>
      </c>
      <c r="P78" s="261" t="s">
        <v>269</v>
      </c>
      <c r="Q78" s="261" t="s">
        <v>320</v>
      </c>
    </row>
    <row r="79" spans="2:21" ht="31.5" x14ac:dyDescent="0.25">
      <c r="B79" s="260"/>
      <c r="C79" s="261"/>
      <c r="D79" s="261"/>
      <c r="E79" s="261"/>
      <c r="F79" s="261"/>
      <c r="G79" s="261"/>
      <c r="H79" s="261"/>
      <c r="I79" s="262"/>
      <c r="J79" s="262"/>
      <c r="K79" s="262"/>
      <c r="L79" s="262"/>
      <c r="M79" s="262"/>
      <c r="N79" s="57" t="s">
        <v>261</v>
      </c>
      <c r="O79" s="54">
        <f>O86+O92+O95+O98+O101</f>
        <v>4717</v>
      </c>
      <c r="P79" s="261"/>
      <c r="Q79" s="261"/>
    </row>
    <row r="80" spans="2:21" ht="21" x14ac:dyDescent="0.25">
      <c r="B80" s="260"/>
      <c r="C80" s="261"/>
      <c r="D80" s="261"/>
      <c r="E80" s="261"/>
      <c r="F80" s="261"/>
      <c r="G80" s="261"/>
      <c r="H80" s="261"/>
      <c r="I80" s="262"/>
      <c r="J80" s="262"/>
      <c r="K80" s="262"/>
      <c r="L80" s="262"/>
      <c r="M80" s="262"/>
      <c r="N80" s="57" t="s">
        <v>263</v>
      </c>
      <c r="O80" s="54">
        <f>O88+O102</f>
        <v>1838</v>
      </c>
      <c r="P80" s="261"/>
      <c r="Q80" s="261"/>
    </row>
    <row r="81" spans="2:23" ht="31.5" x14ac:dyDescent="0.25">
      <c r="B81" s="260"/>
      <c r="C81" s="261"/>
      <c r="D81" s="261"/>
      <c r="E81" s="261"/>
      <c r="F81" s="261"/>
      <c r="G81" s="261"/>
      <c r="H81" s="261"/>
      <c r="I81" s="262"/>
      <c r="J81" s="262"/>
      <c r="K81" s="262"/>
      <c r="L81" s="262"/>
      <c r="M81" s="262"/>
      <c r="N81" s="57" t="s">
        <v>264</v>
      </c>
      <c r="O81" s="54">
        <f>O89+O103</f>
        <v>1000</v>
      </c>
      <c r="P81" s="261"/>
      <c r="Q81" s="261"/>
      <c r="T81" s="27"/>
      <c r="W81" s="38"/>
    </row>
    <row r="82" spans="2:23" ht="21" x14ac:dyDescent="0.25">
      <c r="B82" s="260"/>
      <c r="C82" s="261"/>
      <c r="D82" s="261"/>
      <c r="E82" s="261"/>
      <c r="F82" s="261"/>
      <c r="G82" s="261"/>
      <c r="H82" s="261"/>
      <c r="I82" s="262"/>
      <c r="J82" s="262"/>
      <c r="K82" s="262"/>
      <c r="L82" s="262"/>
      <c r="M82" s="262"/>
      <c r="N82" s="57" t="s">
        <v>268</v>
      </c>
      <c r="O82" s="54">
        <f>O84+O87+O90+O93+O96+O99</f>
        <v>1893</v>
      </c>
      <c r="P82" s="261"/>
      <c r="Q82" s="261"/>
      <c r="U82" s="39"/>
      <c r="V82" s="39"/>
      <c r="W82" s="40"/>
    </row>
    <row r="83" spans="2:23" ht="22.5" x14ac:dyDescent="0.25">
      <c r="B83" s="55" t="s">
        <v>349</v>
      </c>
      <c r="C83" s="2"/>
      <c r="D83" s="2"/>
      <c r="E83" s="2"/>
      <c r="F83" s="2"/>
      <c r="G83" s="2"/>
      <c r="H83" s="2"/>
      <c r="I83" s="7"/>
      <c r="J83" s="73"/>
      <c r="K83" s="75"/>
      <c r="L83" s="75"/>
      <c r="M83" s="73"/>
      <c r="N83" s="2"/>
      <c r="O83" s="6"/>
      <c r="P83" s="3"/>
      <c r="Q83" s="56"/>
    </row>
    <row r="84" spans="2:23" ht="22.5" x14ac:dyDescent="0.25">
      <c r="B84" s="254" t="s">
        <v>493</v>
      </c>
      <c r="C84" s="255"/>
      <c r="D84" s="253" t="s">
        <v>20</v>
      </c>
      <c r="E84" s="253" t="s">
        <v>514</v>
      </c>
      <c r="F84" s="255"/>
      <c r="G84" s="253" t="s">
        <v>516</v>
      </c>
      <c r="H84" s="255"/>
      <c r="I84" s="256">
        <f>SUM(J84:M86)</f>
        <v>250000</v>
      </c>
      <c r="J84" s="256">
        <v>0</v>
      </c>
      <c r="K84" s="256">
        <v>0</v>
      </c>
      <c r="L84" s="256">
        <v>212500</v>
      </c>
      <c r="M84" s="256">
        <v>37500</v>
      </c>
      <c r="N84" s="53" t="s">
        <v>268</v>
      </c>
      <c r="O84" s="112">
        <f>60+60</f>
        <v>120</v>
      </c>
      <c r="P84" s="253" t="s">
        <v>269</v>
      </c>
      <c r="Q84" s="253" t="s">
        <v>19</v>
      </c>
      <c r="R84" s="168"/>
    </row>
    <row r="85" spans="2:23" ht="22.5" x14ac:dyDescent="0.25">
      <c r="B85" s="254"/>
      <c r="C85" s="255"/>
      <c r="D85" s="253"/>
      <c r="E85" s="253"/>
      <c r="F85" s="255"/>
      <c r="G85" s="253"/>
      <c r="H85" s="255"/>
      <c r="I85" s="256"/>
      <c r="J85" s="256"/>
      <c r="K85" s="256"/>
      <c r="L85" s="256"/>
      <c r="M85" s="256"/>
      <c r="N85" s="53" t="s">
        <v>260</v>
      </c>
      <c r="O85" s="112">
        <f>300+175</f>
        <v>475</v>
      </c>
      <c r="P85" s="253"/>
      <c r="Q85" s="253"/>
    </row>
    <row r="86" spans="2:23" ht="45.75" customHeight="1" x14ac:dyDescent="0.25">
      <c r="B86" s="254"/>
      <c r="C86" s="255"/>
      <c r="D86" s="253"/>
      <c r="E86" s="253"/>
      <c r="F86" s="255"/>
      <c r="G86" s="253"/>
      <c r="H86" s="255"/>
      <c r="I86" s="256"/>
      <c r="J86" s="256"/>
      <c r="K86" s="256"/>
      <c r="L86" s="256"/>
      <c r="M86" s="256"/>
      <c r="N86" s="53" t="s">
        <v>261</v>
      </c>
      <c r="O86" s="112">
        <f>230+150</f>
        <v>380</v>
      </c>
      <c r="P86" s="253"/>
      <c r="Q86" s="253"/>
    </row>
    <row r="87" spans="2:23" ht="22.5" x14ac:dyDescent="0.25">
      <c r="B87" s="254" t="s">
        <v>494</v>
      </c>
      <c r="C87" s="255"/>
      <c r="D87" s="253" t="s">
        <v>22</v>
      </c>
      <c r="E87" s="253" t="s">
        <v>495</v>
      </c>
      <c r="F87" s="255"/>
      <c r="G87" s="253" t="s">
        <v>516</v>
      </c>
      <c r="H87" s="255"/>
      <c r="I87" s="256">
        <f>SUM(J87:M89)</f>
        <v>764000</v>
      </c>
      <c r="J87" s="256">
        <v>0</v>
      </c>
      <c r="K87" s="256">
        <v>0</v>
      </c>
      <c r="L87" s="256">
        <v>649400</v>
      </c>
      <c r="M87" s="256">
        <v>114600</v>
      </c>
      <c r="N87" s="53" t="s">
        <v>268</v>
      </c>
      <c r="O87" s="112">
        <f>70+80+70+80+80+70+80+70+100+10</f>
        <v>710</v>
      </c>
      <c r="P87" s="253" t="s">
        <v>323</v>
      </c>
      <c r="Q87" s="253" t="s">
        <v>320</v>
      </c>
      <c r="R87" s="103"/>
    </row>
    <row r="88" spans="2:23" s="60" customFormat="1" ht="22.5" x14ac:dyDescent="0.2">
      <c r="B88" s="254"/>
      <c r="C88" s="255"/>
      <c r="D88" s="253"/>
      <c r="E88" s="253"/>
      <c r="F88" s="255"/>
      <c r="G88" s="253"/>
      <c r="H88" s="255"/>
      <c r="I88" s="256"/>
      <c r="J88" s="256"/>
      <c r="K88" s="256"/>
      <c r="L88" s="256"/>
      <c r="M88" s="256"/>
      <c r="N88" s="53" t="s">
        <v>263</v>
      </c>
      <c r="O88" s="112">
        <f>160+200+170+220+190+160+180+170+250+28</f>
        <v>1728</v>
      </c>
      <c r="P88" s="253"/>
      <c r="Q88" s="253"/>
      <c r="S88" s="61"/>
    </row>
    <row r="89" spans="2:23" s="27" customFormat="1" ht="49.5" customHeight="1" x14ac:dyDescent="0.25">
      <c r="B89" s="254"/>
      <c r="C89" s="255"/>
      <c r="D89" s="253"/>
      <c r="E89" s="253"/>
      <c r="F89" s="255"/>
      <c r="G89" s="253"/>
      <c r="H89" s="255"/>
      <c r="I89" s="256"/>
      <c r="J89" s="256"/>
      <c r="K89" s="256"/>
      <c r="L89" s="256"/>
      <c r="M89" s="256"/>
      <c r="N89" s="53" t="s">
        <v>264</v>
      </c>
      <c r="O89" s="112">
        <f>100+100+100+100+100+100+100+100+100+20</f>
        <v>920</v>
      </c>
      <c r="P89" s="253"/>
      <c r="Q89" s="253"/>
      <c r="S89" s="36"/>
    </row>
    <row r="90" spans="2:23" ht="49.5" customHeight="1" x14ac:dyDescent="0.25">
      <c r="B90" s="254" t="s">
        <v>496</v>
      </c>
      <c r="C90" s="255"/>
      <c r="D90" s="253" t="s">
        <v>22</v>
      </c>
      <c r="E90" s="253" t="s">
        <v>497</v>
      </c>
      <c r="F90" s="259"/>
      <c r="G90" s="253" t="s">
        <v>516</v>
      </c>
      <c r="H90" s="255"/>
      <c r="I90" s="256">
        <f>SUM(J90:M92)</f>
        <v>1230000</v>
      </c>
      <c r="J90" s="256">
        <v>0</v>
      </c>
      <c r="K90" s="256">
        <v>0</v>
      </c>
      <c r="L90" s="256">
        <v>1045500</v>
      </c>
      <c r="M90" s="256">
        <v>184500</v>
      </c>
      <c r="N90" s="53" t="s">
        <v>268</v>
      </c>
      <c r="O90" s="112">
        <f>100+80+140+100+80+40+20+20</f>
        <v>580</v>
      </c>
      <c r="P90" s="253" t="s">
        <v>323</v>
      </c>
      <c r="Q90" s="253" t="s">
        <v>320</v>
      </c>
      <c r="R90" s="103"/>
    </row>
    <row r="91" spans="2:23" ht="55.5" customHeight="1" x14ac:dyDescent="0.25">
      <c r="B91" s="254"/>
      <c r="C91" s="255"/>
      <c r="D91" s="253"/>
      <c r="E91" s="253"/>
      <c r="F91" s="259"/>
      <c r="G91" s="253"/>
      <c r="H91" s="255"/>
      <c r="I91" s="256"/>
      <c r="J91" s="256"/>
      <c r="K91" s="256"/>
      <c r="L91" s="256"/>
      <c r="M91" s="256"/>
      <c r="N91" s="53" t="s">
        <v>260</v>
      </c>
      <c r="O91" s="112">
        <f>170+400+500+560+650+200+200+170</f>
        <v>2850</v>
      </c>
      <c r="P91" s="253"/>
      <c r="Q91" s="253"/>
    </row>
    <row r="92" spans="2:23" ht="42.75" customHeight="1" x14ac:dyDescent="0.25">
      <c r="B92" s="254"/>
      <c r="C92" s="255"/>
      <c r="D92" s="253"/>
      <c r="E92" s="253"/>
      <c r="F92" s="259"/>
      <c r="G92" s="253"/>
      <c r="H92" s="255"/>
      <c r="I92" s="256"/>
      <c r="J92" s="256"/>
      <c r="K92" s="256"/>
      <c r="L92" s="256"/>
      <c r="M92" s="256"/>
      <c r="N92" s="53" t="s">
        <v>261</v>
      </c>
      <c r="O92" s="112">
        <f>150+300+400+440+550+150+150+120</f>
        <v>2260</v>
      </c>
      <c r="P92" s="253"/>
      <c r="Q92" s="253"/>
    </row>
    <row r="93" spans="2:23" ht="22.5" x14ac:dyDescent="0.25">
      <c r="B93" s="254" t="s">
        <v>498</v>
      </c>
      <c r="C93" s="255"/>
      <c r="D93" s="253" t="s">
        <v>26</v>
      </c>
      <c r="E93" s="257" t="s">
        <v>513</v>
      </c>
      <c r="F93" s="255"/>
      <c r="G93" s="253" t="s">
        <v>516</v>
      </c>
      <c r="H93" s="258"/>
      <c r="I93" s="256">
        <f>SUM(J93:M95)</f>
        <v>1402425</v>
      </c>
      <c r="J93" s="256">
        <v>0</v>
      </c>
      <c r="K93" s="256">
        <v>0</v>
      </c>
      <c r="L93" s="256">
        <v>1192061.25</v>
      </c>
      <c r="M93" s="256">
        <v>210363.75</v>
      </c>
      <c r="N93" s="53" t="s">
        <v>268</v>
      </c>
      <c r="O93" s="112">
        <v>160</v>
      </c>
      <c r="P93" s="253" t="s">
        <v>323</v>
      </c>
      <c r="Q93" s="253" t="s">
        <v>19</v>
      </c>
      <c r="R93" s="103"/>
    </row>
    <row r="94" spans="2:23" s="60" customFormat="1" ht="22.5" x14ac:dyDescent="0.2">
      <c r="B94" s="254"/>
      <c r="C94" s="255"/>
      <c r="D94" s="253"/>
      <c r="E94" s="257"/>
      <c r="F94" s="255"/>
      <c r="G94" s="253"/>
      <c r="H94" s="258"/>
      <c r="I94" s="256"/>
      <c r="J94" s="256"/>
      <c r="K94" s="256"/>
      <c r="L94" s="256"/>
      <c r="M94" s="256"/>
      <c r="N94" s="53" t="s">
        <v>260</v>
      </c>
      <c r="O94" s="112">
        <v>1000</v>
      </c>
      <c r="P94" s="253"/>
      <c r="Q94" s="253"/>
      <c r="S94" s="61"/>
    </row>
    <row r="95" spans="2:23" s="27" customFormat="1" ht="22.5" x14ac:dyDescent="0.25">
      <c r="B95" s="254"/>
      <c r="C95" s="255"/>
      <c r="D95" s="253"/>
      <c r="E95" s="257"/>
      <c r="F95" s="255"/>
      <c r="G95" s="253"/>
      <c r="H95" s="258"/>
      <c r="I95" s="256"/>
      <c r="J95" s="256"/>
      <c r="K95" s="256"/>
      <c r="L95" s="256"/>
      <c r="M95" s="256"/>
      <c r="N95" s="53" t="s">
        <v>261</v>
      </c>
      <c r="O95" s="112">
        <v>650</v>
      </c>
      <c r="P95" s="253"/>
      <c r="Q95" s="253"/>
      <c r="S95" s="36"/>
    </row>
    <row r="96" spans="2:23" ht="22.5" x14ac:dyDescent="0.25">
      <c r="B96" s="254" t="s">
        <v>499</v>
      </c>
      <c r="C96" s="255"/>
      <c r="D96" s="253" t="s">
        <v>26</v>
      </c>
      <c r="E96" s="257" t="s">
        <v>512</v>
      </c>
      <c r="F96" s="255"/>
      <c r="G96" s="253" t="s">
        <v>516</v>
      </c>
      <c r="H96" s="258"/>
      <c r="I96" s="256">
        <f>SUM(J96:M98)</f>
        <v>1021969.12</v>
      </c>
      <c r="J96" s="256">
        <v>0</v>
      </c>
      <c r="K96" s="256">
        <v>0</v>
      </c>
      <c r="L96" s="256">
        <v>868673.75</v>
      </c>
      <c r="M96" s="256">
        <v>153295.37</v>
      </c>
      <c r="N96" s="53" t="s">
        <v>268</v>
      </c>
      <c r="O96" s="112">
        <v>75</v>
      </c>
      <c r="P96" s="253" t="s">
        <v>323</v>
      </c>
      <c r="Q96" s="253" t="s">
        <v>19</v>
      </c>
      <c r="R96" s="103"/>
    </row>
    <row r="97" spans="2:19" ht="22.5" x14ac:dyDescent="0.25">
      <c r="B97" s="254"/>
      <c r="C97" s="255"/>
      <c r="D97" s="253"/>
      <c r="E97" s="257"/>
      <c r="F97" s="255"/>
      <c r="G97" s="253"/>
      <c r="H97" s="258"/>
      <c r="I97" s="256"/>
      <c r="J97" s="256"/>
      <c r="K97" s="256"/>
      <c r="L97" s="256"/>
      <c r="M97" s="256"/>
      <c r="N97" s="53" t="s">
        <v>260</v>
      </c>
      <c r="O97" s="112">
        <v>550</v>
      </c>
      <c r="P97" s="253"/>
      <c r="Q97" s="253"/>
      <c r="R97" s="103"/>
    </row>
    <row r="98" spans="2:19" ht="22.5" x14ac:dyDescent="0.25">
      <c r="B98" s="254"/>
      <c r="C98" s="255"/>
      <c r="D98" s="253"/>
      <c r="E98" s="257"/>
      <c r="F98" s="255"/>
      <c r="G98" s="253"/>
      <c r="H98" s="258"/>
      <c r="I98" s="256"/>
      <c r="J98" s="256"/>
      <c r="K98" s="256"/>
      <c r="L98" s="256"/>
      <c r="M98" s="256"/>
      <c r="N98" s="53" t="s">
        <v>261</v>
      </c>
      <c r="O98" s="112">
        <v>280</v>
      </c>
      <c r="P98" s="253"/>
      <c r="Q98" s="253"/>
    </row>
    <row r="99" spans="2:19" ht="22.5" x14ac:dyDescent="0.25">
      <c r="B99" s="254" t="s">
        <v>500</v>
      </c>
      <c r="C99" s="255"/>
      <c r="D99" s="253" t="s">
        <v>23</v>
      </c>
      <c r="E99" s="253" t="s">
        <v>501</v>
      </c>
      <c r="F99" s="255"/>
      <c r="G99" s="253" t="s">
        <v>516</v>
      </c>
      <c r="H99" s="255"/>
      <c r="I99" s="256">
        <f>SUM(J99:M101)</f>
        <v>536986</v>
      </c>
      <c r="J99" s="256">
        <v>0</v>
      </c>
      <c r="K99" s="256">
        <v>0</v>
      </c>
      <c r="L99" s="256">
        <v>456438.1</v>
      </c>
      <c r="M99" s="256">
        <v>80547.899999999994</v>
      </c>
      <c r="N99" s="53" t="s">
        <v>268</v>
      </c>
      <c r="O99" s="112">
        <f>17+30+40+90+71</f>
        <v>248</v>
      </c>
      <c r="P99" s="253" t="s">
        <v>323</v>
      </c>
      <c r="Q99" s="253" t="s">
        <v>19</v>
      </c>
      <c r="R99" s="103"/>
    </row>
    <row r="100" spans="2:19" s="79" customFormat="1" ht="22.5" x14ac:dyDescent="0.2">
      <c r="B100" s="254"/>
      <c r="C100" s="255"/>
      <c r="D100" s="253"/>
      <c r="E100" s="253"/>
      <c r="F100" s="255"/>
      <c r="G100" s="253"/>
      <c r="H100" s="255"/>
      <c r="I100" s="256"/>
      <c r="J100" s="256"/>
      <c r="K100" s="256"/>
      <c r="L100" s="256"/>
      <c r="M100" s="256"/>
      <c r="N100" s="53" t="s">
        <v>260</v>
      </c>
      <c r="O100" s="112">
        <f>800+250+528+420</f>
        <v>1998</v>
      </c>
      <c r="P100" s="253"/>
      <c r="Q100" s="253"/>
      <c r="S100" s="61"/>
    </row>
    <row r="101" spans="2:19" s="27" customFormat="1" ht="22.5" x14ac:dyDescent="0.25">
      <c r="B101" s="254"/>
      <c r="C101" s="255"/>
      <c r="D101" s="253"/>
      <c r="E101" s="253"/>
      <c r="F101" s="255"/>
      <c r="G101" s="253"/>
      <c r="H101" s="255"/>
      <c r="I101" s="256"/>
      <c r="J101" s="256"/>
      <c r="K101" s="256"/>
      <c r="L101" s="256"/>
      <c r="M101" s="256"/>
      <c r="N101" s="53" t="s">
        <v>261</v>
      </c>
      <c r="O101" s="112">
        <f>475+116+400+156</f>
        <v>1147</v>
      </c>
      <c r="P101" s="253"/>
      <c r="Q101" s="253"/>
      <c r="S101" s="36"/>
    </row>
    <row r="102" spans="2:19" s="27" customFormat="1" ht="22.5" x14ac:dyDescent="0.25">
      <c r="B102" s="254"/>
      <c r="C102" s="255"/>
      <c r="D102" s="253"/>
      <c r="E102" s="253"/>
      <c r="F102" s="255"/>
      <c r="G102" s="253"/>
      <c r="H102" s="255"/>
      <c r="I102" s="256"/>
      <c r="J102" s="256"/>
      <c r="K102" s="256"/>
      <c r="L102" s="256"/>
      <c r="M102" s="256"/>
      <c r="N102" s="53" t="s">
        <v>263</v>
      </c>
      <c r="O102" s="112">
        <v>110</v>
      </c>
      <c r="P102" s="253"/>
      <c r="Q102" s="253"/>
      <c r="R102" s="70"/>
      <c r="S102" s="36"/>
    </row>
    <row r="103" spans="2:19" ht="22.5" x14ac:dyDescent="0.25">
      <c r="B103" s="254"/>
      <c r="C103" s="255"/>
      <c r="D103" s="253"/>
      <c r="E103" s="253"/>
      <c r="F103" s="255"/>
      <c r="G103" s="253"/>
      <c r="H103" s="255"/>
      <c r="I103" s="256"/>
      <c r="J103" s="256"/>
      <c r="K103" s="256"/>
      <c r="L103" s="256"/>
      <c r="M103" s="256"/>
      <c r="N103" s="53" t="s">
        <v>264</v>
      </c>
      <c r="O103" s="112">
        <v>80</v>
      </c>
      <c r="P103" s="253"/>
      <c r="Q103" s="253"/>
    </row>
    <row r="104" spans="2:19" x14ac:dyDescent="0.25">
      <c r="B104" s="298" t="s">
        <v>12</v>
      </c>
      <c r="C104" s="298"/>
      <c r="D104" s="298"/>
      <c r="E104" s="298"/>
      <c r="F104" s="298"/>
      <c r="G104" s="298"/>
      <c r="H104" s="298"/>
      <c r="I104" s="9">
        <f t="shared" ref="I104:L104" si="4">I44+I61+I78</f>
        <v>9571521.3099999987</v>
      </c>
      <c r="J104" s="9">
        <f t="shared" si="4"/>
        <v>0</v>
      </c>
      <c r="K104" s="9">
        <f t="shared" si="4"/>
        <v>0</v>
      </c>
      <c r="L104" s="9">
        <f t="shared" si="4"/>
        <v>8135793.0999999996</v>
      </c>
      <c r="M104" s="9">
        <f>M44+M61+M78</f>
        <v>1435728.21</v>
      </c>
      <c r="N104" s="299"/>
      <c r="O104" s="299"/>
      <c r="P104" s="299"/>
      <c r="Q104" s="299"/>
    </row>
    <row r="105" spans="2:19" x14ac:dyDescent="0.25">
      <c r="B105" s="34" t="s">
        <v>169</v>
      </c>
      <c r="C105" s="300" t="s">
        <v>502</v>
      </c>
      <c r="D105" s="300"/>
      <c r="E105" s="300"/>
      <c r="F105" s="300"/>
      <c r="G105" s="300"/>
      <c r="H105" s="300"/>
      <c r="I105" s="300"/>
      <c r="J105" s="300"/>
      <c r="K105" s="300"/>
      <c r="L105" s="300"/>
      <c r="M105" s="300"/>
      <c r="N105" s="300"/>
      <c r="O105" s="300"/>
      <c r="P105" s="300"/>
      <c r="Q105" s="300"/>
    </row>
    <row r="106" spans="2:19" ht="23.25" customHeight="1" x14ac:dyDescent="0.25">
      <c r="B106" s="34" t="s">
        <v>171</v>
      </c>
      <c r="C106" s="301" t="s">
        <v>509</v>
      </c>
      <c r="D106" s="301"/>
      <c r="E106" s="301"/>
      <c r="F106" s="301"/>
      <c r="G106" s="301"/>
      <c r="H106" s="301"/>
      <c r="I106" s="301"/>
      <c r="J106" s="301"/>
      <c r="K106" s="301"/>
      <c r="L106" s="301"/>
      <c r="M106" s="301"/>
      <c r="N106" s="301"/>
      <c r="O106" s="301"/>
      <c r="P106" s="301"/>
      <c r="Q106" s="301"/>
    </row>
    <row r="107" spans="2:19" x14ac:dyDescent="0.25">
      <c r="B107" s="34" t="s">
        <v>507</v>
      </c>
      <c r="C107" s="301" t="s">
        <v>510</v>
      </c>
      <c r="D107" s="301"/>
      <c r="E107" s="301"/>
      <c r="F107" s="301"/>
      <c r="G107" s="301"/>
      <c r="H107" s="301"/>
      <c r="I107" s="301"/>
      <c r="J107" s="301"/>
      <c r="K107" s="301"/>
      <c r="L107" s="301"/>
      <c r="M107" s="301"/>
      <c r="N107" s="301"/>
      <c r="O107" s="301"/>
      <c r="P107" s="301"/>
      <c r="Q107" s="301"/>
    </row>
    <row r="108" spans="2:19" x14ac:dyDescent="0.25">
      <c r="B108" s="34"/>
      <c r="C108" s="162"/>
      <c r="D108" s="162"/>
      <c r="E108" s="162"/>
      <c r="F108" s="162"/>
      <c r="G108" s="162"/>
      <c r="H108" s="162"/>
      <c r="I108" s="162"/>
      <c r="J108" s="162"/>
      <c r="K108" s="162"/>
      <c r="L108" s="162"/>
      <c r="M108" s="162"/>
      <c r="N108" s="162"/>
      <c r="O108" s="162"/>
      <c r="P108" s="162"/>
      <c r="Q108" s="162"/>
    </row>
    <row r="109" spans="2:19" s="60" customFormat="1" ht="12" x14ac:dyDescent="0.2">
      <c r="B109" s="4"/>
      <c r="C109" s="1"/>
      <c r="D109" s="1"/>
      <c r="E109" s="1"/>
      <c r="F109" s="1"/>
      <c r="G109" s="1"/>
      <c r="H109" s="1"/>
      <c r="I109" s="8"/>
      <c r="J109" s="8"/>
      <c r="K109" s="8"/>
      <c r="L109" s="8"/>
      <c r="M109" s="8"/>
      <c r="N109" s="1"/>
      <c r="O109" s="5"/>
      <c r="P109" s="1"/>
      <c r="Q109" s="1"/>
      <c r="S109" s="61"/>
    </row>
    <row r="110" spans="2:19" s="27" customFormat="1" x14ac:dyDescent="0.25">
      <c r="B110" s="225" t="s">
        <v>156</v>
      </c>
      <c r="C110" s="225"/>
      <c r="D110" s="225"/>
      <c r="E110" s="225"/>
      <c r="F110" s="225"/>
      <c r="G110" s="225"/>
      <c r="H110" s="225"/>
      <c r="I110" s="225"/>
      <c r="J110" s="225"/>
      <c r="K110" s="225"/>
      <c r="L110" s="225"/>
      <c r="M110" s="225"/>
      <c r="N110" s="225"/>
      <c r="O110" s="225"/>
      <c r="P110" s="225"/>
      <c r="Q110" s="225"/>
      <c r="S110" s="36"/>
    </row>
    <row r="111" spans="2:19" x14ac:dyDescent="0.25">
      <c r="B111" s="11" t="s">
        <v>39</v>
      </c>
      <c r="C111" s="238" t="s">
        <v>157</v>
      </c>
      <c r="D111" s="238"/>
      <c r="E111" s="238"/>
      <c r="F111" s="241" t="s">
        <v>158</v>
      </c>
      <c r="G111" s="242"/>
      <c r="H111" s="242"/>
      <c r="I111" s="242"/>
      <c r="J111" s="243"/>
      <c r="K111" s="238" t="s">
        <v>159</v>
      </c>
      <c r="L111" s="238"/>
      <c r="M111" s="238"/>
      <c r="N111" s="238"/>
      <c r="O111" s="238"/>
      <c r="P111" s="238"/>
      <c r="Q111" s="238"/>
    </row>
    <row r="112" spans="2:19" x14ac:dyDescent="0.25">
      <c r="B112" s="71">
        <v>1</v>
      </c>
      <c r="C112" s="236">
        <v>2</v>
      </c>
      <c r="D112" s="236"/>
      <c r="E112" s="236"/>
      <c r="F112" s="244">
        <v>3</v>
      </c>
      <c r="G112" s="245"/>
      <c r="H112" s="245"/>
      <c r="I112" s="245"/>
      <c r="J112" s="246"/>
      <c r="K112" s="236">
        <v>4</v>
      </c>
      <c r="L112" s="236"/>
      <c r="M112" s="236"/>
      <c r="N112" s="236"/>
      <c r="O112" s="236"/>
      <c r="P112" s="236"/>
      <c r="Q112" s="236"/>
    </row>
    <row r="113" spans="2:17" x14ac:dyDescent="0.25">
      <c r="B113" s="31"/>
      <c r="C113" s="247" t="s">
        <v>168</v>
      </c>
      <c r="D113" s="248"/>
      <c r="E113" s="249"/>
      <c r="F113" s="250"/>
      <c r="G113" s="251"/>
      <c r="H113" s="251"/>
      <c r="I113" s="251"/>
      <c r="J113" s="252"/>
      <c r="K113" s="240"/>
      <c r="L113" s="240"/>
      <c r="M113" s="240"/>
      <c r="N113" s="240"/>
      <c r="O113" s="240"/>
      <c r="P113" s="240"/>
      <c r="Q113" s="240"/>
    </row>
    <row r="116" spans="2:17" x14ac:dyDescent="0.25">
      <c r="B116" s="225" t="s">
        <v>160</v>
      </c>
      <c r="C116" s="225"/>
      <c r="D116" s="225"/>
      <c r="E116" s="225"/>
      <c r="F116" s="225"/>
      <c r="G116" s="225"/>
      <c r="H116" s="225"/>
      <c r="I116" s="225"/>
      <c r="J116" s="225"/>
      <c r="K116" s="225"/>
      <c r="L116" s="225"/>
      <c r="M116" s="225"/>
      <c r="N116" s="225"/>
      <c r="O116" s="225"/>
      <c r="P116" s="225"/>
      <c r="Q116" s="225"/>
    </row>
    <row r="117" spans="2:17" x14ac:dyDescent="0.25">
      <c r="B117" s="11" t="s">
        <v>39</v>
      </c>
      <c r="C117" s="238" t="s">
        <v>161</v>
      </c>
      <c r="D117" s="238"/>
      <c r="E117" s="238"/>
      <c r="F117" s="238" t="s">
        <v>158</v>
      </c>
      <c r="G117" s="238"/>
      <c r="H117" s="238"/>
      <c r="I117" s="238"/>
      <c r="J117" s="238"/>
      <c r="K117" s="238" t="s">
        <v>162</v>
      </c>
      <c r="L117" s="238"/>
      <c r="M117" s="238"/>
      <c r="N117" s="238"/>
      <c r="O117" s="238"/>
      <c r="P117" s="238"/>
      <c r="Q117" s="238"/>
    </row>
    <row r="118" spans="2:17" x14ac:dyDescent="0.25">
      <c r="B118" s="71">
        <v>1</v>
      </c>
      <c r="C118" s="236">
        <v>2</v>
      </c>
      <c r="D118" s="236"/>
      <c r="E118" s="236"/>
      <c r="F118" s="236">
        <v>3</v>
      </c>
      <c r="G118" s="236"/>
      <c r="H118" s="236"/>
      <c r="I118" s="236"/>
      <c r="J118" s="236"/>
      <c r="K118" s="236">
        <v>4</v>
      </c>
      <c r="L118" s="236"/>
      <c r="M118" s="236"/>
      <c r="N118" s="236"/>
      <c r="O118" s="236"/>
      <c r="P118" s="236"/>
      <c r="Q118" s="236"/>
    </row>
    <row r="119" spans="2:17" x14ac:dyDescent="0.25">
      <c r="B119" s="31"/>
      <c r="C119" s="239" t="s">
        <v>168</v>
      </c>
      <c r="D119" s="239"/>
      <c r="E119" s="239"/>
      <c r="F119" s="237"/>
      <c r="G119" s="237"/>
      <c r="H119" s="237"/>
      <c r="I119" s="237"/>
      <c r="J119" s="237"/>
      <c r="K119" s="240"/>
      <c r="L119" s="240"/>
      <c r="M119" s="240"/>
      <c r="N119" s="240"/>
      <c r="O119" s="240"/>
      <c r="P119" s="240"/>
      <c r="Q119" s="240"/>
    </row>
    <row r="122" spans="2:17" x14ac:dyDescent="0.25">
      <c r="B122" s="225" t="s">
        <v>163</v>
      </c>
      <c r="C122" s="225"/>
      <c r="D122" s="225"/>
      <c r="E122" s="225"/>
      <c r="F122" s="225"/>
      <c r="G122" s="225"/>
      <c r="H122" s="225"/>
      <c r="I122" s="225"/>
      <c r="J122" s="225"/>
      <c r="K122" s="225"/>
      <c r="L122" s="225"/>
      <c r="M122" s="225"/>
      <c r="N122" s="225"/>
      <c r="O122" s="225"/>
      <c r="P122" s="225"/>
      <c r="Q122" s="225"/>
    </row>
    <row r="123" spans="2:17" x14ac:dyDescent="0.25">
      <c r="B123" s="11" t="s">
        <v>39</v>
      </c>
      <c r="C123" s="207" t="s">
        <v>164</v>
      </c>
      <c r="D123" s="207"/>
      <c r="E123" s="207"/>
      <c r="F123" s="226" t="s">
        <v>165</v>
      </c>
      <c r="G123" s="227"/>
      <c r="H123" s="227"/>
      <c r="I123" s="227"/>
      <c r="J123" s="227"/>
      <c r="K123" s="227"/>
      <c r="L123" s="227"/>
      <c r="M123" s="227"/>
      <c r="N123" s="227"/>
      <c r="O123" s="227"/>
      <c r="P123" s="227"/>
      <c r="Q123" s="228"/>
    </row>
    <row r="124" spans="2:17" x14ac:dyDescent="0.25">
      <c r="B124" s="78">
        <v>1</v>
      </c>
      <c r="C124" s="235">
        <v>2</v>
      </c>
      <c r="D124" s="235"/>
      <c r="E124" s="235"/>
      <c r="F124" s="229">
        <v>3</v>
      </c>
      <c r="G124" s="230"/>
      <c r="H124" s="230"/>
      <c r="I124" s="230"/>
      <c r="J124" s="230"/>
      <c r="K124" s="230"/>
      <c r="L124" s="230"/>
      <c r="M124" s="230"/>
      <c r="N124" s="230"/>
      <c r="O124" s="230"/>
      <c r="P124" s="230"/>
      <c r="Q124" s="231"/>
    </row>
    <row r="125" spans="2:17" x14ac:dyDescent="0.25">
      <c r="B125" s="12" t="s">
        <v>69</v>
      </c>
      <c r="C125" s="233" t="s">
        <v>503</v>
      </c>
      <c r="D125" s="233"/>
      <c r="E125" s="233"/>
      <c r="F125" s="232" t="s">
        <v>504</v>
      </c>
      <c r="G125" s="232"/>
      <c r="H125" s="232"/>
      <c r="I125" s="232"/>
      <c r="J125" s="232"/>
      <c r="K125" s="232"/>
      <c r="L125" s="232"/>
      <c r="M125" s="232"/>
      <c r="N125" s="232"/>
      <c r="O125" s="232"/>
      <c r="P125" s="232"/>
      <c r="Q125" s="232"/>
    </row>
    <row r="126" spans="2:17" x14ac:dyDescent="0.25">
      <c r="B126" s="12" t="s">
        <v>45</v>
      </c>
      <c r="C126" s="233" t="s">
        <v>505</v>
      </c>
      <c r="D126" s="233"/>
      <c r="E126" s="233"/>
      <c r="F126" s="232"/>
      <c r="G126" s="232"/>
      <c r="H126" s="232"/>
      <c r="I126" s="232"/>
      <c r="J126" s="232"/>
      <c r="K126" s="232"/>
      <c r="L126" s="232"/>
      <c r="M126" s="232"/>
      <c r="N126" s="232"/>
      <c r="O126" s="232"/>
      <c r="P126" s="232"/>
      <c r="Q126" s="232"/>
    </row>
    <row r="127" spans="2:17" ht="123" customHeight="1" x14ac:dyDescent="0.25">
      <c r="B127" s="12" t="s">
        <v>47</v>
      </c>
      <c r="C127" s="233" t="s">
        <v>506</v>
      </c>
      <c r="D127" s="233"/>
      <c r="E127" s="233"/>
      <c r="F127" s="232"/>
      <c r="G127" s="232"/>
      <c r="H127" s="232"/>
      <c r="I127" s="232"/>
      <c r="J127" s="232"/>
      <c r="K127" s="232"/>
      <c r="L127" s="232"/>
      <c r="M127" s="232"/>
      <c r="N127" s="232"/>
      <c r="O127" s="232"/>
      <c r="P127" s="232"/>
      <c r="Q127" s="232"/>
    </row>
    <row r="128" spans="2:17" x14ac:dyDescent="0.25">
      <c r="B128" s="70"/>
      <c r="C128" s="68"/>
      <c r="D128" s="68"/>
      <c r="E128" s="68"/>
      <c r="F128" s="68"/>
      <c r="G128" s="68"/>
      <c r="H128" s="68"/>
      <c r="I128" s="69"/>
      <c r="J128" s="74"/>
      <c r="K128" s="74"/>
      <c r="L128" s="74"/>
      <c r="M128" s="74"/>
      <c r="N128" s="69"/>
      <c r="O128" s="69"/>
      <c r="P128" s="69"/>
      <c r="Q128" s="69"/>
    </row>
    <row r="130" spans="2:17" x14ac:dyDescent="0.25">
      <c r="B130" s="225" t="s">
        <v>166</v>
      </c>
      <c r="C130" s="225"/>
      <c r="D130" s="225"/>
      <c r="E130" s="225"/>
      <c r="F130" s="225"/>
      <c r="G130" s="225"/>
      <c r="H130" s="225"/>
      <c r="I130" s="225"/>
      <c r="J130" s="225"/>
      <c r="K130" s="225"/>
      <c r="L130" s="225"/>
      <c r="M130" s="225"/>
      <c r="N130" s="225"/>
      <c r="O130" s="225"/>
    </row>
    <row r="131" spans="2:17" x14ac:dyDescent="0.25">
      <c r="B131" s="14" t="s">
        <v>39</v>
      </c>
      <c r="C131" s="234" t="s">
        <v>167</v>
      </c>
      <c r="D131" s="234"/>
      <c r="E131" s="234"/>
      <c r="F131" s="234"/>
      <c r="G131" s="234"/>
      <c r="H131" s="234"/>
      <c r="I131" s="234"/>
      <c r="J131" s="234"/>
      <c r="K131" s="234"/>
      <c r="L131" s="234"/>
      <c r="M131" s="234"/>
      <c r="N131" s="234"/>
      <c r="O131" s="234"/>
      <c r="P131" s="234"/>
      <c r="Q131" s="234"/>
    </row>
    <row r="132" spans="2:17" x14ac:dyDescent="0.25">
      <c r="B132" s="78">
        <v>1</v>
      </c>
      <c r="C132" s="236">
        <v>2</v>
      </c>
      <c r="D132" s="236"/>
      <c r="E132" s="236"/>
      <c r="F132" s="236"/>
      <c r="G132" s="236"/>
      <c r="H132" s="236"/>
      <c r="I132" s="236"/>
      <c r="J132" s="236"/>
      <c r="K132" s="236"/>
      <c r="L132" s="236"/>
      <c r="M132" s="236"/>
      <c r="N132" s="236"/>
      <c r="O132" s="236"/>
      <c r="P132" s="236"/>
      <c r="Q132" s="236"/>
    </row>
    <row r="133" spans="2:17" x14ac:dyDescent="0.25">
      <c r="B133" s="31"/>
      <c r="C133" s="239" t="s">
        <v>168</v>
      </c>
      <c r="D133" s="239"/>
      <c r="E133" s="239"/>
      <c r="F133" s="239"/>
      <c r="G133" s="239"/>
      <c r="H133" s="239"/>
      <c r="I133" s="239"/>
      <c r="J133" s="239"/>
      <c r="K133" s="239"/>
      <c r="L133" s="239"/>
      <c r="M133" s="239"/>
      <c r="N133" s="239"/>
      <c r="O133" s="239"/>
      <c r="P133" s="239"/>
      <c r="Q133" s="239"/>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zoomScaleNormal="100" workbookViewId="0">
      <selection activeCell="B6" sqref="B6:Q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1.85546875" bestFit="1" customWidth="1"/>
    <col min="19" max="19" width="9.140625" style="35"/>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192</v>
      </c>
      <c r="C5" s="204"/>
      <c r="D5" s="204"/>
      <c r="E5" s="204"/>
      <c r="F5" s="204"/>
      <c r="G5" s="204"/>
      <c r="H5" s="204"/>
      <c r="I5" s="204"/>
      <c r="J5" s="204"/>
      <c r="K5" s="204"/>
      <c r="L5" s="204"/>
      <c r="M5" s="204"/>
      <c r="N5" s="204"/>
      <c r="O5" s="204"/>
      <c r="P5" s="204"/>
      <c r="Q5" s="204"/>
    </row>
    <row r="6" spans="2:19" x14ac:dyDescent="0.25">
      <c r="B6" s="204" t="s">
        <v>180</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7" t="s">
        <v>39</v>
      </c>
      <c r="C9" s="207" t="s">
        <v>55</v>
      </c>
      <c r="D9" s="207"/>
      <c r="E9" s="238" t="s">
        <v>40</v>
      </c>
      <c r="F9" s="238"/>
      <c r="G9" s="238"/>
      <c r="H9" s="238"/>
      <c r="I9" s="238"/>
      <c r="J9" s="238"/>
      <c r="K9" s="275" t="s">
        <v>44</v>
      </c>
      <c r="L9" s="275"/>
      <c r="M9" s="275"/>
      <c r="N9" s="238" t="s">
        <v>173</v>
      </c>
      <c r="O9" s="238"/>
      <c r="P9" s="238"/>
      <c r="Q9" s="238"/>
    </row>
    <row r="10" spans="2:19" x14ac:dyDescent="0.25">
      <c r="B10" s="207"/>
      <c r="C10" s="207"/>
      <c r="D10" s="207"/>
      <c r="E10" s="238"/>
      <c r="F10" s="238"/>
      <c r="G10" s="238"/>
      <c r="H10" s="238"/>
      <c r="I10" s="238"/>
      <c r="J10" s="238"/>
      <c r="K10" s="275"/>
      <c r="L10" s="275"/>
      <c r="M10" s="275"/>
      <c r="N10" s="11" t="s">
        <v>194</v>
      </c>
      <c r="O10" s="238" t="s">
        <v>195</v>
      </c>
      <c r="P10" s="238"/>
      <c r="Q10" s="238"/>
    </row>
    <row r="11" spans="2:19" s="60" customFormat="1" ht="12" x14ac:dyDescent="0.2">
      <c r="B11" s="84">
        <v>1</v>
      </c>
      <c r="C11" s="329">
        <v>2</v>
      </c>
      <c r="D11" s="329"/>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302" t="s">
        <v>181</v>
      </c>
      <c r="D12" s="303"/>
      <c r="E12" s="280" t="s">
        <v>182</v>
      </c>
      <c r="F12" s="280"/>
      <c r="G12" s="280"/>
      <c r="H12" s="280"/>
      <c r="I12" s="280"/>
      <c r="J12" s="280"/>
      <c r="K12" s="279">
        <v>0</v>
      </c>
      <c r="L12" s="279"/>
      <c r="M12" s="279"/>
      <c r="N12" s="12">
        <v>0</v>
      </c>
      <c r="O12" s="276">
        <f>O40</f>
        <v>2</v>
      </c>
      <c r="P12" s="277"/>
      <c r="Q12" s="278"/>
    </row>
    <row r="15" spans="2:19" x14ac:dyDescent="0.25">
      <c r="B15" s="13" t="s">
        <v>38</v>
      </c>
    </row>
    <row r="16" spans="2:19" x14ac:dyDescent="0.25">
      <c r="B16" s="234" t="s">
        <v>56</v>
      </c>
      <c r="C16" s="234"/>
      <c r="D16" s="234"/>
      <c r="E16" s="234"/>
      <c r="F16" s="234"/>
      <c r="G16" s="234"/>
      <c r="H16" s="234"/>
      <c r="I16" s="234"/>
      <c r="J16" s="234"/>
      <c r="K16" s="234"/>
      <c r="L16" s="234"/>
      <c r="M16" s="234"/>
      <c r="N16" s="234" t="s">
        <v>27</v>
      </c>
      <c r="O16" s="234"/>
      <c r="P16" s="234"/>
      <c r="Q16" s="234"/>
    </row>
    <row r="17" spans="2:19" s="60" customFormat="1" ht="12" x14ac:dyDescent="0.2">
      <c r="B17" s="236">
        <v>1</v>
      </c>
      <c r="C17" s="236"/>
      <c r="D17" s="236"/>
      <c r="E17" s="236"/>
      <c r="F17" s="236"/>
      <c r="G17" s="236"/>
      <c r="H17" s="236"/>
      <c r="I17" s="236"/>
      <c r="J17" s="236"/>
      <c r="K17" s="236"/>
      <c r="L17" s="236"/>
      <c r="M17" s="236"/>
      <c r="N17" s="236">
        <v>2</v>
      </c>
      <c r="O17" s="236"/>
      <c r="P17" s="236"/>
      <c r="Q17" s="236"/>
      <c r="S17" s="61"/>
    </row>
    <row r="18" spans="2:19" x14ac:dyDescent="0.25">
      <c r="B18" s="285" t="s">
        <v>28</v>
      </c>
      <c r="C18" s="285"/>
      <c r="D18" s="285"/>
      <c r="E18" s="285"/>
      <c r="F18" s="285"/>
      <c r="G18" s="285"/>
      <c r="H18" s="285"/>
      <c r="I18" s="285"/>
      <c r="J18" s="285"/>
      <c r="K18" s="285"/>
      <c r="L18" s="285"/>
      <c r="M18" s="285"/>
      <c r="N18" s="281">
        <f>N19+N21+N23</f>
        <v>1050000</v>
      </c>
      <c r="O18" s="281"/>
      <c r="P18" s="281"/>
      <c r="Q18" s="281"/>
    </row>
    <row r="19" spans="2:19" x14ac:dyDescent="0.25">
      <c r="B19" s="285" t="s">
        <v>29</v>
      </c>
      <c r="C19" s="285"/>
      <c r="D19" s="285"/>
      <c r="E19" s="285"/>
      <c r="F19" s="285"/>
      <c r="G19" s="285"/>
      <c r="H19" s="285"/>
      <c r="I19" s="285"/>
      <c r="J19" s="285"/>
      <c r="K19" s="285"/>
      <c r="L19" s="285"/>
      <c r="M19" s="285"/>
      <c r="N19" s="281">
        <v>0</v>
      </c>
      <c r="O19" s="281"/>
      <c r="P19" s="281"/>
      <c r="Q19" s="281"/>
    </row>
    <row r="20" spans="2:19" x14ac:dyDescent="0.25">
      <c r="B20" s="330" t="s">
        <v>18</v>
      </c>
      <c r="C20" s="331"/>
      <c r="D20" s="331"/>
      <c r="E20" s="331"/>
      <c r="F20" s="331"/>
      <c r="G20" s="331"/>
      <c r="H20" s="331"/>
      <c r="I20" s="331"/>
      <c r="J20" s="331"/>
      <c r="K20" s="331"/>
      <c r="L20" s="331"/>
      <c r="M20" s="332"/>
      <c r="N20" s="282">
        <v>0</v>
      </c>
      <c r="O20" s="282"/>
      <c r="P20" s="282"/>
      <c r="Q20" s="282"/>
    </row>
    <row r="21" spans="2:19" x14ac:dyDescent="0.25">
      <c r="B21" s="285" t="s">
        <v>30</v>
      </c>
      <c r="C21" s="285"/>
      <c r="D21" s="285"/>
      <c r="E21" s="285"/>
      <c r="F21" s="285"/>
      <c r="G21" s="285"/>
      <c r="H21" s="285"/>
      <c r="I21" s="285"/>
      <c r="J21" s="285"/>
      <c r="K21" s="285"/>
      <c r="L21" s="285"/>
      <c r="M21" s="285"/>
      <c r="N21" s="281">
        <f>N22</f>
        <v>0</v>
      </c>
      <c r="O21" s="281"/>
      <c r="P21" s="281"/>
      <c r="Q21" s="281"/>
    </row>
    <row r="22" spans="2:19" x14ac:dyDescent="0.25">
      <c r="B22" s="314" t="s">
        <v>53</v>
      </c>
      <c r="C22" s="314"/>
      <c r="D22" s="314"/>
      <c r="E22" s="314"/>
      <c r="F22" s="314"/>
      <c r="G22" s="314"/>
      <c r="H22" s="314"/>
      <c r="I22" s="314"/>
      <c r="J22" s="314"/>
      <c r="K22" s="314"/>
      <c r="L22" s="314"/>
      <c r="M22" s="314"/>
      <c r="N22" s="282">
        <f>K46</f>
        <v>0</v>
      </c>
      <c r="O22" s="282"/>
      <c r="P22" s="282"/>
      <c r="Q22" s="282"/>
      <c r="R22" s="85"/>
    </row>
    <row r="23" spans="2:19" x14ac:dyDescent="0.25">
      <c r="B23" s="285" t="s">
        <v>31</v>
      </c>
      <c r="C23" s="285"/>
      <c r="D23" s="285"/>
      <c r="E23" s="285"/>
      <c r="F23" s="285"/>
      <c r="G23" s="285"/>
      <c r="H23" s="285"/>
      <c r="I23" s="285"/>
      <c r="J23" s="285"/>
      <c r="K23" s="285"/>
      <c r="L23" s="285"/>
      <c r="M23" s="285"/>
      <c r="N23" s="281">
        <f>N24</f>
        <v>1050000</v>
      </c>
      <c r="O23" s="281"/>
      <c r="P23" s="281"/>
      <c r="Q23" s="281"/>
    </row>
    <row r="24" spans="2:19" x14ac:dyDescent="0.25">
      <c r="B24" s="314" t="s">
        <v>54</v>
      </c>
      <c r="C24" s="314"/>
      <c r="D24" s="314"/>
      <c r="E24" s="314"/>
      <c r="F24" s="314"/>
      <c r="G24" s="314"/>
      <c r="H24" s="314"/>
      <c r="I24" s="314"/>
      <c r="J24" s="314"/>
      <c r="K24" s="314"/>
      <c r="L24" s="314"/>
      <c r="M24" s="314"/>
      <c r="N24" s="282">
        <f>L46</f>
        <v>1050000</v>
      </c>
      <c r="O24" s="282"/>
      <c r="P24" s="282"/>
      <c r="Q24" s="282"/>
    </row>
    <row r="25" spans="2:19" x14ac:dyDescent="0.25">
      <c r="B25" s="285" t="s">
        <v>32</v>
      </c>
      <c r="C25" s="285"/>
      <c r="D25" s="285"/>
      <c r="E25" s="285"/>
      <c r="F25" s="285"/>
      <c r="G25" s="285"/>
      <c r="H25" s="285"/>
      <c r="I25" s="285"/>
      <c r="J25" s="285"/>
      <c r="K25" s="285"/>
      <c r="L25" s="285"/>
      <c r="M25" s="285"/>
      <c r="N25" s="281">
        <v>0</v>
      </c>
      <c r="O25" s="281"/>
      <c r="P25" s="281"/>
      <c r="Q25" s="281"/>
    </row>
    <row r="26" spans="2:19" x14ac:dyDescent="0.25">
      <c r="B26" s="330" t="s">
        <v>18</v>
      </c>
      <c r="C26" s="331"/>
      <c r="D26" s="331"/>
      <c r="E26" s="331"/>
      <c r="F26" s="331"/>
      <c r="G26" s="331"/>
      <c r="H26" s="331"/>
      <c r="I26" s="331"/>
      <c r="J26" s="331"/>
      <c r="K26" s="331"/>
      <c r="L26" s="331"/>
      <c r="M26" s="332"/>
      <c r="N26" s="282">
        <v>0</v>
      </c>
      <c r="O26" s="282"/>
      <c r="P26" s="282"/>
      <c r="Q26" s="282"/>
    </row>
    <row r="27" spans="2:19" x14ac:dyDescent="0.25">
      <c r="B27" s="325" t="s">
        <v>33</v>
      </c>
      <c r="C27" s="326"/>
      <c r="D27" s="326"/>
      <c r="E27" s="326"/>
      <c r="F27" s="326"/>
      <c r="G27" s="326"/>
      <c r="H27" s="326"/>
      <c r="I27" s="326"/>
      <c r="J27" s="326"/>
      <c r="K27" s="326"/>
      <c r="L27" s="326"/>
      <c r="M27" s="327"/>
      <c r="N27" s="281">
        <f>N28+N29+N30</f>
        <v>185294</v>
      </c>
      <c r="O27" s="281"/>
      <c r="P27" s="281"/>
      <c r="Q27" s="281"/>
    </row>
    <row r="28" spans="2:19" x14ac:dyDescent="0.25">
      <c r="B28" s="314" t="s">
        <v>34</v>
      </c>
      <c r="C28" s="314"/>
      <c r="D28" s="314"/>
      <c r="E28" s="314"/>
      <c r="F28" s="314"/>
      <c r="G28" s="314"/>
      <c r="H28" s="314"/>
      <c r="I28" s="314"/>
      <c r="J28" s="314"/>
      <c r="K28" s="314"/>
      <c r="L28" s="314"/>
      <c r="M28" s="314"/>
      <c r="N28" s="282">
        <f>M39</f>
        <v>185294</v>
      </c>
      <c r="O28" s="282"/>
      <c r="P28" s="282"/>
      <c r="Q28" s="282"/>
    </row>
    <row r="29" spans="2:19" x14ac:dyDescent="0.25">
      <c r="B29" s="314" t="s">
        <v>35</v>
      </c>
      <c r="C29" s="314"/>
      <c r="D29" s="314"/>
      <c r="E29" s="314"/>
      <c r="F29" s="314"/>
      <c r="G29" s="314"/>
      <c r="H29" s="314"/>
      <c r="I29" s="314"/>
      <c r="J29" s="314"/>
      <c r="K29" s="314"/>
      <c r="L29" s="314"/>
      <c r="M29" s="314"/>
      <c r="N29" s="282">
        <v>0</v>
      </c>
      <c r="O29" s="282"/>
      <c r="P29" s="282"/>
      <c r="Q29" s="282"/>
    </row>
    <row r="30" spans="2:19" x14ac:dyDescent="0.25">
      <c r="B30" s="314" t="s">
        <v>36</v>
      </c>
      <c r="C30" s="314"/>
      <c r="D30" s="314"/>
      <c r="E30" s="314"/>
      <c r="F30" s="314"/>
      <c r="G30" s="314"/>
      <c r="H30" s="314"/>
      <c r="I30" s="314"/>
      <c r="J30" s="314"/>
      <c r="K30" s="314"/>
      <c r="L30" s="314"/>
      <c r="M30" s="314"/>
      <c r="N30" s="282">
        <v>0</v>
      </c>
      <c r="O30" s="282"/>
      <c r="P30" s="282"/>
      <c r="Q30" s="282"/>
    </row>
    <row r="31" spans="2:19" x14ac:dyDescent="0.25">
      <c r="B31" s="285" t="s">
        <v>37</v>
      </c>
      <c r="C31" s="285"/>
      <c r="D31" s="285"/>
      <c r="E31" s="285"/>
      <c r="F31" s="285"/>
      <c r="G31" s="285"/>
      <c r="H31" s="285"/>
      <c r="I31" s="285"/>
      <c r="J31" s="285"/>
      <c r="K31" s="285"/>
      <c r="L31" s="285"/>
      <c r="M31" s="285"/>
      <c r="N31" s="281">
        <f>N18+N27</f>
        <v>1235294</v>
      </c>
      <c r="O31" s="281"/>
      <c r="P31" s="281"/>
      <c r="Q31" s="281"/>
    </row>
    <row r="34" spans="2:19" x14ac:dyDescent="0.25">
      <c r="B34" s="13" t="s">
        <v>25</v>
      </c>
    </row>
    <row r="35" spans="2:19" ht="15" customHeight="1" x14ac:dyDescent="0.25">
      <c r="B35" s="297" t="s">
        <v>57</v>
      </c>
      <c r="C35" s="297" t="s">
        <v>58</v>
      </c>
      <c r="D35" s="297" t="s">
        <v>0</v>
      </c>
      <c r="E35" s="297" t="s">
        <v>1</v>
      </c>
      <c r="F35" s="297" t="s">
        <v>59</v>
      </c>
      <c r="G35" s="283" t="s">
        <v>299</v>
      </c>
      <c r="H35" s="333" t="s">
        <v>2</v>
      </c>
      <c r="I35" s="296" t="s">
        <v>3</v>
      </c>
      <c r="J35" s="296"/>
      <c r="K35" s="296"/>
      <c r="L35" s="296"/>
      <c r="M35" s="296"/>
      <c r="N35" s="297" t="s">
        <v>60</v>
      </c>
      <c r="O35" s="297"/>
      <c r="P35" s="297" t="s">
        <v>4</v>
      </c>
      <c r="Q35" s="297" t="s">
        <v>5</v>
      </c>
    </row>
    <row r="36" spans="2:19" ht="25.5" customHeight="1" x14ac:dyDescent="0.25">
      <c r="B36" s="297"/>
      <c r="C36" s="297"/>
      <c r="D36" s="297"/>
      <c r="E36" s="297"/>
      <c r="F36" s="297"/>
      <c r="G36" s="283"/>
      <c r="H36" s="333"/>
      <c r="I36" s="296" t="s">
        <v>6</v>
      </c>
      <c r="J36" s="296" t="s">
        <v>7</v>
      </c>
      <c r="K36" s="296"/>
      <c r="L36" s="296"/>
      <c r="M36" s="296" t="s">
        <v>8</v>
      </c>
      <c r="N36" s="297" t="s">
        <v>172</v>
      </c>
      <c r="O36" s="297" t="s">
        <v>196</v>
      </c>
      <c r="P36" s="297"/>
      <c r="Q36" s="297"/>
    </row>
    <row r="37" spans="2:19" ht="77.25" customHeight="1" x14ac:dyDescent="0.25">
      <c r="B37" s="297"/>
      <c r="C37" s="297"/>
      <c r="D37" s="297"/>
      <c r="E37" s="297"/>
      <c r="F37" s="297"/>
      <c r="G37" s="283"/>
      <c r="H37" s="333"/>
      <c r="I37" s="296"/>
      <c r="J37" s="10" t="s">
        <v>9</v>
      </c>
      <c r="K37" s="10" t="s">
        <v>10</v>
      </c>
      <c r="L37" s="10" t="s">
        <v>11</v>
      </c>
      <c r="M37" s="296"/>
      <c r="N37" s="297"/>
      <c r="O37" s="297"/>
      <c r="P37" s="297"/>
      <c r="Q37" s="297"/>
    </row>
    <row r="38" spans="2:19" s="60" customFormat="1" ht="12" x14ac:dyDescent="0.2">
      <c r="B38" s="86">
        <v>1</v>
      </c>
      <c r="C38" s="86">
        <v>2</v>
      </c>
      <c r="D38" s="86">
        <v>3</v>
      </c>
      <c r="E38" s="86">
        <v>4</v>
      </c>
      <c r="F38" s="86">
        <v>5</v>
      </c>
      <c r="G38" s="86">
        <v>6</v>
      </c>
      <c r="H38" s="86">
        <v>7</v>
      </c>
      <c r="I38" s="87">
        <v>8</v>
      </c>
      <c r="J38" s="72">
        <v>9</v>
      </c>
      <c r="K38" s="72">
        <v>10</v>
      </c>
      <c r="L38" s="72">
        <v>11</v>
      </c>
      <c r="M38" s="72">
        <v>12</v>
      </c>
      <c r="N38" s="86">
        <v>13</v>
      </c>
      <c r="O38" s="86">
        <v>14</v>
      </c>
      <c r="P38" s="86">
        <v>15</v>
      </c>
      <c r="Q38" s="86">
        <v>16</v>
      </c>
      <c r="S38" s="61"/>
    </row>
    <row r="39" spans="2:19" ht="33" customHeight="1" x14ac:dyDescent="0.25">
      <c r="B39" s="260" t="s">
        <v>184</v>
      </c>
      <c r="C39" s="261" t="s">
        <v>13</v>
      </c>
      <c r="D39" s="261" t="s">
        <v>183</v>
      </c>
      <c r="E39" s="261" t="s">
        <v>18</v>
      </c>
      <c r="F39" s="261" t="s">
        <v>14</v>
      </c>
      <c r="G39" s="261" t="s">
        <v>516</v>
      </c>
      <c r="H39" s="261" t="s">
        <v>15</v>
      </c>
      <c r="I39" s="262">
        <f>SUM(I42:I45)</f>
        <v>1235294</v>
      </c>
      <c r="J39" s="262">
        <f>SUM(J42:J45)</f>
        <v>0</v>
      </c>
      <c r="K39" s="262">
        <f>SUM(K42:K45)</f>
        <v>0</v>
      </c>
      <c r="L39" s="262">
        <f>SUM(L42:L45)</f>
        <v>1050000</v>
      </c>
      <c r="M39" s="262">
        <f>SUM(M42:M45)</f>
        <v>185294</v>
      </c>
      <c r="N39" s="57" t="s">
        <v>185</v>
      </c>
      <c r="O39" s="54">
        <f>O42+O44</f>
        <v>2</v>
      </c>
      <c r="P39" s="261" t="s">
        <v>323</v>
      </c>
      <c r="Q39" s="261" t="s">
        <v>19</v>
      </c>
    </row>
    <row r="40" spans="2:19" ht="48.75" customHeight="1" x14ac:dyDescent="0.25">
      <c r="B40" s="260"/>
      <c r="C40" s="261"/>
      <c r="D40" s="261"/>
      <c r="E40" s="261"/>
      <c r="F40" s="261"/>
      <c r="G40" s="261"/>
      <c r="H40" s="261"/>
      <c r="I40" s="262"/>
      <c r="J40" s="262"/>
      <c r="K40" s="262"/>
      <c r="L40" s="262"/>
      <c r="M40" s="262"/>
      <c r="N40" s="57" t="s">
        <v>186</v>
      </c>
      <c r="O40" s="54">
        <f>O43+O45</f>
        <v>2</v>
      </c>
      <c r="P40" s="261"/>
      <c r="Q40" s="261"/>
    </row>
    <row r="41" spans="2:19" ht="22.5" x14ac:dyDescent="0.25">
      <c r="B41" s="55" t="s">
        <v>16</v>
      </c>
      <c r="C41" s="56"/>
      <c r="D41" s="56"/>
      <c r="E41" s="56"/>
      <c r="F41" s="56"/>
      <c r="G41" s="56"/>
      <c r="H41" s="56"/>
      <c r="I41" s="73"/>
      <c r="J41" s="73"/>
      <c r="K41" s="75"/>
      <c r="L41" s="75"/>
      <c r="M41" s="73"/>
      <c r="N41" s="56"/>
      <c r="O41" s="88"/>
      <c r="P41" s="89"/>
      <c r="Q41" s="56"/>
    </row>
    <row r="42" spans="2:19" ht="37.5" customHeight="1" x14ac:dyDescent="0.25">
      <c r="B42" s="254" t="s">
        <v>187</v>
      </c>
      <c r="C42" s="255"/>
      <c r="D42" s="253" t="s">
        <v>22</v>
      </c>
      <c r="E42" s="261" t="s">
        <v>18</v>
      </c>
      <c r="F42" s="255"/>
      <c r="G42" s="253" t="s">
        <v>516</v>
      </c>
      <c r="H42" s="255"/>
      <c r="I42" s="256">
        <f>SUM(J42:M43)</f>
        <v>1085294</v>
      </c>
      <c r="J42" s="256">
        <v>0</v>
      </c>
      <c r="K42" s="272">
        <v>0</v>
      </c>
      <c r="L42" s="272">
        <v>922500</v>
      </c>
      <c r="M42" s="272">
        <v>162794</v>
      </c>
      <c r="N42" s="53" t="s">
        <v>185</v>
      </c>
      <c r="O42" s="51">
        <v>1</v>
      </c>
      <c r="P42" s="257" t="s">
        <v>323</v>
      </c>
      <c r="Q42" s="257" t="s">
        <v>19</v>
      </c>
    </row>
    <row r="43" spans="2:19" ht="37.5" customHeight="1" x14ac:dyDescent="0.25">
      <c r="B43" s="254"/>
      <c r="C43" s="255"/>
      <c r="D43" s="253"/>
      <c r="E43" s="261"/>
      <c r="F43" s="255"/>
      <c r="G43" s="253"/>
      <c r="H43" s="255"/>
      <c r="I43" s="256"/>
      <c r="J43" s="256"/>
      <c r="K43" s="274"/>
      <c r="L43" s="274"/>
      <c r="M43" s="274"/>
      <c r="N43" s="53" t="s">
        <v>186</v>
      </c>
      <c r="O43" s="51">
        <v>1</v>
      </c>
      <c r="P43" s="257"/>
      <c r="Q43" s="257"/>
    </row>
    <row r="44" spans="2:19" ht="45" customHeight="1" x14ac:dyDescent="0.25">
      <c r="B44" s="254" t="s">
        <v>188</v>
      </c>
      <c r="C44" s="255"/>
      <c r="D44" s="253" t="s">
        <v>22</v>
      </c>
      <c r="E44" s="261" t="s">
        <v>18</v>
      </c>
      <c r="F44" s="255"/>
      <c r="G44" s="253" t="s">
        <v>516</v>
      </c>
      <c r="H44" s="255"/>
      <c r="I44" s="256">
        <f>SUM(J44:M45)</f>
        <v>150000</v>
      </c>
      <c r="J44" s="256">
        <v>0</v>
      </c>
      <c r="K44" s="272">
        <v>0</v>
      </c>
      <c r="L44" s="272">
        <v>127500</v>
      </c>
      <c r="M44" s="272">
        <v>22500</v>
      </c>
      <c r="N44" s="53" t="s">
        <v>185</v>
      </c>
      <c r="O44" s="51">
        <v>1</v>
      </c>
      <c r="P44" s="257" t="s">
        <v>323</v>
      </c>
      <c r="Q44" s="257" t="s">
        <v>19</v>
      </c>
    </row>
    <row r="45" spans="2:19" ht="45" customHeight="1" x14ac:dyDescent="0.25">
      <c r="B45" s="254"/>
      <c r="C45" s="255"/>
      <c r="D45" s="253"/>
      <c r="E45" s="261"/>
      <c r="F45" s="255"/>
      <c r="G45" s="253"/>
      <c r="H45" s="255"/>
      <c r="I45" s="256"/>
      <c r="J45" s="256"/>
      <c r="K45" s="274"/>
      <c r="L45" s="274"/>
      <c r="M45" s="274"/>
      <c r="N45" s="53" t="s">
        <v>186</v>
      </c>
      <c r="O45" s="51">
        <v>1</v>
      </c>
      <c r="P45" s="257"/>
      <c r="Q45" s="257"/>
    </row>
    <row r="46" spans="2:19" x14ac:dyDescent="0.25">
      <c r="B46" s="298" t="s">
        <v>12</v>
      </c>
      <c r="C46" s="298"/>
      <c r="D46" s="298"/>
      <c r="E46" s="298"/>
      <c r="F46" s="298"/>
      <c r="G46" s="298"/>
      <c r="H46" s="298"/>
      <c r="I46" s="9">
        <f>I39</f>
        <v>1235294</v>
      </c>
      <c r="J46" s="9">
        <f>J39</f>
        <v>0</v>
      </c>
      <c r="K46" s="9">
        <f>K39</f>
        <v>0</v>
      </c>
      <c r="L46" s="9">
        <f>L39</f>
        <v>1050000</v>
      </c>
      <c r="M46" s="9">
        <f>M39</f>
        <v>185294</v>
      </c>
      <c r="N46" s="299"/>
      <c r="O46" s="299"/>
      <c r="P46" s="299"/>
      <c r="Q46" s="299"/>
    </row>
    <row r="47" spans="2:19" ht="38.25" customHeight="1" x14ac:dyDescent="0.25">
      <c r="B47" s="34" t="s">
        <v>169</v>
      </c>
      <c r="C47" s="300" t="s">
        <v>189</v>
      </c>
      <c r="D47" s="300"/>
      <c r="E47" s="300"/>
      <c r="F47" s="300"/>
      <c r="G47" s="300"/>
      <c r="H47" s="300"/>
      <c r="I47" s="300"/>
      <c r="J47" s="300"/>
      <c r="K47" s="300"/>
      <c r="L47" s="300"/>
      <c r="M47" s="300"/>
      <c r="N47" s="300"/>
      <c r="O47" s="300"/>
      <c r="P47" s="300"/>
      <c r="Q47" s="300"/>
    </row>
    <row r="48" spans="2:19" x14ac:dyDescent="0.25">
      <c r="L48" s="97"/>
    </row>
    <row r="49" spans="2:19" x14ac:dyDescent="0.25">
      <c r="B49" s="30" t="s">
        <v>156</v>
      </c>
    </row>
    <row r="50" spans="2:19" ht="15" customHeight="1" x14ac:dyDescent="0.25">
      <c r="B50" s="14" t="s">
        <v>39</v>
      </c>
      <c r="C50" s="234" t="s">
        <v>157</v>
      </c>
      <c r="D50" s="234"/>
      <c r="E50" s="234"/>
      <c r="F50" s="334" t="s">
        <v>158</v>
      </c>
      <c r="G50" s="335"/>
      <c r="H50" s="335"/>
      <c r="I50" s="335"/>
      <c r="J50" s="336"/>
      <c r="K50" s="234" t="s">
        <v>159</v>
      </c>
      <c r="L50" s="234"/>
      <c r="M50" s="234"/>
      <c r="N50" s="234"/>
      <c r="O50" s="234"/>
      <c r="P50" s="234"/>
      <c r="Q50" s="234"/>
    </row>
    <row r="51" spans="2:19" s="60" customFormat="1" ht="12" x14ac:dyDescent="0.2">
      <c r="B51" s="71">
        <v>1</v>
      </c>
      <c r="C51" s="236">
        <v>2</v>
      </c>
      <c r="D51" s="236"/>
      <c r="E51" s="236"/>
      <c r="F51" s="244">
        <v>3</v>
      </c>
      <c r="G51" s="245"/>
      <c r="H51" s="245"/>
      <c r="I51" s="245"/>
      <c r="J51" s="246"/>
      <c r="K51" s="236">
        <v>4</v>
      </c>
      <c r="L51" s="236"/>
      <c r="M51" s="236"/>
      <c r="N51" s="236"/>
      <c r="O51" s="236"/>
      <c r="P51" s="236"/>
      <c r="Q51" s="236"/>
      <c r="S51" s="61"/>
    </row>
    <row r="52" spans="2:19" s="27" customFormat="1" x14ac:dyDescent="0.25">
      <c r="B52" s="31"/>
      <c r="C52" s="247" t="s">
        <v>168</v>
      </c>
      <c r="D52" s="248"/>
      <c r="E52" s="249"/>
      <c r="F52" s="250"/>
      <c r="G52" s="251"/>
      <c r="H52" s="251"/>
      <c r="I52" s="251"/>
      <c r="J52" s="252"/>
      <c r="K52" s="240"/>
      <c r="L52" s="240"/>
      <c r="M52" s="240"/>
      <c r="N52" s="240"/>
      <c r="O52" s="240"/>
      <c r="P52" s="240"/>
      <c r="Q52" s="240"/>
      <c r="S52" s="36"/>
    </row>
    <row r="55" spans="2:19" x14ac:dyDescent="0.25">
      <c r="B55" s="30" t="s">
        <v>160</v>
      </c>
    </row>
    <row r="56" spans="2:19" ht="15" customHeight="1" x14ac:dyDescent="0.25">
      <c r="B56" s="14" t="s">
        <v>39</v>
      </c>
      <c r="C56" s="234" t="s">
        <v>161</v>
      </c>
      <c r="D56" s="234"/>
      <c r="E56" s="234"/>
      <c r="F56" s="234" t="s">
        <v>158</v>
      </c>
      <c r="G56" s="234"/>
      <c r="H56" s="234"/>
      <c r="I56" s="234"/>
      <c r="J56" s="234"/>
      <c r="K56" s="234" t="s">
        <v>162</v>
      </c>
      <c r="L56" s="234"/>
      <c r="M56" s="234"/>
      <c r="N56" s="234"/>
      <c r="O56" s="234"/>
      <c r="P56" s="234"/>
      <c r="Q56" s="234"/>
    </row>
    <row r="57" spans="2:19" s="60" customFormat="1" ht="11.25" customHeight="1" x14ac:dyDescent="0.2">
      <c r="B57" s="71">
        <v>1</v>
      </c>
      <c r="C57" s="236">
        <v>2</v>
      </c>
      <c r="D57" s="236"/>
      <c r="E57" s="236"/>
      <c r="F57" s="236">
        <v>3</v>
      </c>
      <c r="G57" s="236"/>
      <c r="H57" s="236"/>
      <c r="I57" s="236"/>
      <c r="J57" s="236"/>
      <c r="K57" s="236">
        <v>4</v>
      </c>
      <c r="L57" s="236"/>
      <c r="M57" s="236"/>
      <c r="N57" s="236"/>
      <c r="O57" s="236"/>
      <c r="P57" s="236"/>
      <c r="Q57" s="236"/>
      <c r="S57" s="61"/>
    </row>
    <row r="58" spans="2:19" s="27" customFormat="1" x14ac:dyDescent="0.25">
      <c r="B58" s="31"/>
      <c r="C58" s="239" t="s">
        <v>168</v>
      </c>
      <c r="D58" s="239"/>
      <c r="E58" s="239"/>
      <c r="F58" s="237"/>
      <c r="G58" s="237"/>
      <c r="H58" s="237"/>
      <c r="I58" s="237"/>
      <c r="J58" s="237"/>
      <c r="K58" s="240"/>
      <c r="L58" s="240"/>
      <c r="M58" s="240"/>
      <c r="N58" s="240"/>
      <c r="O58" s="240"/>
      <c r="P58" s="240"/>
      <c r="Q58" s="240"/>
      <c r="S58" s="36"/>
    </row>
    <row r="61" spans="2:19" x14ac:dyDescent="0.25">
      <c r="B61" s="30" t="s">
        <v>163</v>
      </c>
    </row>
    <row r="62" spans="2:19" ht="39" customHeight="1" x14ac:dyDescent="0.25">
      <c r="B62" s="11" t="s">
        <v>39</v>
      </c>
      <c r="C62" s="207" t="s">
        <v>164</v>
      </c>
      <c r="D62" s="207"/>
      <c r="E62" s="207"/>
      <c r="F62" s="226" t="s">
        <v>165</v>
      </c>
      <c r="G62" s="227"/>
      <c r="H62" s="227"/>
      <c r="I62" s="227"/>
      <c r="J62" s="227"/>
      <c r="K62" s="227"/>
      <c r="L62" s="227"/>
      <c r="M62" s="227"/>
      <c r="N62" s="227"/>
      <c r="O62" s="227"/>
      <c r="P62" s="227"/>
      <c r="Q62" s="228"/>
    </row>
    <row r="63" spans="2:19" s="79" customFormat="1" ht="12" x14ac:dyDescent="0.2">
      <c r="B63" s="78">
        <v>1</v>
      </c>
      <c r="C63" s="235">
        <v>2</v>
      </c>
      <c r="D63" s="235"/>
      <c r="E63" s="235"/>
      <c r="F63" s="229">
        <v>3</v>
      </c>
      <c r="G63" s="230"/>
      <c r="H63" s="230"/>
      <c r="I63" s="230"/>
      <c r="J63" s="230"/>
      <c r="K63" s="230"/>
      <c r="L63" s="230"/>
      <c r="M63" s="230"/>
      <c r="N63" s="230"/>
      <c r="O63" s="230"/>
      <c r="P63" s="230"/>
      <c r="Q63" s="231"/>
      <c r="S63" s="61"/>
    </row>
    <row r="64" spans="2:19" s="27" customFormat="1" ht="107.25" customHeight="1" x14ac:dyDescent="0.25">
      <c r="B64" s="12" t="s">
        <v>69</v>
      </c>
      <c r="C64" s="233" t="s">
        <v>190</v>
      </c>
      <c r="D64" s="233"/>
      <c r="E64" s="233"/>
      <c r="F64" s="337" t="s">
        <v>197</v>
      </c>
      <c r="G64" s="338"/>
      <c r="H64" s="338"/>
      <c r="I64" s="338"/>
      <c r="J64" s="338"/>
      <c r="K64" s="338"/>
      <c r="L64" s="338"/>
      <c r="M64" s="338"/>
      <c r="N64" s="338"/>
      <c r="O64" s="338"/>
      <c r="P64" s="338"/>
      <c r="Q64" s="339"/>
      <c r="S64" s="36"/>
    </row>
    <row r="65" spans="2:19" s="27" customFormat="1" x14ac:dyDescent="0.25">
      <c r="C65" s="81"/>
      <c r="D65" s="81"/>
      <c r="E65" s="81"/>
      <c r="F65" s="81"/>
      <c r="G65" s="81"/>
      <c r="H65" s="81"/>
      <c r="I65" s="74"/>
      <c r="J65" s="74"/>
      <c r="K65" s="74"/>
      <c r="L65" s="74"/>
      <c r="M65" s="74"/>
      <c r="N65" s="74"/>
      <c r="O65" s="74"/>
      <c r="P65" s="74"/>
      <c r="Q65" s="74"/>
      <c r="S65" s="36"/>
    </row>
    <row r="67" spans="2:19" x14ac:dyDescent="0.25">
      <c r="B67" s="30" t="s">
        <v>166</v>
      </c>
    </row>
    <row r="68" spans="2:19" x14ac:dyDescent="0.25">
      <c r="B68" s="14" t="s">
        <v>39</v>
      </c>
      <c r="C68" s="234" t="s">
        <v>167</v>
      </c>
      <c r="D68" s="234"/>
      <c r="E68" s="234"/>
      <c r="F68" s="234"/>
      <c r="G68" s="234"/>
      <c r="H68" s="234"/>
      <c r="I68" s="234"/>
      <c r="J68" s="234"/>
      <c r="K68" s="234"/>
      <c r="L68" s="234"/>
      <c r="M68" s="234"/>
      <c r="N68" s="234"/>
      <c r="O68" s="234"/>
      <c r="P68" s="234"/>
      <c r="Q68" s="234"/>
    </row>
    <row r="69" spans="2:19" s="60" customFormat="1" ht="12" x14ac:dyDescent="0.2">
      <c r="B69" s="78">
        <v>1</v>
      </c>
      <c r="C69" s="236">
        <v>2</v>
      </c>
      <c r="D69" s="236"/>
      <c r="E69" s="236"/>
      <c r="F69" s="236"/>
      <c r="G69" s="236"/>
      <c r="H69" s="236"/>
      <c r="I69" s="236"/>
      <c r="J69" s="236"/>
      <c r="K69" s="236"/>
      <c r="L69" s="236"/>
      <c r="M69" s="236"/>
      <c r="N69" s="236"/>
      <c r="O69" s="236"/>
      <c r="P69" s="236"/>
      <c r="Q69" s="236"/>
      <c r="S69" s="61"/>
    </row>
    <row r="70" spans="2:19" s="27" customFormat="1" x14ac:dyDescent="0.25">
      <c r="B70" s="31"/>
      <c r="C70" s="239" t="s">
        <v>168</v>
      </c>
      <c r="D70" s="239"/>
      <c r="E70" s="239"/>
      <c r="F70" s="239"/>
      <c r="G70" s="239"/>
      <c r="H70" s="239"/>
      <c r="I70" s="239"/>
      <c r="J70" s="239"/>
      <c r="K70" s="239"/>
      <c r="L70" s="239"/>
      <c r="M70" s="239"/>
      <c r="N70" s="239"/>
      <c r="O70" s="239"/>
      <c r="P70" s="239"/>
      <c r="Q70" s="239"/>
      <c r="S70" s="36"/>
    </row>
  </sheetData>
  <mergeCells count="138">
    <mergeCell ref="C64:E64"/>
    <mergeCell ref="F64:Q64"/>
    <mergeCell ref="C68:Q68"/>
    <mergeCell ref="C69:Q69"/>
    <mergeCell ref="C70:Q70"/>
    <mergeCell ref="C58:E58"/>
    <mergeCell ref="F58:J58"/>
    <mergeCell ref="K58:Q58"/>
    <mergeCell ref="C62:E62"/>
    <mergeCell ref="F62:Q62"/>
    <mergeCell ref="C63:E63"/>
    <mergeCell ref="F63:Q63"/>
    <mergeCell ref="C56:E56"/>
    <mergeCell ref="F56:J56"/>
    <mergeCell ref="K56:Q56"/>
    <mergeCell ref="C57:E57"/>
    <mergeCell ref="F57:J57"/>
    <mergeCell ref="K57:Q57"/>
    <mergeCell ref="C51:E51"/>
    <mergeCell ref="F51:J51"/>
    <mergeCell ref="K51:Q51"/>
    <mergeCell ref="C52:E52"/>
    <mergeCell ref="F52:J52"/>
    <mergeCell ref="K52:Q52"/>
    <mergeCell ref="B46:H46"/>
    <mergeCell ref="N46:Q46"/>
    <mergeCell ref="C47:Q47"/>
    <mergeCell ref="C50:E50"/>
    <mergeCell ref="F50:J50"/>
    <mergeCell ref="K50:Q50"/>
    <mergeCell ref="P44:P45"/>
    <mergeCell ref="Q44:Q45"/>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9" firstPageNumber="2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7"/>
  <sheetViews>
    <sheetView zoomScale="90" zoomScaleNormal="90" workbookViewId="0">
      <selection activeCell="N9" sqref="N9:Q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271</v>
      </c>
      <c r="C5" s="204"/>
      <c r="D5" s="204"/>
      <c r="E5" s="204"/>
      <c r="F5" s="204"/>
      <c r="G5" s="204"/>
      <c r="H5" s="204"/>
      <c r="I5" s="204"/>
      <c r="J5" s="204"/>
      <c r="K5" s="204"/>
      <c r="L5" s="204"/>
      <c r="M5" s="204"/>
      <c r="N5" s="204"/>
      <c r="O5" s="204"/>
      <c r="P5" s="204"/>
      <c r="Q5" s="204"/>
    </row>
    <row r="6" spans="2:19" x14ac:dyDescent="0.25">
      <c r="B6" s="204" t="s">
        <v>272</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6" t="s">
        <v>39</v>
      </c>
      <c r="C9" s="206" t="s">
        <v>55</v>
      </c>
      <c r="D9" s="206"/>
      <c r="E9" s="238" t="s">
        <v>40</v>
      </c>
      <c r="F9" s="238"/>
      <c r="G9" s="238"/>
      <c r="H9" s="238"/>
      <c r="I9" s="238"/>
      <c r="J9" s="238"/>
      <c r="K9" s="275" t="s">
        <v>44</v>
      </c>
      <c r="L9" s="275"/>
      <c r="M9" s="275"/>
      <c r="N9" s="238" t="s">
        <v>456</v>
      </c>
      <c r="O9" s="238"/>
      <c r="P9" s="238"/>
      <c r="Q9" s="238"/>
    </row>
    <row r="10" spans="2:19" x14ac:dyDescent="0.25">
      <c r="B10" s="206"/>
      <c r="C10" s="206"/>
      <c r="D10" s="206"/>
      <c r="E10" s="238"/>
      <c r="F10" s="238"/>
      <c r="G10" s="238"/>
      <c r="H10" s="238"/>
      <c r="I10" s="238"/>
      <c r="J10" s="238"/>
      <c r="K10" s="275"/>
      <c r="L10" s="275"/>
      <c r="M10" s="275"/>
      <c r="N10" s="11" t="s">
        <v>194</v>
      </c>
      <c r="O10" s="238" t="s">
        <v>195</v>
      </c>
      <c r="P10" s="238"/>
      <c r="Q10" s="238"/>
    </row>
    <row r="11" spans="2:19" s="60" customFormat="1" ht="12" x14ac:dyDescent="0.2">
      <c r="B11" s="58">
        <v>1</v>
      </c>
      <c r="C11" s="312">
        <v>2</v>
      </c>
      <c r="D11" s="312"/>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302" t="s">
        <v>274</v>
      </c>
      <c r="D12" s="303"/>
      <c r="E12" s="280" t="s">
        <v>273</v>
      </c>
      <c r="F12" s="280"/>
      <c r="G12" s="280"/>
      <c r="H12" s="280"/>
      <c r="I12" s="280"/>
      <c r="J12" s="280"/>
      <c r="K12" s="279">
        <v>0</v>
      </c>
      <c r="L12" s="279"/>
      <c r="M12" s="279"/>
      <c r="N12" s="12">
        <v>0</v>
      </c>
      <c r="O12" s="276">
        <v>80</v>
      </c>
      <c r="P12" s="277"/>
      <c r="Q12" s="278"/>
    </row>
    <row r="13" spans="2:19" ht="28.5" customHeight="1" x14ac:dyDescent="0.25">
      <c r="B13" s="77" t="s">
        <v>45</v>
      </c>
      <c r="C13" s="302" t="s">
        <v>276</v>
      </c>
      <c r="D13" s="303"/>
      <c r="E13" s="304" t="s">
        <v>275</v>
      </c>
      <c r="F13" s="305"/>
      <c r="G13" s="305"/>
      <c r="H13" s="305"/>
      <c r="I13" s="305"/>
      <c r="J13" s="306"/>
      <c r="K13" s="307">
        <v>0</v>
      </c>
      <c r="L13" s="308"/>
      <c r="M13" s="309"/>
      <c r="N13" s="12">
        <v>0</v>
      </c>
      <c r="O13" s="276">
        <v>80</v>
      </c>
      <c r="P13" s="277"/>
      <c r="Q13" s="278"/>
    </row>
    <row r="16" spans="2:19" x14ac:dyDescent="0.25">
      <c r="B16" s="13" t="s">
        <v>38</v>
      </c>
    </row>
    <row r="17" spans="2:19" x14ac:dyDescent="0.25">
      <c r="B17" s="234" t="s">
        <v>56</v>
      </c>
      <c r="C17" s="234"/>
      <c r="D17" s="234"/>
      <c r="E17" s="234"/>
      <c r="F17" s="234"/>
      <c r="G17" s="234"/>
      <c r="H17" s="234"/>
      <c r="I17" s="234"/>
      <c r="J17" s="234"/>
      <c r="K17" s="234"/>
      <c r="L17" s="234"/>
      <c r="M17" s="234"/>
      <c r="N17" s="234" t="s">
        <v>27</v>
      </c>
      <c r="O17" s="234"/>
      <c r="P17" s="234"/>
      <c r="Q17" s="234"/>
    </row>
    <row r="18" spans="2:19" s="60" customFormat="1" ht="12" x14ac:dyDescent="0.2">
      <c r="B18" s="236">
        <v>1</v>
      </c>
      <c r="C18" s="236"/>
      <c r="D18" s="236"/>
      <c r="E18" s="236"/>
      <c r="F18" s="236"/>
      <c r="G18" s="236"/>
      <c r="H18" s="236"/>
      <c r="I18" s="236"/>
      <c r="J18" s="236"/>
      <c r="K18" s="236"/>
      <c r="L18" s="236"/>
      <c r="M18" s="236"/>
      <c r="N18" s="236">
        <v>2</v>
      </c>
      <c r="O18" s="236"/>
      <c r="P18" s="236"/>
      <c r="Q18" s="236"/>
      <c r="S18" s="61"/>
    </row>
    <row r="19" spans="2:19" x14ac:dyDescent="0.25">
      <c r="B19" s="285" t="s">
        <v>28</v>
      </c>
      <c r="C19" s="285"/>
      <c r="D19" s="285"/>
      <c r="E19" s="285"/>
      <c r="F19" s="285"/>
      <c r="G19" s="285"/>
      <c r="H19" s="285"/>
      <c r="I19" s="285"/>
      <c r="J19" s="285"/>
      <c r="K19" s="285"/>
      <c r="L19" s="285"/>
      <c r="M19" s="285"/>
      <c r="N19" s="281">
        <f>N20+N22+N25</f>
        <v>1192943.25</v>
      </c>
      <c r="O19" s="281"/>
      <c r="P19" s="281"/>
      <c r="Q19" s="281"/>
    </row>
    <row r="20" spans="2:19" x14ac:dyDescent="0.25">
      <c r="B20" s="285" t="s">
        <v>29</v>
      </c>
      <c r="C20" s="285"/>
      <c r="D20" s="285"/>
      <c r="E20" s="285"/>
      <c r="F20" s="285"/>
      <c r="G20" s="285"/>
      <c r="H20" s="285"/>
      <c r="I20" s="285"/>
      <c r="J20" s="285"/>
      <c r="K20" s="285"/>
      <c r="L20" s="285"/>
      <c r="M20" s="285"/>
      <c r="N20" s="281">
        <v>0</v>
      </c>
      <c r="O20" s="281"/>
      <c r="P20" s="281"/>
      <c r="Q20" s="281"/>
    </row>
    <row r="21" spans="2:19" x14ac:dyDescent="0.25">
      <c r="B21" s="319" t="s">
        <v>18</v>
      </c>
      <c r="C21" s="320"/>
      <c r="D21" s="320"/>
      <c r="E21" s="320"/>
      <c r="F21" s="320"/>
      <c r="G21" s="320"/>
      <c r="H21" s="320"/>
      <c r="I21" s="320"/>
      <c r="J21" s="320"/>
      <c r="K21" s="320"/>
      <c r="L21" s="320"/>
      <c r="M21" s="321"/>
      <c r="N21" s="282">
        <v>0</v>
      </c>
      <c r="O21" s="282"/>
      <c r="P21" s="282"/>
      <c r="Q21" s="282"/>
    </row>
    <row r="22" spans="2:19" x14ac:dyDescent="0.25">
      <c r="B22" s="285" t="s">
        <v>30</v>
      </c>
      <c r="C22" s="285"/>
      <c r="D22" s="285"/>
      <c r="E22" s="285"/>
      <c r="F22" s="285"/>
      <c r="G22" s="285"/>
      <c r="H22" s="285"/>
      <c r="I22" s="285"/>
      <c r="J22" s="285"/>
      <c r="K22" s="285"/>
      <c r="L22" s="285"/>
      <c r="M22" s="285"/>
      <c r="N22" s="281">
        <f>N23+N24</f>
        <v>0</v>
      </c>
      <c r="O22" s="281"/>
      <c r="P22" s="281"/>
      <c r="Q22" s="281"/>
    </row>
    <row r="23" spans="2:19" x14ac:dyDescent="0.25">
      <c r="B23" s="314" t="s">
        <v>53</v>
      </c>
      <c r="C23" s="314"/>
      <c r="D23" s="314"/>
      <c r="E23" s="314"/>
      <c r="F23" s="314"/>
      <c r="G23" s="314"/>
      <c r="H23" s="314"/>
      <c r="I23" s="314"/>
      <c r="J23" s="314"/>
      <c r="K23" s="314"/>
      <c r="L23" s="314"/>
      <c r="M23" s="314"/>
      <c r="N23" s="282">
        <f>K62</f>
        <v>0</v>
      </c>
      <c r="O23" s="282"/>
      <c r="P23" s="282"/>
      <c r="Q23" s="282"/>
      <c r="R23" s="76"/>
    </row>
    <row r="24" spans="2:19" x14ac:dyDescent="0.25">
      <c r="B24" s="322" t="s">
        <v>178</v>
      </c>
      <c r="C24" s="323"/>
      <c r="D24" s="323"/>
      <c r="E24" s="323"/>
      <c r="F24" s="323"/>
      <c r="G24" s="323"/>
      <c r="H24" s="323"/>
      <c r="I24" s="323"/>
      <c r="J24" s="323"/>
      <c r="K24" s="323"/>
      <c r="L24" s="323"/>
      <c r="M24" s="324"/>
      <c r="N24" s="282">
        <v>0</v>
      </c>
      <c r="O24" s="282"/>
      <c r="P24" s="282"/>
      <c r="Q24" s="282"/>
      <c r="R24" s="76"/>
    </row>
    <row r="25" spans="2:19" x14ac:dyDescent="0.25">
      <c r="B25" s="315" t="s">
        <v>31</v>
      </c>
      <c r="C25" s="315"/>
      <c r="D25" s="315"/>
      <c r="E25" s="315"/>
      <c r="F25" s="315"/>
      <c r="G25" s="315"/>
      <c r="H25" s="315"/>
      <c r="I25" s="315"/>
      <c r="J25" s="315"/>
      <c r="K25" s="315"/>
      <c r="L25" s="315"/>
      <c r="M25" s="315"/>
      <c r="N25" s="281">
        <f>N26</f>
        <v>1192943.25</v>
      </c>
      <c r="O25" s="281"/>
      <c r="P25" s="281"/>
      <c r="Q25" s="281"/>
    </row>
    <row r="26" spans="2:19" x14ac:dyDescent="0.25">
      <c r="B26" s="328" t="s">
        <v>54</v>
      </c>
      <c r="C26" s="328"/>
      <c r="D26" s="328"/>
      <c r="E26" s="328"/>
      <c r="F26" s="328"/>
      <c r="G26" s="328"/>
      <c r="H26" s="328"/>
      <c r="I26" s="328"/>
      <c r="J26" s="328"/>
      <c r="K26" s="328"/>
      <c r="L26" s="328"/>
      <c r="M26" s="328"/>
      <c r="N26" s="282">
        <f>L62</f>
        <v>1192943.25</v>
      </c>
      <c r="O26" s="282"/>
      <c r="P26" s="282"/>
      <c r="Q26" s="282"/>
    </row>
    <row r="27" spans="2:19" x14ac:dyDescent="0.25">
      <c r="B27" s="285" t="s">
        <v>32</v>
      </c>
      <c r="C27" s="285"/>
      <c r="D27" s="285"/>
      <c r="E27" s="285"/>
      <c r="F27" s="285"/>
      <c r="G27" s="285"/>
      <c r="H27" s="285"/>
      <c r="I27" s="285"/>
      <c r="J27" s="285"/>
      <c r="K27" s="285"/>
      <c r="L27" s="285"/>
      <c r="M27" s="285"/>
      <c r="N27" s="281">
        <v>0</v>
      </c>
      <c r="O27" s="281"/>
      <c r="P27" s="281"/>
      <c r="Q27" s="281"/>
    </row>
    <row r="28" spans="2:19" x14ac:dyDescent="0.25">
      <c r="B28" s="286" t="s">
        <v>18</v>
      </c>
      <c r="C28" s="286"/>
      <c r="D28" s="286"/>
      <c r="E28" s="286"/>
      <c r="F28" s="286"/>
      <c r="G28" s="286"/>
      <c r="H28" s="286"/>
      <c r="I28" s="286"/>
      <c r="J28" s="286"/>
      <c r="K28" s="286"/>
      <c r="L28" s="286"/>
      <c r="M28" s="286"/>
      <c r="N28" s="282">
        <v>0</v>
      </c>
      <c r="O28" s="282"/>
      <c r="P28" s="282"/>
      <c r="Q28" s="282"/>
    </row>
    <row r="29" spans="2:19" x14ac:dyDescent="0.25">
      <c r="B29" s="325" t="s">
        <v>33</v>
      </c>
      <c r="C29" s="326"/>
      <c r="D29" s="326"/>
      <c r="E29" s="326"/>
      <c r="F29" s="326"/>
      <c r="G29" s="326"/>
      <c r="H29" s="326"/>
      <c r="I29" s="326"/>
      <c r="J29" s="326"/>
      <c r="K29" s="326"/>
      <c r="L29" s="326"/>
      <c r="M29" s="327"/>
      <c r="N29" s="281">
        <f>N30+N31+N32</f>
        <v>210519.75</v>
      </c>
      <c r="O29" s="281"/>
      <c r="P29" s="281"/>
      <c r="Q29" s="281"/>
    </row>
    <row r="30" spans="2:19" x14ac:dyDescent="0.25">
      <c r="B30" s="314" t="s">
        <v>34</v>
      </c>
      <c r="C30" s="314"/>
      <c r="D30" s="314"/>
      <c r="E30" s="314"/>
      <c r="F30" s="314"/>
      <c r="G30" s="314"/>
      <c r="H30" s="314"/>
      <c r="I30" s="314"/>
      <c r="J30" s="314"/>
      <c r="K30" s="314"/>
      <c r="L30" s="314"/>
      <c r="M30" s="314"/>
      <c r="N30" s="282">
        <f>M62</f>
        <v>210519.75</v>
      </c>
      <c r="O30" s="282"/>
      <c r="P30" s="282"/>
      <c r="Q30" s="282"/>
    </row>
    <row r="31" spans="2:19" x14ac:dyDescent="0.25">
      <c r="B31" s="314" t="s">
        <v>35</v>
      </c>
      <c r="C31" s="314"/>
      <c r="D31" s="314"/>
      <c r="E31" s="314"/>
      <c r="F31" s="314"/>
      <c r="G31" s="314"/>
      <c r="H31" s="314"/>
      <c r="I31" s="314"/>
      <c r="J31" s="314"/>
      <c r="K31" s="314"/>
      <c r="L31" s="314"/>
      <c r="M31" s="314"/>
      <c r="N31" s="282">
        <v>0</v>
      </c>
      <c r="O31" s="282"/>
      <c r="P31" s="282"/>
      <c r="Q31" s="282"/>
    </row>
    <row r="32" spans="2:19" x14ac:dyDescent="0.25">
      <c r="B32" s="314" t="s">
        <v>36</v>
      </c>
      <c r="C32" s="314"/>
      <c r="D32" s="314"/>
      <c r="E32" s="314"/>
      <c r="F32" s="314"/>
      <c r="G32" s="314"/>
      <c r="H32" s="314"/>
      <c r="I32" s="314"/>
      <c r="J32" s="314"/>
      <c r="K32" s="314"/>
      <c r="L32" s="314"/>
      <c r="M32" s="314"/>
      <c r="N32" s="282">
        <v>0</v>
      </c>
      <c r="O32" s="282"/>
      <c r="P32" s="282"/>
      <c r="Q32" s="282"/>
    </row>
    <row r="33" spans="2:19" x14ac:dyDescent="0.25">
      <c r="B33" s="285" t="s">
        <v>37</v>
      </c>
      <c r="C33" s="285"/>
      <c r="D33" s="285"/>
      <c r="E33" s="285"/>
      <c r="F33" s="285"/>
      <c r="G33" s="285"/>
      <c r="H33" s="285"/>
      <c r="I33" s="285"/>
      <c r="J33" s="285"/>
      <c r="K33" s="285"/>
      <c r="L33" s="285"/>
      <c r="M33" s="285"/>
      <c r="N33" s="281">
        <f>N19+N29</f>
        <v>1403463</v>
      </c>
      <c r="O33" s="281"/>
      <c r="P33" s="281"/>
      <c r="Q33" s="281"/>
    </row>
    <row r="36" spans="2:19" x14ac:dyDescent="0.25">
      <c r="B36" s="13" t="s">
        <v>25</v>
      </c>
    </row>
    <row r="37" spans="2:19" x14ac:dyDescent="0.25">
      <c r="B37" s="283" t="s">
        <v>57</v>
      </c>
      <c r="C37" s="283" t="s">
        <v>58</v>
      </c>
      <c r="D37" s="283" t="s">
        <v>0</v>
      </c>
      <c r="E37" s="283" t="s">
        <v>1</v>
      </c>
      <c r="F37" s="283" t="s">
        <v>59</v>
      </c>
      <c r="G37" s="283" t="s">
        <v>299</v>
      </c>
      <c r="H37" s="313" t="s">
        <v>2</v>
      </c>
      <c r="I37" s="284" t="s">
        <v>3</v>
      </c>
      <c r="J37" s="284"/>
      <c r="K37" s="284"/>
      <c r="L37" s="284"/>
      <c r="M37" s="284"/>
      <c r="N37" s="283" t="s">
        <v>60</v>
      </c>
      <c r="O37" s="283"/>
      <c r="P37" s="283" t="s">
        <v>4</v>
      </c>
      <c r="Q37" s="283" t="s">
        <v>5</v>
      </c>
    </row>
    <row r="38" spans="2:19" ht="30" customHeight="1" x14ac:dyDescent="0.25">
      <c r="B38" s="283"/>
      <c r="C38" s="283"/>
      <c r="D38" s="283"/>
      <c r="E38" s="283"/>
      <c r="F38" s="283"/>
      <c r="G38" s="283"/>
      <c r="H38" s="313"/>
      <c r="I38" s="284" t="s">
        <v>6</v>
      </c>
      <c r="J38" s="284" t="s">
        <v>7</v>
      </c>
      <c r="K38" s="284"/>
      <c r="L38" s="284"/>
      <c r="M38" s="296" t="s">
        <v>8</v>
      </c>
      <c r="N38" s="283" t="s">
        <v>316</v>
      </c>
      <c r="O38" s="297" t="s">
        <v>259</v>
      </c>
      <c r="P38" s="283"/>
      <c r="Q38" s="283"/>
    </row>
    <row r="39" spans="2:19" ht="90.75" customHeight="1" x14ac:dyDescent="0.25">
      <c r="B39" s="283"/>
      <c r="C39" s="283"/>
      <c r="D39" s="283"/>
      <c r="E39" s="283"/>
      <c r="F39" s="283"/>
      <c r="G39" s="283"/>
      <c r="H39" s="313"/>
      <c r="I39" s="284"/>
      <c r="J39" s="10" t="s">
        <v>9</v>
      </c>
      <c r="K39" s="10" t="s">
        <v>10</v>
      </c>
      <c r="L39" s="10" t="s">
        <v>11</v>
      </c>
      <c r="M39" s="296"/>
      <c r="N39" s="283"/>
      <c r="O39" s="297"/>
      <c r="P39" s="283"/>
      <c r="Q39" s="283"/>
    </row>
    <row r="40" spans="2:19" s="60" customFormat="1" ht="12" x14ac:dyDescent="0.2">
      <c r="B40" s="62">
        <v>1</v>
      </c>
      <c r="C40" s="62">
        <v>2</v>
      </c>
      <c r="D40" s="62">
        <v>3</v>
      </c>
      <c r="E40" s="62">
        <v>4</v>
      </c>
      <c r="F40" s="62">
        <v>5</v>
      </c>
      <c r="G40" s="62">
        <v>6</v>
      </c>
      <c r="H40" s="62">
        <v>7</v>
      </c>
      <c r="I40" s="63">
        <v>8</v>
      </c>
      <c r="J40" s="72">
        <v>9</v>
      </c>
      <c r="K40" s="72">
        <v>10</v>
      </c>
      <c r="L40" s="72">
        <v>11</v>
      </c>
      <c r="M40" s="72">
        <v>12</v>
      </c>
      <c r="N40" s="62">
        <v>13</v>
      </c>
      <c r="O40" s="62">
        <v>14</v>
      </c>
      <c r="P40" s="62">
        <v>15</v>
      </c>
      <c r="Q40" s="62">
        <v>16</v>
      </c>
      <c r="S40" s="61"/>
    </row>
    <row r="41" spans="2:19" ht="23.25" customHeight="1" x14ac:dyDescent="0.25">
      <c r="B41" s="341" t="s">
        <v>277</v>
      </c>
      <c r="C41" s="261" t="s">
        <v>13</v>
      </c>
      <c r="D41" s="261" t="s">
        <v>278</v>
      </c>
      <c r="E41" s="261" t="s">
        <v>278</v>
      </c>
      <c r="F41" s="261" t="s">
        <v>14</v>
      </c>
      <c r="G41" s="261" t="s">
        <v>298</v>
      </c>
      <c r="H41" s="261" t="s">
        <v>15</v>
      </c>
      <c r="I41" s="262">
        <f>SUM(I46:I61)</f>
        <v>1403463</v>
      </c>
      <c r="J41" s="262">
        <f>SUM(J46:J61)</f>
        <v>0</v>
      </c>
      <c r="K41" s="340">
        <f>SUM(K46:K61)</f>
        <v>0</v>
      </c>
      <c r="L41" s="340">
        <f>SUM(L46:L61)</f>
        <v>1192943.25</v>
      </c>
      <c r="M41" s="262">
        <f>SUM(M46:M61)</f>
        <v>210519.75</v>
      </c>
      <c r="N41" s="57" t="s">
        <v>279</v>
      </c>
      <c r="O41" s="54">
        <v>80</v>
      </c>
      <c r="P41" s="261" t="s">
        <v>285</v>
      </c>
      <c r="Q41" s="261" t="s">
        <v>294</v>
      </c>
    </row>
    <row r="42" spans="2:19" ht="22.9" customHeight="1" x14ac:dyDescent="0.25">
      <c r="B42" s="341"/>
      <c r="C42" s="261"/>
      <c r="D42" s="261"/>
      <c r="E42" s="261"/>
      <c r="F42" s="261"/>
      <c r="G42" s="261"/>
      <c r="H42" s="261"/>
      <c r="I42" s="262"/>
      <c r="J42" s="262"/>
      <c r="K42" s="340"/>
      <c r="L42" s="340"/>
      <c r="M42" s="262"/>
      <c r="N42" s="57" t="s">
        <v>280</v>
      </c>
      <c r="O42" s="54">
        <f>O47+O51+O55+O59</f>
        <v>6660</v>
      </c>
      <c r="P42" s="261"/>
      <c r="Q42" s="261"/>
    </row>
    <row r="43" spans="2:19" ht="21" x14ac:dyDescent="0.25">
      <c r="B43" s="341"/>
      <c r="C43" s="261"/>
      <c r="D43" s="261"/>
      <c r="E43" s="261"/>
      <c r="F43" s="261"/>
      <c r="G43" s="261"/>
      <c r="H43" s="261"/>
      <c r="I43" s="262"/>
      <c r="J43" s="262"/>
      <c r="K43" s="340"/>
      <c r="L43" s="340"/>
      <c r="M43" s="262"/>
      <c r="N43" s="57" t="s">
        <v>281</v>
      </c>
      <c r="O43" s="54">
        <v>80</v>
      </c>
      <c r="P43" s="261"/>
      <c r="Q43" s="261"/>
    </row>
    <row r="44" spans="2:19" ht="31.5" x14ac:dyDescent="0.25">
      <c r="B44" s="341"/>
      <c r="C44" s="261"/>
      <c r="D44" s="261"/>
      <c r="E44" s="261"/>
      <c r="F44" s="261"/>
      <c r="G44" s="261"/>
      <c r="H44" s="261"/>
      <c r="I44" s="262"/>
      <c r="J44" s="262"/>
      <c r="K44" s="340"/>
      <c r="L44" s="340"/>
      <c r="M44" s="262"/>
      <c r="N44" s="57" t="s">
        <v>282</v>
      </c>
      <c r="O44" s="54">
        <f>O49+O53+O57+O61</f>
        <v>4</v>
      </c>
      <c r="P44" s="261"/>
      <c r="Q44" s="261"/>
    </row>
    <row r="45" spans="2:19" ht="22.5" x14ac:dyDescent="0.25">
      <c r="B45" s="55" t="s">
        <v>16</v>
      </c>
      <c r="C45" s="2"/>
      <c r="D45" s="2"/>
      <c r="E45" s="2"/>
      <c r="F45" s="2"/>
      <c r="G45" s="2"/>
      <c r="H45" s="2"/>
      <c r="I45" s="7"/>
      <c r="J45" s="73"/>
      <c r="K45" s="99"/>
      <c r="L45" s="99"/>
      <c r="M45" s="73"/>
      <c r="N45" s="2"/>
      <c r="O45" s="6"/>
      <c r="P45" s="3"/>
      <c r="Q45" s="56"/>
    </row>
    <row r="46" spans="2:19" ht="22.5" x14ac:dyDescent="0.25">
      <c r="B46" s="254" t="s">
        <v>283</v>
      </c>
      <c r="C46" s="255"/>
      <c r="D46" s="253" t="s">
        <v>289</v>
      </c>
      <c r="E46" s="261" t="s">
        <v>18</v>
      </c>
      <c r="F46" s="255"/>
      <c r="G46" s="253" t="s">
        <v>298</v>
      </c>
      <c r="H46" s="255"/>
      <c r="I46" s="256">
        <f>SUM(J46:M49)</f>
        <v>350000</v>
      </c>
      <c r="J46" s="256">
        <v>0</v>
      </c>
      <c r="K46" s="256">
        <v>0</v>
      </c>
      <c r="L46" s="342">
        <v>297500</v>
      </c>
      <c r="M46" s="272">
        <v>52500</v>
      </c>
      <c r="N46" s="98" t="s">
        <v>279</v>
      </c>
      <c r="O46" s="51">
        <v>80</v>
      </c>
      <c r="P46" s="253" t="s">
        <v>285</v>
      </c>
      <c r="Q46" s="253" t="s">
        <v>286</v>
      </c>
    </row>
    <row r="47" spans="2:19" ht="22.5" x14ac:dyDescent="0.25">
      <c r="B47" s="254"/>
      <c r="C47" s="255"/>
      <c r="D47" s="253"/>
      <c r="E47" s="261"/>
      <c r="F47" s="255"/>
      <c r="G47" s="253"/>
      <c r="H47" s="255"/>
      <c r="I47" s="256"/>
      <c r="J47" s="256"/>
      <c r="K47" s="256"/>
      <c r="L47" s="342"/>
      <c r="M47" s="273"/>
      <c r="N47" s="98" t="s">
        <v>280</v>
      </c>
      <c r="O47" s="112">
        <v>1746</v>
      </c>
      <c r="P47" s="253"/>
      <c r="Q47" s="253"/>
    </row>
    <row r="48" spans="2:19" ht="22.5" x14ac:dyDescent="0.25">
      <c r="B48" s="254"/>
      <c r="C48" s="255"/>
      <c r="D48" s="253"/>
      <c r="E48" s="261"/>
      <c r="F48" s="255"/>
      <c r="G48" s="253"/>
      <c r="H48" s="255"/>
      <c r="I48" s="256"/>
      <c r="J48" s="256"/>
      <c r="K48" s="256"/>
      <c r="L48" s="342"/>
      <c r="M48" s="273"/>
      <c r="N48" s="98" t="s">
        <v>281</v>
      </c>
      <c r="O48" s="51">
        <v>80</v>
      </c>
      <c r="P48" s="253"/>
      <c r="Q48" s="253"/>
    </row>
    <row r="49" spans="2:17" ht="22.5" customHeight="1" x14ac:dyDescent="0.25">
      <c r="B49" s="254"/>
      <c r="C49" s="255"/>
      <c r="D49" s="253"/>
      <c r="E49" s="261"/>
      <c r="F49" s="255"/>
      <c r="G49" s="253"/>
      <c r="H49" s="255"/>
      <c r="I49" s="256"/>
      <c r="J49" s="256"/>
      <c r="K49" s="256"/>
      <c r="L49" s="342"/>
      <c r="M49" s="274"/>
      <c r="N49" s="98" t="s">
        <v>282</v>
      </c>
      <c r="O49" s="51">
        <v>1</v>
      </c>
      <c r="P49" s="253"/>
      <c r="Q49" s="253"/>
    </row>
    <row r="50" spans="2:17" ht="22.5" x14ac:dyDescent="0.25">
      <c r="B50" s="254" t="s">
        <v>284</v>
      </c>
      <c r="C50" s="255"/>
      <c r="D50" s="253" t="s">
        <v>290</v>
      </c>
      <c r="E50" s="261" t="s">
        <v>18</v>
      </c>
      <c r="F50" s="255"/>
      <c r="G50" s="253" t="s">
        <v>298</v>
      </c>
      <c r="H50" s="255"/>
      <c r="I50" s="256">
        <f>SUM(J50:M53)</f>
        <v>485245</v>
      </c>
      <c r="J50" s="256">
        <v>0</v>
      </c>
      <c r="K50" s="256">
        <v>0</v>
      </c>
      <c r="L50" s="342">
        <v>412458.25</v>
      </c>
      <c r="M50" s="256">
        <v>72786.75</v>
      </c>
      <c r="N50" s="98" t="s">
        <v>279</v>
      </c>
      <c r="O50" s="51">
        <v>80</v>
      </c>
      <c r="P50" s="253" t="s">
        <v>285</v>
      </c>
      <c r="Q50" s="253" t="s">
        <v>286</v>
      </c>
    </row>
    <row r="51" spans="2:17" ht="22.5" x14ac:dyDescent="0.25">
      <c r="B51" s="254"/>
      <c r="C51" s="255"/>
      <c r="D51" s="253"/>
      <c r="E51" s="261"/>
      <c r="F51" s="255"/>
      <c r="G51" s="253"/>
      <c r="H51" s="255"/>
      <c r="I51" s="256"/>
      <c r="J51" s="256"/>
      <c r="K51" s="256"/>
      <c r="L51" s="342"/>
      <c r="M51" s="256"/>
      <c r="N51" s="98" t="s">
        <v>280</v>
      </c>
      <c r="O51" s="112">
        <v>1800</v>
      </c>
      <c r="P51" s="253"/>
      <c r="Q51" s="253"/>
    </row>
    <row r="52" spans="2:17" ht="22.5" x14ac:dyDescent="0.25">
      <c r="B52" s="254"/>
      <c r="C52" s="255"/>
      <c r="D52" s="253"/>
      <c r="E52" s="261"/>
      <c r="F52" s="255"/>
      <c r="G52" s="253"/>
      <c r="H52" s="255"/>
      <c r="I52" s="256"/>
      <c r="J52" s="256"/>
      <c r="K52" s="256"/>
      <c r="L52" s="342"/>
      <c r="M52" s="256"/>
      <c r="N52" s="98" t="s">
        <v>281</v>
      </c>
      <c r="O52" s="51">
        <v>80</v>
      </c>
      <c r="P52" s="253"/>
      <c r="Q52" s="253"/>
    </row>
    <row r="53" spans="2:17" ht="21.75" customHeight="1" x14ac:dyDescent="0.25">
      <c r="B53" s="254"/>
      <c r="C53" s="255"/>
      <c r="D53" s="253"/>
      <c r="E53" s="261"/>
      <c r="F53" s="255"/>
      <c r="G53" s="253"/>
      <c r="H53" s="255"/>
      <c r="I53" s="256"/>
      <c r="J53" s="256"/>
      <c r="K53" s="256"/>
      <c r="L53" s="342"/>
      <c r="M53" s="256"/>
      <c r="N53" s="98" t="s">
        <v>282</v>
      </c>
      <c r="O53" s="51">
        <v>1</v>
      </c>
      <c r="P53" s="253"/>
      <c r="Q53" s="253"/>
    </row>
    <row r="54" spans="2:17" ht="22.5" x14ac:dyDescent="0.25">
      <c r="B54" s="254" t="s">
        <v>288</v>
      </c>
      <c r="C54" s="255"/>
      <c r="D54" s="253" t="s">
        <v>291</v>
      </c>
      <c r="E54" s="261" t="s">
        <v>18</v>
      </c>
      <c r="F54" s="255"/>
      <c r="G54" s="253" t="s">
        <v>298</v>
      </c>
      <c r="H54" s="255"/>
      <c r="I54" s="256">
        <f>SUM(J54:M56)</f>
        <v>360000</v>
      </c>
      <c r="J54" s="256">
        <v>0</v>
      </c>
      <c r="K54" s="256">
        <v>0</v>
      </c>
      <c r="L54" s="342">
        <v>306000</v>
      </c>
      <c r="M54" s="256">
        <v>54000</v>
      </c>
      <c r="N54" s="98" t="s">
        <v>279</v>
      </c>
      <c r="O54" s="51">
        <v>80</v>
      </c>
      <c r="P54" s="253" t="s">
        <v>285</v>
      </c>
      <c r="Q54" s="253" t="s">
        <v>287</v>
      </c>
    </row>
    <row r="55" spans="2:17" ht="22.5" x14ac:dyDescent="0.25">
      <c r="B55" s="254"/>
      <c r="C55" s="255"/>
      <c r="D55" s="253"/>
      <c r="E55" s="261"/>
      <c r="F55" s="255"/>
      <c r="G55" s="253"/>
      <c r="H55" s="255"/>
      <c r="I55" s="256"/>
      <c r="J55" s="256"/>
      <c r="K55" s="256"/>
      <c r="L55" s="342"/>
      <c r="M55" s="256"/>
      <c r="N55" s="98" t="s">
        <v>280</v>
      </c>
      <c r="O55" s="112">
        <v>1327</v>
      </c>
      <c r="P55" s="253"/>
      <c r="Q55" s="253"/>
    </row>
    <row r="56" spans="2:17" ht="22.5" x14ac:dyDescent="0.25">
      <c r="B56" s="254"/>
      <c r="C56" s="255"/>
      <c r="D56" s="253"/>
      <c r="E56" s="261"/>
      <c r="F56" s="255"/>
      <c r="G56" s="253"/>
      <c r="H56" s="255"/>
      <c r="I56" s="256"/>
      <c r="J56" s="256"/>
      <c r="K56" s="256"/>
      <c r="L56" s="342"/>
      <c r="M56" s="256"/>
      <c r="N56" s="98" t="s">
        <v>281</v>
      </c>
      <c r="O56" s="51">
        <v>80</v>
      </c>
      <c r="P56" s="253"/>
      <c r="Q56" s="253"/>
    </row>
    <row r="57" spans="2:17" ht="33.75" x14ac:dyDescent="0.25">
      <c r="B57" s="254"/>
      <c r="C57" s="255"/>
      <c r="D57" s="253"/>
      <c r="E57" s="261"/>
      <c r="F57" s="255"/>
      <c r="G57" s="253"/>
      <c r="H57" s="255"/>
      <c r="I57" s="256"/>
      <c r="J57" s="256"/>
      <c r="K57" s="256"/>
      <c r="L57" s="342"/>
      <c r="M57" s="256"/>
      <c r="N57" s="98" t="s">
        <v>282</v>
      </c>
      <c r="O57" s="51">
        <v>1</v>
      </c>
      <c r="P57" s="253"/>
      <c r="Q57" s="253"/>
    </row>
    <row r="58" spans="2:17" ht="22.5" x14ac:dyDescent="0.25">
      <c r="B58" s="254" t="s">
        <v>518</v>
      </c>
      <c r="C58" s="255"/>
      <c r="D58" s="253" t="s">
        <v>292</v>
      </c>
      <c r="E58" s="253" t="s">
        <v>293</v>
      </c>
      <c r="F58" s="255"/>
      <c r="G58" s="253" t="s">
        <v>298</v>
      </c>
      <c r="H58" s="255"/>
      <c r="I58" s="256">
        <f>SUM(J58:M61)</f>
        <v>208218</v>
      </c>
      <c r="J58" s="256">
        <v>0</v>
      </c>
      <c r="K58" s="256">
        <v>0</v>
      </c>
      <c r="L58" s="342">
        <v>176985</v>
      </c>
      <c r="M58" s="256">
        <v>31233</v>
      </c>
      <c r="N58" s="98" t="s">
        <v>279</v>
      </c>
      <c r="O58" s="51">
        <v>80</v>
      </c>
      <c r="P58" s="253" t="s">
        <v>285</v>
      </c>
      <c r="Q58" s="253" t="s">
        <v>294</v>
      </c>
    </row>
    <row r="59" spans="2:17" ht="22.5" customHeight="1" x14ac:dyDescent="0.25">
      <c r="B59" s="254"/>
      <c r="C59" s="255"/>
      <c r="D59" s="253"/>
      <c r="E59" s="253"/>
      <c r="F59" s="255"/>
      <c r="G59" s="253"/>
      <c r="H59" s="255"/>
      <c r="I59" s="256"/>
      <c r="J59" s="256"/>
      <c r="K59" s="256"/>
      <c r="L59" s="342"/>
      <c r="M59" s="256"/>
      <c r="N59" s="98" t="s">
        <v>280</v>
      </c>
      <c r="O59" s="112">
        <v>1787</v>
      </c>
      <c r="P59" s="253"/>
      <c r="Q59" s="253"/>
    </row>
    <row r="60" spans="2:17" ht="22.5" x14ac:dyDescent="0.25">
      <c r="B60" s="254"/>
      <c r="C60" s="255"/>
      <c r="D60" s="253"/>
      <c r="E60" s="253"/>
      <c r="F60" s="255"/>
      <c r="G60" s="253"/>
      <c r="H60" s="255"/>
      <c r="I60" s="256"/>
      <c r="J60" s="256"/>
      <c r="K60" s="256"/>
      <c r="L60" s="342"/>
      <c r="M60" s="256"/>
      <c r="N60" s="98" t="s">
        <v>281</v>
      </c>
      <c r="O60" s="51">
        <v>80</v>
      </c>
      <c r="P60" s="253"/>
      <c r="Q60" s="253"/>
    </row>
    <row r="61" spans="2:17" ht="33.75" x14ac:dyDescent="0.25">
      <c r="B61" s="254"/>
      <c r="C61" s="255"/>
      <c r="D61" s="253"/>
      <c r="E61" s="253"/>
      <c r="F61" s="255"/>
      <c r="G61" s="253"/>
      <c r="H61" s="255"/>
      <c r="I61" s="256"/>
      <c r="J61" s="256"/>
      <c r="K61" s="256"/>
      <c r="L61" s="342"/>
      <c r="M61" s="256"/>
      <c r="N61" s="98" t="s">
        <v>282</v>
      </c>
      <c r="O61" s="52">
        <v>1</v>
      </c>
      <c r="P61" s="253"/>
      <c r="Q61" s="253"/>
    </row>
    <row r="62" spans="2:17" x14ac:dyDescent="0.25">
      <c r="B62" s="298" t="s">
        <v>12</v>
      </c>
      <c r="C62" s="298"/>
      <c r="D62" s="298"/>
      <c r="E62" s="298"/>
      <c r="F62" s="298"/>
      <c r="G62" s="298"/>
      <c r="H62" s="298"/>
      <c r="I62" s="9">
        <f>I41</f>
        <v>1403463</v>
      </c>
      <c r="J62" s="9">
        <f>J41</f>
        <v>0</v>
      </c>
      <c r="K62" s="100">
        <f>K41</f>
        <v>0</v>
      </c>
      <c r="L62" s="100">
        <f>L41</f>
        <v>1192943.25</v>
      </c>
      <c r="M62" s="9">
        <f>M41</f>
        <v>210519.75</v>
      </c>
      <c r="N62" s="299"/>
      <c r="O62" s="299"/>
      <c r="P62" s="299"/>
      <c r="Q62" s="299"/>
    </row>
    <row r="63" spans="2:17" ht="14.45" customHeight="1" x14ac:dyDescent="0.25">
      <c r="B63" s="165" t="s">
        <v>517</v>
      </c>
      <c r="C63" s="165"/>
      <c r="D63" s="165"/>
      <c r="E63" s="165"/>
      <c r="F63" s="165"/>
      <c r="G63" s="165"/>
      <c r="H63" s="165"/>
      <c r="I63" s="165"/>
      <c r="J63" s="165"/>
      <c r="K63" s="165"/>
      <c r="L63" s="165"/>
      <c r="M63" s="165"/>
      <c r="N63" s="165"/>
      <c r="O63" s="165"/>
      <c r="P63" s="165"/>
      <c r="Q63" s="165"/>
    </row>
    <row r="64" spans="2:17" ht="14.45" customHeight="1" x14ac:dyDescent="0.25">
      <c r="B64" s="164"/>
      <c r="C64" s="162"/>
      <c r="D64" s="162"/>
      <c r="E64" s="162"/>
      <c r="F64" s="162"/>
      <c r="G64" s="162"/>
      <c r="H64" s="162"/>
      <c r="I64" s="162"/>
      <c r="J64" s="162"/>
      <c r="K64" s="162"/>
      <c r="L64" s="162"/>
      <c r="M64" s="162"/>
      <c r="N64" s="162"/>
      <c r="O64" s="162"/>
      <c r="P64" s="162"/>
      <c r="Q64" s="162"/>
    </row>
    <row r="66" spans="2:19" x14ac:dyDescent="0.25">
      <c r="B66" s="30" t="s">
        <v>156</v>
      </c>
    </row>
    <row r="67" spans="2:19" ht="15" customHeight="1" x14ac:dyDescent="0.25">
      <c r="B67" s="14" t="s">
        <v>39</v>
      </c>
      <c r="C67" s="234" t="s">
        <v>157</v>
      </c>
      <c r="D67" s="234"/>
      <c r="E67" s="234"/>
      <c r="F67" s="334" t="s">
        <v>158</v>
      </c>
      <c r="G67" s="335"/>
      <c r="H67" s="335"/>
      <c r="I67" s="335"/>
      <c r="J67" s="336"/>
      <c r="K67" s="234" t="s">
        <v>159</v>
      </c>
      <c r="L67" s="234"/>
      <c r="M67" s="234"/>
      <c r="N67" s="234"/>
      <c r="O67" s="234"/>
      <c r="P67" s="234"/>
      <c r="Q67" s="234"/>
    </row>
    <row r="68" spans="2:19" s="60" customFormat="1" ht="12" x14ac:dyDescent="0.2">
      <c r="B68" s="71">
        <v>1</v>
      </c>
      <c r="C68" s="236">
        <v>2</v>
      </c>
      <c r="D68" s="236"/>
      <c r="E68" s="236"/>
      <c r="F68" s="244">
        <v>3</v>
      </c>
      <c r="G68" s="245"/>
      <c r="H68" s="245"/>
      <c r="I68" s="245"/>
      <c r="J68" s="246"/>
      <c r="K68" s="236">
        <v>4</v>
      </c>
      <c r="L68" s="236"/>
      <c r="M68" s="236"/>
      <c r="N68" s="236"/>
      <c r="O68" s="236"/>
      <c r="P68" s="236"/>
      <c r="Q68" s="236"/>
      <c r="S68" s="61"/>
    </row>
    <row r="69" spans="2:19" s="27" customFormat="1" x14ac:dyDescent="0.25">
      <c r="B69" s="31"/>
      <c r="C69" s="247" t="s">
        <v>168</v>
      </c>
      <c r="D69" s="248"/>
      <c r="E69" s="249"/>
      <c r="F69" s="250"/>
      <c r="G69" s="251"/>
      <c r="H69" s="251"/>
      <c r="I69" s="251"/>
      <c r="J69" s="252"/>
      <c r="K69" s="240"/>
      <c r="L69" s="240"/>
      <c r="M69" s="240"/>
      <c r="N69" s="240"/>
      <c r="O69" s="240"/>
      <c r="P69" s="240"/>
      <c r="Q69" s="240"/>
      <c r="S69" s="36"/>
    </row>
    <row r="72" spans="2:19" x14ac:dyDescent="0.25">
      <c r="B72" s="30" t="s">
        <v>160</v>
      </c>
    </row>
    <row r="73" spans="2:19" ht="15" customHeight="1" x14ac:dyDescent="0.25">
      <c r="B73" s="14" t="s">
        <v>39</v>
      </c>
      <c r="C73" s="234" t="s">
        <v>161</v>
      </c>
      <c r="D73" s="234"/>
      <c r="E73" s="234"/>
      <c r="F73" s="234" t="s">
        <v>158</v>
      </c>
      <c r="G73" s="234"/>
      <c r="H73" s="234"/>
      <c r="I73" s="234"/>
      <c r="J73" s="234"/>
      <c r="K73" s="234" t="s">
        <v>162</v>
      </c>
      <c r="L73" s="234"/>
      <c r="M73" s="234"/>
      <c r="N73" s="234"/>
      <c r="O73" s="234"/>
      <c r="P73" s="234"/>
      <c r="Q73" s="234"/>
    </row>
    <row r="74" spans="2:19" s="60" customFormat="1" ht="11.25" customHeight="1" x14ac:dyDescent="0.2">
      <c r="B74" s="71">
        <v>1</v>
      </c>
      <c r="C74" s="236">
        <v>2</v>
      </c>
      <c r="D74" s="236"/>
      <c r="E74" s="236"/>
      <c r="F74" s="236">
        <v>3</v>
      </c>
      <c r="G74" s="236"/>
      <c r="H74" s="236"/>
      <c r="I74" s="236"/>
      <c r="J74" s="236"/>
      <c r="K74" s="236">
        <v>4</v>
      </c>
      <c r="L74" s="236"/>
      <c r="M74" s="236"/>
      <c r="N74" s="236"/>
      <c r="O74" s="236"/>
      <c r="P74" s="236"/>
      <c r="Q74" s="236"/>
      <c r="S74" s="61"/>
    </row>
    <row r="75" spans="2:19" s="27" customFormat="1" x14ac:dyDescent="0.25">
      <c r="B75" s="31"/>
      <c r="C75" s="239" t="s">
        <v>168</v>
      </c>
      <c r="D75" s="239"/>
      <c r="E75" s="239"/>
      <c r="F75" s="237"/>
      <c r="G75" s="237"/>
      <c r="H75" s="237"/>
      <c r="I75" s="237"/>
      <c r="J75" s="237"/>
      <c r="K75" s="240"/>
      <c r="L75" s="240"/>
      <c r="M75" s="240"/>
      <c r="N75" s="240"/>
      <c r="O75" s="240"/>
      <c r="P75" s="240"/>
      <c r="Q75" s="240"/>
      <c r="S75" s="36"/>
    </row>
    <row r="78" spans="2:19" x14ac:dyDescent="0.25">
      <c r="B78" s="30" t="s">
        <v>163</v>
      </c>
    </row>
    <row r="79" spans="2:19" ht="47.25" customHeight="1" x14ac:dyDescent="0.25">
      <c r="B79" s="11" t="s">
        <v>39</v>
      </c>
      <c r="C79" s="207" t="s">
        <v>164</v>
      </c>
      <c r="D79" s="207"/>
      <c r="E79" s="207"/>
      <c r="F79" s="226" t="s">
        <v>165</v>
      </c>
      <c r="G79" s="227"/>
      <c r="H79" s="227"/>
      <c r="I79" s="227"/>
      <c r="J79" s="227"/>
      <c r="K79" s="227"/>
      <c r="L79" s="227"/>
      <c r="M79" s="227"/>
      <c r="N79" s="227"/>
      <c r="O79" s="227"/>
      <c r="P79" s="227"/>
      <c r="Q79" s="228"/>
    </row>
    <row r="80" spans="2:19" s="79" customFormat="1" ht="12" x14ac:dyDescent="0.2">
      <c r="B80" s="78">
        <v>1</v>
      </c>
      <c r="C80" s="235">
        <v>2</v>
      </c>
      <c r="D80" s="235"/>
      <c r="E80" s="235"/>
      <c r="F80" s="229">
        <v>3</v>
      </c>
      <c r="G80" s="230"/>
      <c r="H80" s="230"/>
      <c r="I80" s="230"/>
      <c r="J80" s="230"/>
      <c r="K80" s="230"/>
      <c r="L80" s="230"/>
      <c r="M80" s="230"/>
      <c r="N80" s="230"/>
      <c r="O80" s="230"/>
      <c r="P80" s="230"/>
      <c r="Q80" s="231"/>
      <c r="S80" s="61"/>
    </row>
    <row r="81" spans="2:19" s="27" customFormat="1" ht="108" customHeight="1" x14ac:dyDescent="0.25">
      <c r="B81" s="12" t="s">
        <v>69</v>
      </c>
      <c r="C81" s="233" t="s">
        <v>295</v>
      </c>
      <c r="D81" s="233"/>
      <c r="E81" s="233"/>
      <c r="F81" s="337" t="s">
        <v>296</v>
      </c>
      <c r="G81" s="338"/>
      <c r="H81" s="338"/>
      <c r="I81" s="338"/>
      <c r="J81" s="338"/>
      <c r="K81" s="338"/>
      <c r="L81" s="338"/>
      <c r="M81" s="338"/>
      <c r="N81" s="338"/>
      <c r="O81" s="338"/>
      <c r="P81" s="338"/>
      <c r="Q81" s="339"/>
      <c r="S81" s="36"/>
    </row>
    <row r="82" spans="2:19" s="27" customFormat="1" x14ac:dyDescent="0.25">
      <c r="B82" s="70"/>
      <c r="C82" s="68"/>
      <c r="D82" s="68"/>
      <c r="E82" s="68"/>
      <c r="F82" s="68"/>
      <c r="G82" s="68"/>
      <c r="H82" s="68"/>
      <c r="I82" s="69"/>
      <c r="J82" s="74"/>
      <c r="K82" s="74"/>
      <c r="L82" s="74"/>
      <c r="M82" s="74"/>
      <c r="N82" s="69"/>
      <c r="O82" s="69"/>
      <c r="P82" s="69"/>
      <c r="Q82" s="69"/>
      <c r="S82" s="36"/>
    </row>
    <row r="84" spans="2:19" x14ac:dyDescent="0.25">
      <c r="B84" s="30" t="s">
        <v>166</v>
      </c>
    </row>
    <row r="85" spans="2:19" x14ac:dyDescent="0.25">
      <c r="B85" s="14" t="s">
        <v>39</v>
      </c>
      <c r="C85" s="234" t="s">
        <v>167</v>
      </c>
      <c r="D85" s="234"/>
      <c r="E85" s="234"/>
      <c r="F85" s="234"/>
      <c r="G85" s="234"/>
      <c r="H85" s="234"/>
      <c r="I85" s="234"/>
      <c r="J85" s="234"/>
      <c r="K85" s="234"/>
      <c r="L85" s="234"/>
      <c r="M85" s="234"/>
      <c r="N85" s="234"/>
      <c r="O85" s="234"/>
      <c r="P85" s="234"/>
      <c r="Q85" s="234"/>
    </row>
    <row r="86" spans="2:19" s="60" customFormat="1" ht="12" x14ac:dyDescent="0.2">
      <c r="B86" s="78">
        <v>1</v>
      </c>
      <c r="C86" s="236">
        <v>2</v>
      </c>
      <c r="D86" s="236"/>
      <c r="E86" s="236"/>
      <c r="F86" s="236"/>
      <c r="G86" s="236"/>
      <c r="H86" s="236"/>
      <c r="I86" s="236"/>
      <c r="J86" s="236"/>
      <c r="K86" s="236"/>
      <c r="L86" s="236"/>
      <c r="M86" s="236"/>
      <c r="N86" s="236"/>
      <c r="O86" s="236"/>
      <c r="P86" s="236"/>
      <c r="Q86" s="236"/>
      <c r="S86" s="61"/>
    </row>
    <row r="87" spans="2:19" s="27" customFormat="1" x14ac:dyDescent="0.25">
      <c r="B87" s="31"/>
      <c r="C87" s="239" t="s">
        <v>168</v>
      </c>
      <c r="D87" s="239"/>
      <c r="E87" s="239"/>
      <c r="F87" s="239"/>
      <c r="G87" s="239"/>
      <c r="H87" s="239"/>
      <c r="I87" s="239"/>
      <c r="J87" s="239"/>
      <c r="K87" s="239"/>
      <c r="L87" s="239"/>
      <c r="M87" s="239"/>
      <c r="N87" s="239"/>
      <c r="O87" s="239"/>
      <c r="P87" s="239"/>
      <c r="Q87" s="239"/>
      <c r="S87" s="36"/>
    </row>
  </sheetData>
  <mergeCells count="171">
    <mergeCell ref="C81:E81"/>
    <mergeCell ref="F81:Q81"/>
    <mergeCell ref="C85:Q85"/>
    <mergeCell ref="C86:Q86"/>
    <mergeCell ref="C87:Q87"/>
    <mergeCell ref="C75:E75"/>
    <mergeCell ref="F75:J75"/>
    <mergeCell ref="K75:Q75"/>
    <mergeCell ref="C79:E79"/>
    <mergeCell ref="F79:Q79"/>
    <mergeCell ref="C80:E80"/>
    <mergeCell ref="F80:Q80"/>
    <mergeCell ref="C73:E73"/>
    <mergeCell ref="F73:J73"/>
    <mergeCell ref="K73:Q73"/>
    <mergeCell ref="C74:E74"/>
    <mergeCell ref="F74:J74"/>
    <mergeCell ref="K74:Q74"/>
    <mergeCell ref="C68:E68"/>
    <mergeCell ref="F68:J68"/>
    <mergeCell ref="K68:Q68"/>
    <mergeCell ref="C69:E69"/>
    <mergeCell ref="F69:J69"/>
    <mergeCell ref="K69:Q69"/>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0"/>
  <sheetViews>
    <sheetView workbookViewId="0">
      <selection activeCell="I43" sqref="I43:M105"/>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1.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1.85546875" style="104" bestFit="1" customWidth="1"/>
    <col min="19" max="19" width="10.85546875" style="35" bestFit="1" customWidth="1"/>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370</v>
      </c>
      <c r="C5" s="204"/>
      <c r="D5" s="204"/>
      <c r="E5" s="204"/>
      <c r="F5" s="204"/>
      <c r="G5" s="204"/>
      <c r="H5" s="204"/>
      <c r="I5" s="204"/>
      <c r="J5" s="204"/>
      <c r="K5" s="204"/>
      <c r="L5" s="204"/>
      <c r="M5" s="204"/>
      <c r="N5" s="204"/>
      <c r="O5" s="204"/>
      <c r="P5" s="204"/>
      <c r="Q5" s="204"/>
    </row>
    <row r="6" spans="2:19" x14ac:dyDescent="0.25">
      <c r="B6" s="204" t="s">
        <v>308</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7" t="s">
        <v>39</v>
      </c>
      <c r="C9" s="207" t="s">
        <v>55</v>
      </c>
      <c r="D9" s="207"/>
      <c r="E9" s="238" t="s">
        <v>40</v>
      </c>
      <c r="F9" s="238"/>
      <c r="G9" s="238"/>
      <c r="H9" s="238"/>
      <c r="I9" s="238"/>
      <c r="J9" s="238"/>
      <c r="K9" s="275" t="s">
        <v>44</v>
      </c>
      <c r="L9" s="275"/>
      <c r="M9" s="275"/>
      <c r="N9" s="238" t="s">
        <v>456</v>
      </c>
      <c r="O9" s="238"/>
      <c r="P9" s="238"/>
      <c r="Q9" s="238"/>
    </row>
    <row r="10" spans="2:19" x14ac:dyDescent="0.25">
      <c r="B10" s="207"/>
      <c r="C10" s="207"/>
      <c r="D10" s="207"/>
      <c r="E10" s="238"/>
      <c r="F10" s="238"/>
      <c r="G10" s="238"/>
      <c r="H10" s="238"/>
      <c r="I10" s="238"/>
      <c r="J10" s="238"/>
      <c r="K10" s="275"/>
      <c r="L10" s="275"/>
      <c r="M10" s="275"/>
      <c r="N10" s="11" t="s">
        <v>194</v>
      </c>
      <c r="O10" s="238" t="s">
        <v>195</v>
      </c>
      <c r="P10" s="238"/>
      <c r="Q10" s="238"/>
    </row>
    <row r="11" spans="2:19" s="60" customFormat="1" ht="12" x14ac:dyDescent="0.2">
      <c r="B11" s="65">
        <v>1</v>
      </c>
      <c r="C11" s="344">
        <v>2</v>
      </c>
      <c r="D11" s="344"/>
      <c r="E11" s="311">
        <v>3</v>
      </c>
      <c r="F11" s="311"/>
      <c r="G11" s="311"/>
      <c r="H11" s="311"/>
      <c r="I11" s="311"/>
      <c r="J11" s="311"/>
      <c r="K11" s="311">
        <v>4</v>
      </c>
      <c r="L11" s="311"/>
      <c r="M11" s="311"/>
      <c r="N11" s="101">
        <v>5</v>
      </c>
      <c r="O11" s="311">
        <v>6</v>
      </c>
      <c r="P11" s="311"/>
      <c r="Q11" s="311"/>
      <c r="R11" s="105"/>
      <c r="S11" s="61"/>
    </row>
    <row r="12" spans="2:19" ht="29.25" customHeight="1" x14ac:dyDescent="0.25">
      <c r="B12" s="77" t="s">
        <v>43</v>
      </c>
      <c r="C12" s="302" t="s">
        <v>309</v>
      </c>
      <c r="D12" s="303"/>
      <c r="E12" s="280" t="s">
        <v>94</v>
      </c>
      <c r="F12" s="280"/>
      <c r="G12" s="280"/>
      <c r="H12" s="280"/>
      <c r="I12" s="280"/>
      <c r="J12" s="280"/>
      <c r="K12" s="279">
        <v>0</v>
      </c>
      <c r="L12" s="279"/>
      <c r="M12" s="279"/>
      <c r="N12" s="12">
        <v>0</v>
      </c>
      <c r="O12" s="276">
        <f>O44</f>
        <v>182</v>
      </c>
      <c r="P12" s="277"/>
      <c r="Q12" s="278"/>
    </row>
    <row r="13" spans="2:19" ht="32.25" customHeight="1" x14ac:dyDescent="0.25">
      <c r="B13" s="77" t="s">
        <v>45</v>
      </c>
      <c r="C13" s="302" t="s">
        <v>310</v>
      </c>
      <c r="D13" s="303"/>
      <c r="E13" s="304" t="s">
        <v>311</v>
      </c>
      <c r="F13" s="305"/>
      <c r="G13" s="305"/>
      <c r="H13" s="305"/>
      <c r="I13" s="305"/>
      <c r="J13" s="306"/>
      <c r="K13" s="307">
        <v>0</v>
      </c>
      <c r="L13" s="308"/>
      <c r="M13" s="309"/>
      <c r="N13" s="12">
        <v>0</v>
      </c>
      <c r="O13" s="276">
        <f>O55</f>
        <v>262</v>
      </c>
      <c r="P13" s="277"/>
      <c r="Q13" s="278"/>
    </row>
    <row r="14" spans="2:19" ht="47.25" customHeight="1" x14ac:dyDescent="0.25">
      <c r="B14" s="77" t="s">
        <v>47</v>
      </c>
      <c r="C14" s="302" t="s">
        <v>312</v>
      </c>
      <c r="D14" s="303"/>
      <c r="E14" s="304" t="s">
        <v>313</v>
      </c>
      <c r="F14" s="305"/>
      <c r="G14" s="305"/>
      <c r="H14" s="305"/>
      <c r="I14" s="305"/>
      <c r="J14" s="306"/>
      <c r="K14" s="307">
        <v>0</v>
      </c>
      <c r="L14" s="308"/>
      <c r="M14" s="309"/>
      <c r="N14" s="12">
        <v>0</v>
      </c>
      <c r="O14" s="276">
        <f>O86</f>
        <v>175</v>
      </c>
      <c r="P14" s="277"/>
      <c r="Q14" s="278"/>
    </row>
    <row r="15" spans="2:19" ht="32.25" customHeight="1" x14ac:dyDescent="0.25">
      <c r="B15" s="77" t="s">
        <v>49</v>
      </c>
      <c r="C15" s="302" t="s">
        <v>314</v>
      </c>
      <c r="D15" s="303"/>
      <c r="E15" s="304" t="s">
        <v>315</v>
      </c>
      <c r="F15" s="305"/>
      <c r="G15" s="305"/>
      <c r="H15" s="305"/>
      <c r="I15" s="305"/>
      <c r="J15" s="306"/>
      <c r="K15" s="307">
        <v>0</v>
      </c>
      <c r="L15" s="308"/>
      <c r="M15" s="309"/>
      <c r="N15" s="12">
        <v>0</v>
      </c>
      <c r="O15" s="276">
        <f>O95</f>
        <v>142</v>
      </c>
      <c r="P15" s="277"/>
      <c r="Q15" s="278"/>
    </row>
    <row r="18" spans="2:19" x14ac:dyDescent="0.25">
      <c r="B18" s="13" t="s">
        <v>38</v>
      </c>
    </row>
    <row r="19" spans="2:19" x14ac:dyDescent="0.25">
      <c r="B19" s="234" t="s">
        <v>56</v>
      </c>
      <c r="C19" s="234"/>
      <c r="D19" s="234"/>
      <c r="E19" s="234"/>
      <c r="F19" s="234"/>
      <c r="G19" s="234"/>
      <c r="H19" s="234"/>
      <c r="I19" s="234"/>
      <c r="J19" s="234"/>
      <c r="K19" s="234"/>
      <c r="L19" s="234"/>
      <c r="M19" s="234"/>
      <c r="N19" s="234" t="s">
        <v>27</v>
      </c>
      <c r="O19" s="234"/>
      <c r="P19" s="234"/>
      <c r="Q19" s="234"/>
    </row>
    <row r="20" spans="2:19" s="60" customFormat="1" ht="12" x14ac:dyDescent="0.2">
      <c r="B20" s="345">
        <v>1</v>
      </c>
      <c r="C20" s="345"/>
      <c r="D20" s="345"/>
      <c r="E20" s="345"/>
      <c r="F20" s="345"/>
      <c r="G20" s="345"/>
      <c r="H20" s="345"/>
      <c r="I20" s="345"/>
      <c r="J20" s="345"/>
      <c r="K20" s="345"/>
      <c r="L20" s="345"/>
      <c r="M20" s="345"/>
      <c r="N20" s="345">
        <v>2</v>
      </c>
      <c r="O20" s="345"/>
      <c r="P20" s="345"/>
      <c r="Q20" s="345"/>
      <c r="R20" s="105"/>
      <c r="S20" s="61"/>
    </row>
    <row r="21" spans="2:19" x14ac:dyDescent="0.25">
      <c r="B21" s="285" t="s">
        <v>28</v>
      </c>
      <c r="C21" s="285"/>
      <c r="D21" s="285"/>
      <c r="E21" s="285"/>
      <c r="F21" s="285"/>
      <c r="G21" s="285"/>
      <c r="H21" s="285"/>
      <c r="I21" s="285"/>
      <c r="J21" s="285"/>
      <c r="K21" s="285"/>
      <c r="L21" s="285"/>
      <c r="M21" s="285"/>
      <c r="N21" s="281">
        <f>N22+N24+N27</f>
        <v>18670710</v>
      </c>
      <c r="O21" s="281"/>
      <c r="P21" s="281"/>
      <c r="Q21" s="281"/>
    </row>
    <row r="22" spans="2:19" x14ac:dyDescent="0.25">
      <c r="B22" s="285" t="s">
        <v>29</v>
      </c>
      <c r="C22" s="285"/>
      <c r="D22" s="285"/>
      <c r="E22" s="285"/>
      <c r="F22" s="285"/>
      <c r="G22" s="285"/>
      <c r="H22" s="285"/>
      <c r="I22" s="285"/>
      <c r="J22" s="285"/>
      <c r="K22" s="285"/>
      <c r="L22" s="285"/>
      <c r="M22" s="285"/>
      <c r="N22" s="281">
        <v>0</v>
      </c>
      <c r="O22" s="281"/>
      <c r="P22" s="281"/>
      <c r="Q22" s="281"/>
    </row>
    <row r="23" spans="2:19" x14ac:dyDescent="0.25">
      <c r="B23" s="319" t="s">
        <v>18</v>
      </c>
      <c r="C23" s="320"/>
      <c r="D23" s="320"/>
      <c r="E23" s="320"/>
      <c r="F23" s="320"/>
      <c r="G23" s="320"/>
      <c r="H23" s="320"/>
      <c r="I23" s="320"/>
      <c r="J23" s="320"/>
      <c r="K23" s="320"/>
      <c r="L23" s="320"/>
      <c r="M23" s="321"/>
      <c r="N23" s="282">
        <v>0</v>
      </c>
      <c r="O23" s="282"/>
      <c r="P23" s="282"/>
      <c r="Q23" s="282"/>
    </row>
    <row r="24" spans="2:19" x14ac:dyDescent="0.25">
      <c r="B24" s="285" t="s">
        <v>30</v>
      </c>
      <c r="C24" s="285"/>
      <c r="D24" s="285"/>
      <c r="E24" s="285"/>
      <c r="F24" s="285"/>
      <c r="G24" s="285"/>
      <c r="H24" s="285"/>
      <c r="I24" s="285"/>
      <c r="J24" s="285"/>
      <c r="K24" s="285"/>
      <c r="L24" s="285"/>
      <c r="M24" s="285"/>
      <c r="N24" s="281">
        <f>N25+N26</f>
        <v>0</v>
      </c>
      <c r="O24" s="281"/>
      <c r="P24" s="281"/>
      <c r="Q24" s="281"/>
    </row>
    <row r="25" spans="2:19" x14ac:dyDescent="0.25">
      <c r="B25" s="314" t="s">
        <v>53</v>
      </c>
      <c r="C25" s="314"/>
      <c r="D25" s="314"/>
      <c r="E25" s="314"/>
      <c r="F25" s="314"/>
      <c r="G25" s="314"/>
      <c r="H25" s="314"/>
      <c r="I25" s="314"/>
      <c r="J25" s="314"/>
      <c r="K25" s="314"/>
      <c r="L25" s="314"/>
      <c r="M25" s="314"/>
      <c r="N25" s="282">
        <f>K105</f>
        <v>0</v>
      </c>
      <c r="O25" s="282"/>
      <c r="P25" s="282"/>
      <c r="Q25" s="282"/>
      <c r="R25" s="136"/>
      <c r="S25" s="102"/>
    </row>
    <row r="26" spans="2:19" x14ac:dyDescent="0.25">
      <c r="B26" s="322" t="s">
        <v>178</v>
      </c>
      <c r="C26" s="323"/>
      <c r="D26" s="323"/>
      <c r="E26" s="323"/>
      <c r="F26" s="323"/>
      <c r="G26" s="323"/>
      <c r="H26" s="323"/>
      <c r="I26" s="323"/>
      <c r="J26" s="323"/>
      <c r="K26" s="323"/>
      <c r="L26" s="323"/>
      <c r="M26" s="324"/>
      <c r="N26" s="282">
        <v>0</v>
      </c>
      <c r="O26" s="282"/>
      <c r="P26" s="282"/>
      <c r="Q26" s="282"/>
      <c r="R26" s="136"/>
      <c r="S26" s="102"/>
    </row>
    <row r="27" spans="2:19" x14ac:dyDescent="0.25">
      <c r="B27" s="285" t="s">
        <v>31</v>
      </c>
      <c r="C27" s="285"/>
      <c r="D27" s="285"/>
      <c r="E27" s="285"/>
      <c r="F27" s="285"/>
      <c r="G27" s="285"/>
      <c r="H27" s="285"/>
      <c r="I27" s="285"/>
      <c r="J27" s="285"/>
      <c r="K27" s="285"/>
      <c r="L27" s="285"/>
      <c r="M27" s="285"/>
      <c r="N27" s="281">
        <f>N28</f>
        <v>18670710</v>
      </c>
      <c r="O27" s="281"/>
      <c r="P27" s="281"/>
      <c r="Q27" s="281"/>
      <c r="S27" s="102"/>
    </row>
    <row r="28" spans="2:19" x14ac:dyDescent="0.25">
      <c r="B28" s="314" t="s">
        <v>54</v>
      </c>
      <c r="C28" s="314"/>
      <c r="D28" s="314"/>
      <c r="E28" s="314"/>
      <c r="F28" s="314"/>
      <c r="G28" s="314"/>
      <c r="H28" s="314"/>
      <c r="I28" s="314"/>
      <c r="J28" s="314"/>
      <c r="K28" s="314"/>
      <c r="L28" s="314"/>
      <c r="M28" s="314"/>
      <c r="N28" s="282">
        <f>L105</f>
        <v>18670710</v>
      </c>
      <c r="O28" s="282"/>
      <c r="P28" s="282"/>
      <c r="Q28" s="282"/>
    </row>
    <row r="29" spans="2:19" x14ac:dyDescent="0.25">
      <c r="B29" s="285" t="s">
        <v>32</v>
      </c>
      <c r="C29" s="285"/>
      <c r="D29" s="285"/>
      <c r="E29" s="285"/>
      <c r="F29" s="285"/>
      <c r="G29" s="285"/>
      <c r="H29" s="285"/>
      <c r="I29" s="285"/>
      <c r="J29" s="285"/>
      <c r="K29" s="285"/>
      <c r="L29" s="285"/>
      <c r="M29" s="285"/>
      <c r="N29" s="281">
        <v>0</v>
      </c>
      <c r="O29" s="281"/>
      <c r="P29" s="281"/>
      <c r="Q29" s="281"/>
    </row>
    <row r="30" spans="2:19" x14ac:dyDescent="0.25">
      <c r="B30" s="286" t="s">
        <v>18</v>
      </c>
      <c r="C30" s="286"/>
      <c r="D30" s="286"/>
      <c r="E30" s="286"/>
      <c r="F30" s="286"/>
      <c r="G30" s="286"/>
      <c r="H30" s="286"/>
      <c r="I30" s="286"/>
      <c r="J30" s="286"/>
      <c r="K30" s="286"/>
      <c r="L30" s="286"/>
      <c r="M30" s="286"/>
      <c r="N30" s="282">
        <v>0</v>
      </c>
      <c r="O30" s="282"/>
      <c r="P30" s="282"/>
      <c r="Q30" s="282"/>
    </row>
    <row r="31" spans="2:19" x14ac:dyDescent="0.25">
      <c r="B31" s="325" t="s">
        <v>33</v>
      </c>
      <c r="C31" s="326"/>
      <c r="D31" s="326"/>
      <c r="E31" s="326"/>
      <c r="F31" s="326"/>
      <c r="G31" s="326"/>
      <c r="H31" s="326"/>
      <c r="I31" s="326"/>
      <c r="J31" s="326"/>
      <c r="K31" s="326"/>
      <c r="L31" s="326"/>
      <c r="M31" s="327"/>
      <c r="N31" s="281">
        <f>N32+N33+N34</f>
        <v>3294831.05</v>
      </c>
      <c r="O31" s="281"/>
      <c r="P31" s="281"/>
      <c r="Q31" s="281"/>
    </row>
    <row r="32" spans="2:19" x14ac:dyDescent="0.25">
      <c r="B32" s="314" t="s">
        <v>34</v>
      </c>
      <c r="C32" s="314"/>
      <c r="D32" s="314"/>
      <c r="E32" s="314"/>
      <c r="F32" s="314"/>
      <c r="G32" s="314"/>
      <c r="H32" s="314"/>
      <c r="I32" s="314"/>
      <c r="J32" s="314"/>
      <c r="K32" s="314"/>
      <c r="L32" s="314"/>
      <c r="M32" s="314"/>
      <c r="N32" s="282">
        <f>M105</f>
        <v>3294831.05</v>
      </c>
      <c r="O32" s="282"/>
      <c r="P32" s="282"/>
      <c r="Q32" s="282"/>
    </row>
    <row r="33" spans="2:19" x14ac:dyDescent="0.25">
      <c r="B33" s="314" t="s">
        <v>35</v>
      </c>
      <c r="C33" s="314"/>
      <c r="D33" s="314"/>
      <c r="E33" s="314"/>
      <c r="F33" s="314"/>
      <c r="G33" s="314"/>
      <c r="H33" s="314"/>
      <c r="I33" s="314"/>
      <c r="J33" s="314"/>
      <c r="K33" s="314"/>
      <c r="L33" s="314"/>
      <c r="M33" s="314"/>
      <c r="N33" s="282">
        <v>0</v>
      </c>
      <c r="O33" s="282"/>
      <c r="P33" s="282"/>
      <c r="Q33" s="282"/>
    </row>
    <row r="34" spans="2:19" x14ac:dyDescent="0.25">
      <c r="B34" s="314" t="s">
        <v>36</v>
      </c>
      <c r="C34" s="314"/>
      <c r="D34" s="314"/>
      <c r="E34" s="314"/>
      <c r="F34" s="314"/>
      <c r="G34" s="314"/>
      <c r="H34" s="314"/>
      <c r="I34" s="314"/>
      <c r="J34" s="314"/>
      <c r="K34" s="314"/>
      <c r="L34" s="314"/>
      <c r="M34" s="314"/>
      <c r="N34" s="282">
        <v>0</v>
      </c>
      <c r="O34" s="282"/>
      <c r="P34" s="282"/>
      <c r="Q34" s="282"/>
    </row>
    <row r="35" spans="2:19" x14ac:dyDescent="0.25">
      <c r="B35" s="285" t="s">
        <v>37</v>
      </c>
      <c r="C35" s="285"/>
      <c r="D35" s="285"/>
      <c r="E35" s="285"/>
      <c r="F35" s="285"/>
      <c r="G35" s="285"/>
      <c r="H35" s="285"/>
      <c r="I35" s="285"/>
      <c r="J35" s="285"/>
      <c r="K35" s="285"/>
      <c r="L35" s="285"/>
      <c r="M35" s="285"/>
      <c r="N35" s="281">
        <f>N21+N31</f>
        <v>21965541.050000001</v>
      </c>
      <c r="O35" s="281"/>
      <c r="P35" s="281"/>
      <c r="Q35" s="281"/>
    </row>
    <row r="38" spans="2:19" x14ac:dyDescent="0.25">
      <c r="B38" s="13" t="s">
        <v>25</v>
      </c>
    </row>
    <row r="39" spans="2:19" x14ac:dyDescent="0.25">
      <c r="B39" s="297" t="s">
        <v>57</v>
      </c>
      <c r="C39" s="297" t="s">
        <v>58</v>
      </c>
      <c r="D39" s="297" t="s">
        <v>0</v>
      </c>
      <c r="E39" s="297" t="s">
        <v>1</v>
      </c>
      <c r="F39" s="297" t="s">
        <v>59</v>
      </c>
      <c r="G39" s="297" t="s">
        <v>299</v>
      </c>
      <c r="H39" s="297" t="s">
        <v>2</v>
      </c>
      <c r="I39" s="296" t="s">
        <v>3</v>
      </c>
      <c r="J39" s="296"/>
      <c r="K39" s="296"/>
      <c r="L39" s="296"/>
      <c r="M39" s="296"/>
      <c r="N39" s="297" t="s">
        <v>60</v>
      </c>
      <c r="O39" s="297"/>
      <c r="P39" s="297" t="s">
        <v>4</v>
      </c>
      <c r="Q39" s="297" t="s">
        <v>5</v>
      </c>
    </row>
    <row r="40" spans="2:19" ht="30" customHeight="1" x14ac:dyDescent="0.25">
      <c r="B40" s="297"/>
      <c r="C40" s="297"/>
      <c r="D40" s="297"/>
      <c r="E40" s="297"/>
      <c r="F40" s="297"/>
      <c r="G40" s="297"/>
      <c r="H40" s="297"/>
      <c r="I40" s="296" t="s">
        <v>6</v>
      </c>
      <c r="J40" s="296" t="s">
        <v>7</v>
      </c>
      <c r="K40" s="296"/>
      <c r="L40" s="296"/>
      <c r="M40" s="296" t="s">
        <v>8</v>
      </c>
      <c r="N40" s="297" t="s">
        <v>316</v>
      </c>
      <c r="O40" s="297" t="s">
        <v>259</v>
      </c>
      <c r="P40" s="297"/>
      <c r="Q40" s="297"/>
    </row>
    <row r="41" spans="2:19" ht="73.5" x14ac:dyDescent="0.25">
      <c r="B41" s="297"/>
      <c r="C41" s="297"/>
      <c r="D41" s="297"/>
      <c r="E41" s="297"/>
      <c r="F41" s="297"/>
      <c r="G41" s="297"/>
      <c r="H41" s="297"/>
      <c r="I41" s="296"/>
      <c r="J41" s="10" t="s">
        <v>9</v>
      </c>
      <c r="K41" s="10" t="s">
        <v>10</v>
      </c>
      <c r="L41" s="10" t="s">
        <v>11</v>
      </c>
      <c r="M41" s="296"/>
      <c r="N41" s="297"/>
      <c r="O41" s="297"/>
      <c r="P41" s="297"/>
      <c r="Q41" s="297"/>
    </row>
    <row r="42" spans="2:19" s="60" customFormat="1" ht="12" x14ac:dyDescent="0.2">
      <c r="B42" s="86">
        <v>1</v>
      </c>
      <c r="C42" s="86">
        <v>2</v>
      </c>
      <c r="D42" s="86">
        <v>3</v>
      </c>
      <c r="E42" s="86">
        <v>4</v>
      </c>
      <c r="F42" s="86">
        <v>5</v>
      </c>
      <c r="G42" s="86">
        <v>6</v>
      </c>
      <c r="H42" s="86">
        <v>7</v>
      </c>
      <c r="I42" s="87">
        <v>8</v>
      </c>
      <c r="J42" s="72">
        <v>9</v>
      </c>
      <c r="K42" s="72">
        <v>10</v>
      </c>
      <c r="L42" s="72">
        <v>11</v>
      </c>
      <c r="M42" s="72">
        <v>12</v>
      </c>
      <c r="N42" s="86">
        <v>13</v>
      </c>
      <c r="O42" s="86">
        <v>14</v>
      </c>
      <c r="P42" s="86">
        <v>15</v>
      </c>
      <c r="Q42" s="86">
        <v>16</v>
      </c>
      <c r="R42" s="105"/>
      <c r="S42" s="61"/>
    </row>
    <row r="43" spans="2:19" ht="23.25" customHeight="1" x14ac:dyDescent="0.25">
      <c r="B43" s="260" t="s">
        <v>317</v>
      </c>
      <c r="C43" s="261" t="s">
        <v>13</v>
      </c>
      <c r="D43" s="261" t="s">
        <v>183</v>
      </c>
      <c r="E43" s="261" t="s">
        <v>18</v>
      </c>
      <c r="F43" s="261" t="s">
        <v>14</v>
      </c>
      <c r="G43" s="261" t="s">
        <v>318</v>
      </c>
      <c r="H43" s="261" t="s">
        <v>15</v>
      </c>
      <c r="I43" s="262">
        <f>SUM(I46:I53)</f>
        <v>5456470.5800000001</v>
      </c>
      <c r="J43" s="262">
        <f>SUM(J46:J53)</f>
        <v>0</v>
      </c>
      <c r="K43" s="262">
        <f>SUM(K46:K53)</f>
        <v>0</v>
      </c>
      <c r="L43" s="262">
        <f>SUM(L46:L53)</f>
        <v>4638000</v>
      </c>
      <c r="M43" s="262">
        <f>SUM(M46:M53)</f>
        <v>818470.58000000007</v>
      </c>
      <c r="N43" s="57" t="s">
        <v>319</v>
      </c>
      <c r="O43" s="54">
        <f>O46+O48+O50+O52</f>
        <v>182</v>
      </c>
      <c r="P43" s="261" t="s">
        <v>269</v>
      </c>
      <c r="Q43" s="261" t="s">
        <v>320</v>
      </c>
    </row>
    <row r="44" spans="2:19" ht="21" x14ac:dyDescent="0.25">
      <c r="B44" s="260"/>
      <c r="C44" s="261"/>
      <c r="D44" s="261"/>
      <c r="E44" s="261"/>
      <c r="F44" s="261"/>
      <c r="G44" s="261"/>
      <c r="H44" s="261"/>
      <c r="I44" s="262"/>
      <c r="J44" s="262"/>
      <c r="K44" s="262"/>
      <c r="L44" s="262"/>
      <c r="M44" s="262"/>
      <c r="N44" s="57" t="s">
        <v>303</v>
      </c>
      <c r="O44" s="54">
        <f>O47+O49+O51+O53</f>
        <v>182</v>
      </c>
      <c r="P44" s="261"/>
      <c r="Q44" s="261"/>
    </row>
    <row r="45" spans="2:19" ht="22.5" x14ac:dyDescent="0.25">
      <c r="B45" s="55" t="s">
        <v>16</v>
      </c>
      <c r="C45" s="56"/>
      <c r="D45" s="56"/>
      <c r="E45" s="56"/>
      <c r="F45" s="56"/>
      <c r="G45" s="56"/>
      <c r="H45" s="56"/>
      <c r="I45" s="73"/>
      <c r="J45" s="73"/>
      <c r="K45" s="75"/>
      <c r="L45" s="75"/>
      <c r="M45" s="73"/>
      <c r="N45" s="56"/>
      <c r="O45" s="88"/>
      <c r="P45" s="89"/>
      <c r="Q45" s="56"/>
    </row>
    <row r="46" spans="2:19" ht="22.5" x14ac:dyDescent="0.25">
      <c r="B46" s="254" t="s">
        <v>321</v>
      </c>
      <c r="C46" s="255"/>
      <c r="D46" s="253" t="s">
        <v>322</v>
      </c>
      <c r="E46" s="261" t="s">
        <v>18</v>
      </c>
      <c r="F46" s="255"/>
      <c r="G46" s="253" t="s">
        <v>318</v>
      </c>
      <c r="H46" s="255"/>
      <c r="I46" s="256">
        <f>SUM(J46:M47)</f>
        <v>176470.58000000002</v>
      </c>
      <c r="J46" s="256">
        <v>0</v>
      </c>
      <c r="K46" s="256">
        <v>0</v>
      </c>
      <c r="L46" s="256">
        <v>150000</v>
      </c>
      <c r="M46" s="256">
        <v>26470.58</v>
      </c>
      <c r="N46" s="53" t="s">
        <v>319</v>
      </c>
      <c r="O46" s="51">
        <v>15</v>
      </c>
      <c r="P46" s="253" t="s">
        <v>323</v>
      </c>
      <c r="Q46" s="253" t="s">
        <v>320</v>
      </c>
      <c r="R46" s="106"/>
    </row>
    <row r="47" spans="2:19" ht="22.5" x14ac:dyDescent="0.25">
      <c r="B47" s="254"/>
      <c r="C47" s="255"/>
      <c r="D47" s="253"/>
      <c r="E47" s="261"/>
      <c r="F47" s="255"/>
      <c r="G47" s="253"/>
      <c r="H47" s="255"/>
      <c r="I47" s="256"/>
      <c r="J47" s="256"/>
      <c r="K47" s="256"/>
      <c r="L47" s="256"/>
      <c r="M47" s="256"/>
      <c r="N47" s="53" t="s">
        <v>303</v>
      </c>
      <c r="O47" s="51">
        <v>15</v>
      </c>
      <c r="P47" s="253"/>
      <c r="Q47" s="253"/>
    </row>
    <row r="48" spans="2:19" ht="22.5" x14ac:dyDescent="0.25">
      <c r="B48" s="254" t="s">
        <v>455</v>
      </c>
      <c r="C48" s="255"/>
      <c r="D48" s="253" t="s">
        <v>20</v>
      </c>
      <c r="E48" s="261" t="s">
        <v>18</v>
      </c>
      <c r="F48" s="255"/>
      <c r="G48" s="253" t="s">
        <v>318</v>
      </c>
      <c r="H48" s="255"/>
      <c r="I48" s="256">
        <f>SUM(J48:M49)</f>
        <v>1600000</v>
      </c>
      <c r="J48" s="256">
        <v>0</v>
      </c>
      <c r="K48" s="256">
        <v>0</v>
      </c>
      <c r="L48" s="256">
        <v>1360000</v>
      </c>
      <c r="M48" s="256">
        <v>240000</v>
      </c>
      <c r="N48" s="53" t="s">
        <v>319</v>
      </c>
      <c r="O48" s="51">
        <v>52</v>
      </c>
      <c r="P48" s="253" t="s">
        <v>323</v>
      </c>
      <c r="Q48" s="253" t="s">
        <v>320</v>
      </c>
      <c r="R48" s="106"/>
    </row>
    <row r="49" spans="2:19" ht="22.5" x14ac:dyDescent="0.25">
      <c r="B49" s="254"/>
      <c r="C49" s="255"/>
      <c r="D49" s="253"/>
      <c r="E49" s="261"/>
      <c r="F49" s="255"/>
      <c r="G49" s="253"/>
      <c r="H49" s="255"/>
      <c r="I49" s="256"/>
      <c r="J49" s="256"/>
      <c r="K49" s="256"/>
      <c r="L49" s="256"/>
      <c r="M49" s="256"/>
      <c r="N49" s="53" t="s">
        <v>303</v>
      </c>
      <c r="O49" s="51">
        <v>52</v>
      </c>
      <c r="P49" s="253"/>
      <c r="Q49" s="253"/>
    </row>
    <row r="50" spans="2:19" ht="22.5" x14ac:dyDescent="0.25">
      <c r="B50" s="254" t="s">
        <v>462</v>
      </c>
      <c r="C50" s="255"/>
      <c r="D50" s="253" t="s">
        <v>26</v>
      </c>
      <c r="E50" s="261" t="s">
        <v>18</v>
      </c>
      <c r="F50" s="255"/>
      <c r="G50" s="253" t="s">
        <v>318</v>
      </c>
      <c r="H50" s="255"/>
      <c r="I50" s="256">
        <f>SUM(J50:M51)</f>
        <v>680000</v>
      </c>
      <c r="J50" s="256">
        <v>0</v>
      </c>
      <c r="K50" s="256">
        <v>0</v>
      </c>
      <c r="L50" s="256">
        <v>578000</v>
      </c>
      <c r="M50" s="256">
        <v>102000</v>
      </c>
      <c r="N50" s="53" t="s">
        <v>319</v>
      </c>
      <c r="O50" s="51">
        <v>47</v>
      </c>
      <c r="P50" s="253" t="s">
        <v>269</v>
      </c>
      <c r="Q50" s="253" t="s">
        <v>19</v>
      </c>
      <c r="R50" s="106"/>
    </row>
    <row r="51" spans="2:19" ht="22.5" x14ac:dyDescent="0.25">
      <c r="B51" s="254"/>
      <c r="C51" s="255"/>
      <c r="D51" s="253"/>
      <c r="E51" s="261"/>
      <c r="F51" s="255"/>
      <c r="G51" s="253"/>
      <c r="H51" s="255"/>
      <c r="I51" s="256"/>
      <c r="J51" s="256"/>
      <c r="K51" s="256"/>
      <c r="L51" s="256"/>
      <c r="M51" s="256"/>
      <c r="N51" s="53" t="s">
        <v>303</v>
      </c>
      <c r="O51" s="51">
        <v>47</v>
      </c>
      <c r="P51" s="253"/>
      <c r="Q51" s="253"/>
      <c r="S51" s="35" t="s">
        <v>302</v>
      </c>
    </row>
    <row r="52" spans="2:19" ht="22.5" x14ac:dyDescent="0.25">
      <c r="B52" s="254" t="s">
        <v>463</v>
      </c>
      <c r="C52" s="255"/>
      <c r="D52" s="253" t="s">
        <v>23</v>
      </c>
      <c r="E52" s="261" t="s">
        <v>18</v>
      </c>
      <c r="F52" s="255"/>
      <c r="G52" s="253" t="s">
        <v>318</v>
      </c>
      <c r="H52" s="255"/>
      <c r="I52" s="256">
        <f>SUM(J52:M53)</f>
        <v>3000000</v>
      </c>
      <c r="J52" s="256">
        <v>0</v>
      </c>
      <c r="K52" s="256">
        <v>0</v>
      </c>
      <c r="L52" s="256">
        <v>2550000</v>
      </c>
      <c r="M52" s="256">
        <v>450000</v>
      </c>
      <c r="N52" s="53" t="s">
        <v>319</v>
      </c>
      <c r="O52" s="51">
        <v>68</v>
      </c>
      <c r="P52" s="253" t="s">
        <v>339</v>
      </c>
      <c r="Q52" s="253" t="s">
        <v>320</v>
      </c>
      <c r="R52" s="106"/>
    </row>
    <row r="53" spans="2:19" ht="22.5" x14ac:dyDescent="0.25">
      <c r="B53" s="254"/>
      <c r="C53" s="255"/>
      <c r="D53" s="253"/>
      <c r="E53" s="261"/>
      <c r="F53" s="255"/>
      <c r="G53" s="253"/>
      <c r="H53" s="255"/>
      <c r="I53" s="256"/>
      <c r="J53" s="256"/>
      <c r="K53" s="256"/>
      <c r="L53" s="256"/>
      <c r="M53" s="256"/>
      <c r="N53" s="53" t="s">
        <v>303</v>
      </c>
      <c r="O53" s="51">
        <v>68</v>
      </c>
      <c r="P53" s="253"/>
      <c r="Q53" s="253"/>
      <c r="S53" s="35" t="s">
        <v>302</v>
      </c>
    </row>
    <row r="54" spans="2:19" ht="31.5" x14ac:dyDescent="0.25">
      <c r="B54" s="260" t="s">
        <v>324</v>
      </c>
      <c r="C54" s="261" t="s">
        <v>13</v>
      </c>
      <c r="D54" s="261" t="s">
        <v>183</v>
      </c>
      <c r="E54" s="261" t="s">
        <v>325</v>
      </c>
      <c r="F54" s="261" t="s">
        <v>14</v>
      </c>
      <c r="G54" s="261" t="s">
        <v>318</v>
      </c>
      <c r="H54" s="261" t="s">
        <v>15</v>
      </c>
      <c r="I54" s="262">
        <f>SUM(I57:I84)</f>
        <v>8317776.4699999997</v>
      </c>
      <c r="J54" s="262">
        <f t="shared" ref="J54:L54" si="0">SUM(J57:J84)</f>
        <v>0</v>
      </c>
      <c r="K54" s="262">
        <f t="shared" si="0"/>
        <v>0</v>
      </c>
      <c r="L54" s="262">
        <f t="shared" si="0"/>
        <v>7070110</v>
      </c>
      <c r="M54" s="262">
        <f>SUM(M57:M84)</f>
        <v>1247666.47</v>
      </c>
      <c r="N54" s="57" t="s">
        <v>326</v>
      </c>
      <c r="O54" s="54">
        <f>O57+O59+O61+O63+O65+O67+O69+O71+O73+O75+O77+O79+O81+O83</f>
        <v>252</v>
      </c>
      <c r="P54" s="261" t="s">
        <v>269</v>
      </c>
      <c r="Q54" s="261" t="s">
        <v>327</v>
      </c>
    </row>
    <row r="55" spans="2:19" ht="31.5" x14ac:dyDescent="0.25">
      <c r="B55" s="260"/>
      <c r="C55" s="261"/>
      <c r="D55" s="261"/>
      <c r="E55" s="261"/>
      <c r="F55" s="261"/>
      <c r="G55" s="261"/>
      <c r="H55" s="261"/>
      <c r="I55" s="262"/>
      <c r="J55" s="262"/>
      <c r="K55" s="262"/>
      <c r="L55" s="262"/>
      <c r="M55" s="262"/>
      <c r="N55" s="57" t="s">
        <v>304</v>
      </c>
      <c r="O55" s="54">
        <f>O58+O60+O62+O64+O66+O68+O70+O72+O74+O76+O78+O80+O82+O84</f>
        <v>262</v>
      </c>
      <c r="P55" s="261"/>
      <c r="Q55" s="261"/>
    </row>
    <row r="56" spans="2:19" ht="22.5" x14ac:dyDescent="0.25">
      <c r="B56" s="55" t="s">
        <v>328</v>
      </c>
      <c r="C56" s="56"/>
      <c r="D56" s="56"/>
      <c r="E56" s="56"/>
      <c r="F56" s="56"/>
      <c r="G56" s="56"/>
      <c r="H56" s="56"/>
      <c r="I56" s="73"/>
      <c r="J56" s="73"/>
      <c r="K56" s="75"/>
      <c r="L56" s="75"/>
      <c r="M56" s="73"/>
      <c r="N56" s="56"/>
      <c r="O56" s="88"/>
      <c r="P56" s="89"/>
      <c r="Q56" s="56"/>
    </row>
    <row r="57" spans="2:19" ht="33.75" x14ac:dyDescent="0.25">
      <c r="B57" s="254" t="s">
        <v>329</v>
      </c>
      <c r="C57" s="255"/>
      <c r="D57" s="253" t="s">
        <v>322</v>
      </c>
      <c r="E57" s="253" t="s">
        <v>18</v>
      </c>
      <c r="F57" s="255"/>
      <c r="G57" s="253" t="s">
        <v>318</v>
      </c>
      <c r="H57" s="255"/>
      <c r="I57" s="256">
        <f>SUM(J57:M58)</f>
        <v>990000</v>
      </c>
      <c r="J57" s="256">
        <v>0</v>
      </c>
      <c r="K57" s="256">
        <v>0</v>
      </c>
      <c r="L57" s="256">
        <v>841500</v>
      </c>
      <c r="M57" s="256">
        <v>148500</v>
      </c>
      <c r="N57" s="53" t="s">
        <v>326</v>
      </c>
      <c r="O57" s="51">
        <v>37</v>
      </c>
      <c r="P57" s="253" t="s">
        <v>323</v>
      </c>
      <c r="Q57" s="253" t="s">
        <v>320</v>
      </c>
    </row>
    <row r="58" spans="2:19" ht="57" customHeight="1" x14ac:dyDescent="0.25">
      <c r="B58" s="254"/>
      <c r="C58" s="255"/>
      <c r="D58" s="253"/>
      <c r="E58" s="261"/>
      <c r="F58" s="255"/>
      <c r="G58" s="253"/>
      <c r="H58" s="255"/>
      <c r="I58" s="256"/>
      <c r="J58" s="256"/>
      <c r="K58" s="256"/>
      <c r="L58" s="256"/>
      <c r="M58" s="256"/>
      <c r="N58" s="53" t="s">
        <v>304</v>
      </c>
      <c r="O58" s="51">
        <v>37</v>
      </c>
      <c r="P58" s="253"/>
      <c r="Q58" s="253"/>
    </row>
    <row r="59" spans="2:19" ht="28.5" customHeight="1" x14ac:dyDescent="0.25">
      <c r="B59" s="254" t="s">
        <v>330</v>
      </c>
      <c r="C59" s="255"/>
      <c r="D59" s="253" t="s">
        <v>20</v>
      </c>
      <c r="E59" s="261" t="s">
        <v>18</v>
      </c>
      <c r="F59" s="255"/>
      <c r="G59" s="253" t="s">
        <v>318</v>
      </c>
      <c r="H59" s="255"/>
      <c r="I59" s="256">
        <f>SUM(J59:M60)</f>
        <v>110000</v>
      </c>
      <c r="J59" s="256">
        <v>0</v>
      </c>
      <c r="K59" s="256">
        <v>0</v>
      </c>
      <c r="L59" s="256">
        <v>93500</v>
      </c>
      <c r="M59" s="256">
        <v>16500</v>
      </c>
      <c r="N59" s="53" t="s">
        <v>326</v>
      </c>
      <c r="O59" s="51">
        <v>4</v>
      </c>
      <c r="P59" s="253" t="s">
        <v>269</v>
      </c>
      <c r="Q59" s="253" t="s">
        <v>19</v>
      </c>
      <c r="R59" s="106"/>
    </row>
    <row r="60" spans="2:19" ht="33.75" x14ac:dyDescent="0.25">
      <c r="B60" s="254"/>
      <c r="C60" s="255"/>
      <c r="D60" s="253"/>
      <c r="E60" s="261"/>
      <c r="F60" s="255"/>
      <c r="G60" s="253"/>
      <c r="H60" s="255"/>
      <c r="I60" s="256"/>
      <c r="J60" s="256"/>
      <c r="K60" s="256"/>
      <c r="L60" s="256"/>
      <c r="M60" s="256"/>
      <c r="N60" s="53" t="s">
        <v>304</v>
      </c>
      <c r="O60" s="51">
        <v>4</v>
      </c>
      <c r="P60" s="253"/>
      <c r="Q60" s="253"/>
    </row>
    <row r="61" spans="2:19" ht="22.5" customHeight="1" x14ac:dyDescent="0.25">
      <c r="B61" s="254" t="s">
        <v>331</v>
      </c>
      <c r="C61" s="255"/>
      <c r="D61" s="253" t="s">
        <v>20</v>
      </c>
      <c r="E61" s="253" t="s">
        <v>332</v>
      </c>
      <c r="F61" s="255"/>
      <c r="G61" s="253" t="s">
        <v>318</v>
      </c>
      <c r="H61" s="255"/>
      <c r="I61" s="256">
        <f>SUM(J61:M62)</f>
        <v>941176.47</v>
      </c>
      <c r="J61" s="256">
        <v>0</v>
      </c>
      <c r="K61" s="256">
        <v>0</v>
      </c>
      <c r="L61" s="256">
        <v>800000</v>
      </c>
      <c r="M61" s="256">
        <v>141176.47</v>
      </c>
      <c r="N61" s="53" t="s">
        <v>326</v>
      </c>
      <c r="O61" s="51">
        <v>35</v>
      </c>
      <c r="P61" s="253" t="s">
        <v>269</v>
      </c>
      <c r="Q61" s="253" t="s">
        <v>19</v>
      </c>
    </row>
    <row r="62" spans="2:19" ht="33.75" x14ac:dyDescent="0.25">
      <c r="B62" s="254"/>
      <c r="C62" s="255"/>
      <c r="D62" s="253"/>
      <c r="E62" s="253"/>
      <c r="F62" s="255"/>
      <c r="G62" s="253"/>
      <c r="H62" s="255"/>
      <c r="I62" s="256"/>
      <c r="J62" s="256"/>
      <c r="K62" s="256"/>
      <c r="L62" s="256"/>
      <c r="M62" s="256"/>
      <c r="N62" s="53" t="s">
        <v>304</v>
      </c>
      <c r="O62" s="51">
        <v>35</v>
      </c>
      <c r="P62" s="253"/>
      <c r="Q62" s="253"/>
    </row>
    <row r="63" spans="2:19" ht="33.75" x14ac:dyDescent="0.25">
      <c r="B63" s="254" t="s">
        <v>333</v>
      </c>
      <c r="C63" s="255"/>
      <c r="D63" s="253" t="s">
        <v>22</v>
      </c>
      <c r="E63" s="253" t="s">
        <v>18</v>
      </c>
      <c r="F63" s="255"/>
      <c r="G63" s="253" t="s">
        <v>318</v>
      </c>
      <c r="H63" s="255"/>
      <c r="I63" s="256">
        <f>SUM(J63:M64)</f>
        <v>550000</v>
      </c>
      <c r="J63" s="256">
        <v>0</v>
      </c>
      <c r="K63" s="256">
        <v>0</v>
      </c>
      <c r="L63" s="256">
        <v>467500</v>
      </c>
      <c r="M63" s="256">
        <v>82500</v>
      </c>
      <c r="N63" s="53" t="s">
        <v>326</v>
      </c>
      <c r="O63" s="51">
        <v>12</v>
      </c>
      <c r="P63" s="253" t="s">
        <v>269</v>
      </c>
      <c r="Q63" s="253" t="s">
        <v>270</v>
      </c>
      <c r="R63" s="106"/>
    </row>
    <row r="64" spans="2:19" ht="33.75" x14ac:dyDescent="0.25">
      <c r="B64" s="254"/>
      <c r="C64" s="255"/>
      <c r="D64" s="253"/>
      <c r="E64" s="253"/>
      <c r="F64" s="255"/>
      <c r="G64" s="253"/>
      <c r="H64" s="255"/>
      <c r="I64" s="256"/>
      <c r="J64" s="256"/>
      <c r="K64" s="256"/>
      <c r="L64" s="256"/>
      <c r="M64" s="256"/>
      <c r="N64" s="53" t="s">
        <v>304</v>
      </c>
      <c r="O64" s="51">
        <v>12</v>
      </c>
      <c r="P64" s="253"/>
      <c r="Q64" s="253"/>
    </row>
    <row r="65" spans="2:23" ht="37.5" customHeight="1" x14ac:dyDescent="0.25">
      <c r="B65" s="254" t="s">
        <v>334</v>
      </c>
      <c r="C65" s="255"/>
      <c r="D65" s="253" t="s">
        <v>22</v>
      </c>
      <c r="E65" s="253" t="s">
        <v>18</v>
      </c>
      <c r="F65" s="255"/>
      <c r="G65" s="253" t="s">
        <v>318</v>
      </c>
      <c r="H65" s="255"/>
      <c r="I65" s="256">
        <f>SUM(J65:M66)</f>
        <v>900000</v>
      </c>
      <c r="J65" s="256">
        <v>0</v>
      </c>
      <c r="K65" s="256">
        <v>0</v>
      </c>
      <c r="L65" s="256">
        <v>765000</v>
      </c>
      <c r="M65" s="256">
        <v>135000</v>
      </c>
      <c r="N65" s="53" t="s">
        <v>326</v>
      </c>
      <c r="O65" s="51">
        <v>10</v>
      </c>
      <c r="P65" s="253" t="s">
        <v>269</v>
      </c>
      <c r="Q65" s="253" t="s">
        <v>21</v>
      </c>
      <c r="R65" s="106"/>
    </row>
    <row r="66" spans="2:23" ht="49.5" customHeight="1" x14ac:dyDescent="0.25">
      <c r="B66" s="254"/>
      <c r="C66" s="255"/>
      <c r="D66" s="253"/>
      <c r="E66" s="253"/>
      <c r="F66" s="255"/>
      <c r="G66" s="253"/>
      <c r="H66" s="255"/>
      <c r="I66" s="256"/>
      <c r="J66" s="256"/>
      <c r="K66" s="256"/>
      <c r="L66" s="256"/>
      <c r="M66" s="256"/>
      <c r="N66" s="53" t="s">
        <v>304</v>
      </c>
      <c r="O66" s="51">
        <v>10</v>
      </c>
      <c r="P66" s="253"/>
      <c r="Q66" s="253"/>
    </row>
    <row r="67" spans="2:23" ht="22.5" customHeight="1" x14ac:dyDescent="0.25">
      <c r="B67" s="254" t="s">
        <v>335</v>
      </c>
      <c r="C67" s="255"/>
      <c r="D67" s="253" t="s">
        <v>22</v>
      </c>
      <c r="E67" s="253" t="s">
        <v>18</v>
      </c>
      <c r="F67" s="255"/>
      <c r="G67" s="253" t="s">
        <v>318</v>
      </c>
      <c r="H67" s="255"/>
      <c r="I67" s="256">
        <f>SUM(J67:M68)</f>
        <v>75000</v>
      </c>
      <c r="J67" s="256">
        <v>0</v>
      </c>
      <c r="K67" s="256">
        <v>0</v>
      </c>
      <c r="L67" s="256">
        <v>63750</v>
      </c>
      <c r="M67" s="256">
        <v>11250</v>
      </c>
      <c r="N67" s="53" t="s">
        <v>326</v>
      </c>
      <c r="O67" s="51">
        <v>20</v>
      </c>
      <c r="P67" s="253" t="s">
        <v>269</v>
      </c>
      <c r="Q67" s="253" t="s">
        <v>24</v>
      </c>
    </row>
    <row r="68" spans="2:23" ht="33.75" x14ac:dyDescent="0.25">
      <c r="B68" s="254"/>
      <c r="C68" s="255"/>
      <c r="D68" s="253"/>
      <c r="E68" s="253"/>
      <c r="F68" s="255"/>
      <c r="G68" s="253"/>
      <c r="H68" s="255"/>
      <c r="I68" s="256"/>
      <c r="J68" s="256"/>
      <c r="K68" s="256"/>
      <c r="L68" s="256"/>
      <c r="M68" s="256"/>
      <c r="N68" s="53" t="s">
        <v>304</v>
      </c>
      <c r="O68" s="51">
        <v>30</v>
      </c>
      <c r="P68" s="253"/>
      <c r="Q68" s="253"/>
    </row>
    <row r="69" spans="2:23" ht="22.5" customHeight="1" x14ac:dyDescent="0.25">
      <c r="B69" s="254" t="s">
        <v>336</v>
      </c>
      <c r="C69" s="255"/>
      <c r="D69" s="253" t="s">
        <v>22</v>
      </c>
      <c r="E69" s="253" t="s">
        <v>18</v>
      </c>
      <c r="F69" s="255"/>
      <c r="G69" s="253" t="s">
        <v>318</v>
      </c>
      <c r="H69" s="255"/>
      <c r="I69" s="256">
        <f>SUM(J69:M70)</f>
        <v>1000000</v>
      </c>
      <c r="J69" s="256">
        <v>0</v>
      </c>
      <c r="K69" s="256">
        <v>0</v>
      </c>
      <c r="L69" s="256">
        <v>850000</v>
      </c>
      <c r="M69" s="256">
        <v>150000</v>
      </c>
      <c r="N69" s="53" t="s">
        <v>326</v>
      </c>
      <c r="O69" s="51">
        <v>20</v>
      </c>
      <c r="P69" s="253" t="s">
        <v>269</v>
      </c>
      <c r="Q69" s="269" t="s">
        <v>337</v>
      </c>
    </row>
    <row r="70" spans="2:23" ht="33.75" x14ac:dyDescent="0.25">
      <c r="B70" s="254"/>
      <c r="C70" s="255"/>
      <c r="D70" s="253"/>
      <c r="E70" s="253"/>
      <c r="F70" s="255"/>
      <c r="G70" s="253"/>
      <c r="H70" s="255"/>
      <c r="I70" s="256"/>
      <c r="J70" s="256"/>
      <c r="K70" s="256"/>
      <c r="L70" s="256"/>
      <c r="M70" s="256"/>
      <c r="N70" s="53" t="s">
        <v>304</v>
      </c>
      <c r="O70" s="51">
        <v>20</v>
      </c>
      <c r="P70" s="253"/>
      <c r="Q70" s="271"/>
    </row>
    <row r="71" spans="2:23" ht="22.5" customHeight="1" x14ac:dyDescent="0.25">
      <c r="B71" s="254" t="s">
        <v>338</v>
      </c>
      <c r="C71" s="255"/>
      <c r="D71" s="253" t="s">
        <v>26</v>
      </c>
      <c r="E71" s="261" t="s">
        <v>18</v>
      </c>
      <c r="F71" s="255"/>
      <c r="G71" s="253" t="s">
        <v>318</v>
      </c>
      <c r="H71" s="255"/>
      <c r="I71" s="256">
        <f>SUM(J71:M72)</f>
        <v>600000</v>
      </c>
      <c r="J71" s="256">
        <v>0</v>
      </c>
      <c r="K71" s="256">
        <v>0</v>
      </c>
      <c r="L71" s="256">
        <v>510000</v>
      </c>
      <c r="M71" s="256">
        <v>90000</v>
      </c>
      <c r="N71" s="53" t="s">
        <v>326</v>
      </c>
      <c r="O71" s="51">
        <v>12</v>
      </c>
      <c r="P71" s="253" t="s">
        <v>339</v>
      </c>
      <c r="Q71" s="253" t="s">
        <v>327</v>
      </c>
      <c r="R71" s="106"/>
      <c r="U71" s="35"/>
    </row>
    <row r="72" spans="2:23" ht="22.9" customHeight="1" x14ac:dyDescent="0.25">
      <c r="B72" s="254"/>
      <c r="C72" s="255"/>
      <c r="D72" s="253"/>
      <c r="E72" s="261"/>
      <c r="F72" s="255"/>
      <c r="G72" s="253"/>
      <c r="H72" s="255"/>
      <c r="I72" s="256"/>
      <c r="J72" s="256"/>
      <c r="K72" s="256"/>
      <c r="L72" s="256"/>
      <c r="M72" s="256"/>
      <c r="N72" s="53" t="s">
        <v>304</v>
      </c>
      <c r="O72" s="51">
        <v>12</v>
      </c>
      <c r="P72" s="253"/>
      <c r="Q72" s="253"/>
    </row>
    <row r="73" spans="2:23" ht="22.5" customHeight="1" x14ac:dyDescent="0.25">
      <c r="B73" s="254" t="s">
        <v>340</v>
      </c>
      <c r="C73" s="255"/>
      <c r="D73" s="253" t="s">
        <v>26</v>
      </c>
      <c r="E73" s="253" t="s">
        <v>18</v>
      </c>
      <c r="F73" s="255"/>
      <c r="G73" s="253" t="s">
        <v>318</v>
      </c>
      <c r="H73" s="255"/>
      <c r="I73" s="256">
        <f>SUM(J73:M74)</f>
        <v>850000</v>
      </c>
      <c r="J73" s="256">
        <v>0</v>
      </c>
      <c r="K73" s="256">
        <v>0</v>
      </c>
      <c r="L73" s="256">
        <v>722500</v>
      </c>
      <c r="M73" s="256">
        <v>127500</v>
      </c>
      <c r="N73" s="53" t="s">
        <v>326</v>
      </c>
      <c r="O73" s="51">
        <v>10</v>
      </c>
      <c r="P73" s="253" t="s">
        <v>341</v>
      </c>
      <c r="Q73" s="253" t="s">
        <v>286</v>
      </c>
      <c r="U73" s="35"/>
    </row>
    <row r="74" spans="2:23" ht="33.75" x14ac:dyDescent="0.25">
      <c r="B74" s="254"/>
      <c r="C74" s="255"/>
      <c r="D74" s="253"/>
      <c r="E74" s="253"/>
      <c r="F74" s="255"/>
      <c r="G74" s="253"/>
      <c r="H74" s="255"/>
      <c r="I74" s="256"/>
      <c r="J74" s="256"/>
      <c r="K74" s="256"/>
      <c r="L74" s="256"/>
      <c r="M74" s="256"/>
      <c r="N74" s="53" t="s">
        <v>304</v>
      </c>
      <c r="O74" s="51">
        <v>10</v>
      </c>
      <c r="P74" s="253"/>
      <c r="Q74" s="253"/>
      <c r="R74" s="106"/>
    </row>
    <row r="75" spans="2:23" ht="22.5" customHeight="1" x14ac:dyDescent="0.25">
      <c r="B75" s="254" t="s">
        <v>342</v>
      </c>
      <c r="C75" s="255"/>
      <c r="D75" s="253" t="s">
        <v>26</v>
      </c>
      <c r="E75" s="261" t="s">
        <v>18</v>
      </c>
      <c r="F75" s="255"/>
      <c r="G75" s="253" t="s">
        <v>318</v>
      </c>
      <c r="H75" s="255"/>
      <c r="I75" s="256">
        <f>SUM(J75:M76)</f>
        <v>182500</v>
      </c>
      <c r="J75" s="256">
        <v>0</v>
      </c>
      <c r="K75" s="256">
        <v>0</v>
      </c>
      <c r="L75" s="256">
        <v>155125</v>
      </c>
      <c r="M75" s="256">
        <v>27375</v>
      </c>
      <c r="N75" s="53" t="s">
        <v>326</v>
      </c>
      <c r="O75" s="51">
        <v>16</v>
      </c>
      <c r="P75" s="253" t="s">
        <v>339</v>
      </c>
      <c r="Q75" s="253" t="s">
        <v>337</v>
      </c>
      <c r="U75" s="35"/>
    </row>
    <row r="76" spans="2:23" ht="33.75" x14ac:dyDescent="0.25">
      <c r="B76" s="254"/>
      <c r="C76" s="255"/>
      <c r="D76" s="253"/>
      <c r="E76" s="261"/>
      <c r="F76" s="255"/>
      <c r="G76" s="253"/>
      <c r="H76" s="255"/>
      <c r="I76" s="256"/>
      <c r="J76" s="256"/>
      <c r="K76" s="256"/>
      <c r="L76" s="256"/>
      <c r="M76" s="256"/>
      <c r="N76" s="53" t="s">
        <v>304</v>
      </c>
      <c r="O76" s="51">
        <v>16</v>
      </c>
      <c r="P76" s="253"/>
      <c r="Q76" s="253"/>
    </row>
    <row r="77" spans="2:23" ht="22.5" customHeight="1" x14ac:dyDescent="0.25">
      <c r="B77" s="254" t="s">
        <v>343</v>
      </c>
      <c r="C77" s="255"/>
      <c r="D77" s="253" t="s">
        <v>23</v>
      </c>
      <c r="E77" s="261" t="s">
        <v>18</v>
      </c>
      <c r="F77" s="255"/>
      <c r="G77" s="253" t="s">
        <v>318</v>
      </c>
      <c r="H77" s="255"/>
      <c r="I77" s="256">
        <f>SUM(J77:M78)</f>
        <v>139100</v>
      </c>
      <c r="J77" s="256">
        <v>0</v>
      </c>
      <c r="K77" s="256">
        <v>0</v>
      </c>
      <c r="L77" s="256">
        <v>118235</v>
      </c>
      <c r="M77" s="256">
        <v>20865</v>
      </c>
      <c r="N77" s="53" t="s">
        <v>326</v>
      </c>
      <c r="O77" s="51">
        <v>4</v>
      </c>
      <c r="P77" s="253" t="s">
        <v>269</v>
      </c>
      <c r="Q77" s="253" t="s">
        <v>19</v>
      </c>
      <c r="R77" s="106"/>
      <c r="T77" s="27"/>
      <c r="W77" s="38"/>
    </row>
    <row r="78" spans="2:23" ht="33.75" x14ac:dyDescent="0.25">
      <c r="B78" s="254"/>
      <c r="C78" s="255"/>
      <c r="D78" s="253"/>
      <c r="E78" s="261"/>
      <c r="F78" s="255"/>
      <c r="G78" s="253"/>
      <c r="H78" s="255"/>
      <c r="I78" s="256"/>
      <c r="J78" s="256"/>
      <c r="K78" s="256"/>
      <c r="L78" s="256"/>
      <c r="M78" s="256"/>
      <c r="N78" s="53" t="s">
        <v>304</v>
      </c>
      <c r="O78" s="51">
        <v>4</v>
      </c>
      <c r="P78" s="253"/>
      <c r="Q78" s="253"/>
      <c r="T78" s="27"/>
      <c r="W78" s="38"/>
    </row>
    <row r="79" spans="2:23" ht="33.75" x14ac:dyDescent="0.25">
      <c r="B79" s="254" t="s">
        <v>344</v>
      </c>
      <c r="C79" s="255"/>
      <c r="D79" s="253" t="s">
        <v>23</v>
      </c>
      <c r="E79" s="261" t="s">
        <v>18</v>
      </c>
      <c r="F79" s="255"/>
      <c r="G79" s="253" t="s">
        <v>318</v>
      </c>
      <c r="H79" s="255"/>
      <c r="I79" s="256">
        <f>SUM(J79:M80)</f>
        <v>730000</v>
      </c>
      <c r="J79" s="256">
        <v>0</v>
      </c>
      <c r="K79" s="256">
        <v>0</v>
      </c>
      <c r="L79" s="256">
        <v>620500</v>
      </c>
      <c r="M79" s="256">
        <v>109500</v>
      </c>
      <c r="N79" s="53" t="s">
        <v>326</v>
      </c>
      <c r="O79" s="51">
        <v>10</v>
      </c>
      <c r="P79" s="253" t="s">
        <v>269</v>
      </c>
      <c r="Q79" s="253" t="s">
        <v>19</v>
      </c>
      <c r="R79" s="106"/>
      <c r="T79" s="27"/>
      <c r="W79" s="38"/>
    </row>
    <row r="80" spans="2:23" ht="59.25" customHeight="1" x14ac:dyDescent="0.25">
      <c r="B80" s="254"/>
      <c r="C80" s="255"/>
      <c r="D80" s="253"/>
      <c r="E80" s="261"/>
      <c r="F80" s="255"/>
      <c r="G80" s="253"/>
      <c r="H80" s="255"/>
      <c r="I80" s="256"/>
      <c r="J80" s="256"/>
      <c r="K80" s="256"/>
      <c r="L80" s="256"/>
      <c r="M80" s="256"/>
      <c r="N80" s="53" t="s">
        <v>304</v>
      </c>
      <c r="O80" s="51">
        <v>10</v>
      </c>
      <c r="P80" s="253"/>
      <c r="Q80" s="253"/>
      <c r="U80" s="39"/>
      <c r="V80" s="39"/>
      <c r="W80" s="40"/>
    </row>
    <row r="81" spans="2:23" ht="33.75" x14ac:dyDescent="0.25">
      <c r="B81" s="254" t="s">
        <v>345</v>
      </c>
      <c r="C81" s="255"/>
      <c r="D81" s="253" t="s">
        <v>23</v>
      </c>
      <c r="E81" s="261" t="s">
        <v>18</v>
      </c>
      <c r="F81" s="255"/>
      <c r="G81" s="253" t="s">
        <v>318</v>
      </c>
      <c r="H81" s="255"/>
      <c r="I81" s="256">
        <f>SUM(J81:M82)</f>
        <v>800000</v>
      </c>
      <c r="J81" s="256">
        <v>0</v>
      </c>
      <c r="K81" s="256">
        <v>0</v>
      </c>
      <c r="L81" s="256">
        <v>680000</v>
      </c>
      <c r="M81" s="256">
        <v>120000</v>
      </c>
      <c r="N81" s="53" t="s">
        <v>326</v>
      </c>
      <c r="O81" s="51">
        <v>32</v>
      </c>
      <c r="P81" s="253" t="s">
        <v>269</v>
      </c>
      <c r="Q81" s="253" t="s">
        <v>19</v>
      </c>
      <c r="T81" s="27"/>
      <c r="W81" s="38"/>
    </row>
    <row r="82" spans="2:23" ht="33.75" x14ac:dyDescent="0.25">
      <c r="B82" s="254"/>
      <c r="C82" s="255"/>
      <c r="D82" s="253"/>
      <c r="E82" s="261"/>
      <c r="F82" s="255"/>
      <c r="G82" s="253"/>
      <c r="H82" s="255"/>
      <c r="I82" s="256"/>
      <c r="J82" s="256"/>
      <c r="K82" s="256"/>
      <c r="L82" s="256"/>
      <c r="M82" s="256"/>
      <c r="N82" s="53" t="s">
        <v>304</v>
      </c>
      <c r="O82" s="51">
        <v>32</v>
      </c>
      <c r="P82" s="253"/>
      <c r="Q82" s="253"/>
      <c r="U82" s="39"/>
      <c r="V82" s="39"/>
      <c r="W82" s="40"/>
    </row>
    <row r="83" spans="2:23" ht="33.75" x14ac:dyDescent="0.25">
      <c r="B83" s="254" t="s">
        <v>346</v>
      </c>
      <c r="C83" s="255"/>
      <c r="D83" s="253" t="s">
        <v>23</v>
      </c>
      <c r="E83" s="261" t="s">
        <v>18</v>
      </c>
      <c r="F83" s="255"/>
      <c r="G83" s="253" t="s">
        <v>318</v>
      </c>
      <c r="H83" s="255"/>
      <c r="I83" s="256">
        <f>SUM(J83:M84)</f>
        <v>450000</v>
      </c>
      <c r="J83" s="256">
        <v>0</v>
      </c>
      <c r="K83" s="256">
        <v>0</v>
      </c>
      <c r="L83" s="256">
        <v>382500</v>
      </c>
      <c r="M83" s="256">
        <v>67500</v>
      </c>
      <c r="N83" s="53" t="s">
        <v>326</v>
      </c>
      <c r="O83" s="51">
        <v>30</v>
      </c>
      <c r="P83" s="253" t="s">
        <v>323</v>
      </c>
      <c r="Q83" s="253" t="s">
        <v>19</v>
      </c>
      <c r="T83" s="27"/>
      <c r="W83" s="38"/>
    </row>
    <row r="84" spans="2:23" ht="33.75" x14ac:dyDescent="0.25">
      <c r="B84" s="254"/>
      <c r="C84" s="255"/>
      <c r="D84" s="253"/>
      <c r="E84" s="261"/>
      <c r="F84" s="255"/>
      <c r="G84" s="253"/>
      <c r="H84" s="255"/>
      <c r="I84" s="256"/>
      <c r="J84" s="256"/>
      <c r="K84" s="256"/>
      <c r="L84" s="256"/>
      <c r="M84" s="256"/>
      <c r="N84" s="53" t="s">
        <v>304</v>
      </c>
      <c r="O84" s="51">
        <v>30</v>
      </c>
      <c r="P84" s="253"/>
      <c r="Q84" s="253"/>
      <c r="U84" s="39"/>
      <c r="V84" s="39"/>
      <c r="W84" s="40"/>
    </row>
    <row r="85" spans="2:23" ht="31.5" x14ac:dyDescent="0.25">
      <c r="B85" s="260" t="s">
        <v>347</v>
      </c>
      <c r="C85" s="261" t="s">
        <v>13</v>
      </c>
      <c r="D85" s="261" t="s">
        <v>368</v>
      </c>
      <c r="E85" s="261" t="s">
        <v>325</v>
      </c>
      <c r="F85" s="261" t="s">
        <v>14</v>
      </c>
      <c r="G85" s="343" t="s">
        <v>318</v>
      </c>
      <c r="H85" s="261" t="s">
        <v>15</v>
      </c>
      <c r="I85" s="262">
        <f>SUM(I88:I93)</f>
        <v>2067647</v>
      </c>
      <c r="J85" s="262">
        <f t="shared" ref="J85:K85" si="1">SUM(J88:J93)</f>
        <v>0</v>
      </c>
      <c r="K85" s="262">
        <f t="shared" si="1"/>
        <v>0</v>
      </c>
      <c r="L85" s="262">
        <f>SUM(L88:L93)</f>
        <v>1757500</v>
      </c>
      <c r="M85" s="262">
        <f>SUM(M88:M93)</f>
        <v>310147</v>
      </c>
      <c r="N85" s="57" t="s">
        <v>348</v>
      </c>
      <c r="O85" s="54">
        <f>O88+O90+O92</f>
        <v>96</v>
      </c>
      <c r="P85" s="261" t="s">
        <v>269</v>
      </c>
      <c r="Q85" s="261" t="s">
        <v>19</v>
      </c>
    </row>
    <row r="86" spans="2:23" ht="42" x14ac:dyDescent="0.25">
      <c r="B86" s="260"/>
      <c r="C86" s="261"/>
      <c r="D86" s="261"/>
      <c r="E86" s="261"/>
      <c r="F86" s="261"/>
      <c r="G86" s="343"/>
      <c r="H86" s="261"/>
      <c r="I86" s="262"/>
      <c r="J86" s="262"/>
      <c r="K86" s="262"/>
      <c r="L86" s="262"/>
      <c r="M86" s="262"/>
      <c r="N86" s="57" t="s">
        <v>305</v>
      </c>
      <c r="O86" s="54">
        <f>O89+O91+O93</f>
        <v>175</v>
      </c>
      <c r="P86" s="261"/>
      <c r="Q86" s="261"/>
    </row>
    <row r="87" spans="2:23" s="60" customFormat="1" ht="22.5" x14ac:dyDescent="0.2">
      <c r="B87" s="55" t="s">
        <v>349</v>
      </c>
      <c r="C87" s="56"/>
      <c r="D87" s="56"/>
      <c r="E87" s="56"/>
      <c r="F87" s="56"/>
      <c r="G87" s="56"/>
      <c r="H87" s="56"/>
      <c r="I87" s="73"/>
      <c r="J87" s="73"/>
      <c r="K87" s="75"/>
      <c r="L87" s="75"/>
      <c r="M87" s="73"/>
      <c r="N87" s="56"/>
      <c r="O87" s="88"/>
      <c r="P87" s="89"/>
      <c r="Q87" s="56"/>
      <c r="R87" s="105"/>
      <c r="S87" s="61"/>
    </row>
    <row r="88" spans="2:23" s="27" customFormat="1" ht="33.75" x14ac:dyDescent="0.25">
      <c r="B88" s="254" t="s">
        <v>350</v>
      </c>
      <c r="C88" s="255"/>
      <c r="D88" s="253" t="s">
        <v>22</v>
      </c>
      <c r="E88" s="253" t="s">
        <v>351</v>
      </c>
      <c r="F88" s="255"/>
      <c r="G88" s="253" t="s">
        <v>318</v>
      </c>
      <c r="H88" s="255"/>
      <c r="I88" s="256">
        <f>SUM(J88:M89)</f>
        <v>800000</v>
      </c>
      <c r="J88" s="256">
        <v>0</v>
      </c>
      <c r="K88" s="256">
        <v>0</v>
      </c>
      <c r="L88" s="256">
        <v>680000</v>
      </c>
      <c r="M88" s="256">
        <v>120000</v>
      </c>
      <c r="N88" s="53" t="s">
        <v>348</v>
      </c>
      <c r="O88" s="51">
        <f>18+8</f>
        <v>26</v>
      </c>
      <c r="P88" s="253" t="s">
        <v>269</v>
      </c>
      <c r="Q88" s="253" t="s">
        <v>24</v>
      </c>
      <c r="R88" s="104"/>
      <c r="S88" s="36"/>
    </row>
    <row r="89" spans="2:23" ht="33.75" x14ac:dyDescent="0.25">
      <c r="B89" s="254"/>
      <c r="C89" s="255"/>
      <c r="D89" s="253"/>
      <c r="E89" s="253"/>
      <c r="F89" s="255"/>
      <c r="G89" s="253"/>
      <c r="H89" s="255"/>
      <c r="I89" s="256"/>
      <c r="J89" s="256"/>
      <c r="K89" s="256"/>
      <c r="L89" s="256"/>
      <c r="M89" s="256"/>
      <c r="N89" s="53" t="s">
        <v>305</v>
      </c>
      <c r="O89" s="51">
        <f>20+35</f>
        <v>55</v>
      </c>
      <c r="P89" s="253"/>
      <c r="Q89" s="253"/>
    </row>
    <row r="90" spans="2:23" ht="33.75" x14ac:dyDescent="0.25">
      <c r="B90" s="254" t="s">
        <v>352</v>
      </c>
      <c r="C90" s="266"/>
      <c r="D90" s="253" t="s">
        <v>26</v>
      </c>
      <c r="E90" s="253" t="s">
        <v>351</v>
      </c>
      <c r="F90" s="255"/>
      <c r="G90" s="253" t="s">
        <v>318</v>
      </c>
      <c r="H90" s="255"/>
      <c r="I90" s="256">
        <f>SUM(J90:M91)</f>
        <v>367647</v>
      </c>
      <c r="J90" s="256">
        <v>0</v>
      </c>
      <c r="K90" s="256">
        <v>0</v>
      </c>
      <c r="L90" s="256">
        <v>312500</v>
      </c>
      <c r="M90" s="256">
        <v>55147</v>
      </c>
      <c r="N90" s="53" t="s">
        <v>348</v>
      </c>
      <c r="O90" s="51">
        <v>50</v>
      </c>
      <c r="P90" s="253" t="s">
        <v>323</v>
      </c>
      <c r="Q90" s="253" t="s">
        <v>19</v>
      </c>
    </row>
    <row r="91" spans="2:23" ht="35.25" customHeight="1" x14ac:dyDescent="0.25">
      <c r="B91" s="254"/>
      <c r="C91" s="268"/>
      <c r="D91" s="253"/>
      <c r="E91" s="253"/>
      <c r="F91" s="255"/>
      <c r="G91" s="253"/>
      <c r="H91" s="255"/>
      <c r="I91" s="256"/>
      <c r="J91" s="256"/>
      <c r="K91" s="256"/>
      <c r="L91" s="256"/>
      <c r="M91" s="256"/>
      <c r="N91" s="53" t="s">
        <v>305</v>
      </c>
      <c r="O91" s="51">
        <v>100</v>
      </c>
      <c r="P91" s="253"/>
      <c r="Q91" s="253"/>
    </row>
    <row r="92" spans="2:23" ht="33.75" x14ac:dyDescent="0.25">
      <c r="B92" s="254" t="s">
        <v>353</v>
      </c>
      <c r="C92" s="255"/>
      <c r="D92" s="253" t="s">
        <v>354</v>
      </c>
      <c r="E92" s="253" t="s">
        <v>351</v>
      </c>
      <c r="F92" s="255"/>
      <c r="G92" s="253" t="s">
        <v>318</v>
      </c>
      <c r="H92" s="255"/>
      <c r="I92" s="256">
        <f>SUM(J92:M93)</f>
        <v>900000</v>
      </c>
      <c r="J92" s="256">
        <v>0</v>
      </c>
      <c r="K92" s="256">
        <v>0</v>
      </c>
      <c r="L92" s="256">
        <v>765000</v>
      </c>
      <c r="M92" s="256">
        <v>135000</v>
      </c>
      <c r="N92" s="53" t="s">
        <v>348</v>
      </c>
      <c r="O92" s="51">
        <v>20</v>
      </c>
      <c r="P92" s="253" t="s">
        <v>269</v>
      </c>
      <c r="Q92" s="253" t="s">
        <v>19</v>
      </c>
    </row>
    <row r="93" spans="2:23" s="60" customFormat="1" ht="33.75" x14ac:dyDescent="0.2">
      <c r="B93" s="254"/>
      <c r="C93" s="255"/>
      <c r="D93" s="253"/>
      <c r="E93" s="253"/>
      <c r="F93" s="255"/>
      <c r="G93" s="253"/>
      <c r="H93" s="255"/>
      <c r="I93" s="256"/>
      <c r="J93" s="256"/>
      <c r="K93" s="256"/>
      <c r="L93" s="256"/>
      <c r="M93" s="256"/>
      <c r="N93" s="53" t="s">
        <v>305</v>
      </c>
      <c r="O93" s="51">
        <v>20</v>
      </c>
      <c r="P93" s="253"/>
      <c r="Q93" s="253"/>
      <c r="R93" s="105"/>
      <c r="S93" s="61"/>
    </row>
    <row r="94" spans="2:23" s="27" customFormat="1" ht="21" customHeight="1" x14ac:dyDescent="0.25">
      <c r="B94" s="260" t="s">
        <v>355</v>
      </c>
      <c r="C94" s="261" t="s">
        <v>13</v>
      </c>
      <c r="D94" s="261" t="s">
        <v>368</v>
      </c>
      <c r="E94" s="261" t="s">
        <v>325</v>
      </c>
      <c r="F94" s="261" t="s">
        <v>14</v>
      </c>
      <c r="G94" s="261" t="s">
        <v>318</v>
      </c>
      <c r="H94" s="261" t="s">
        <v>15</v>
      </c>
      <c r="I94" s="262">
        <f>SUM(I97:I104)</f>
        <v>6123647</v>
      </c>
      <c r="J94" s="262">
        <f>SUM(J97:J104)</f>
        <v>0</v>
      </c>
      <c r="K94" s="262">
        <f t="shared" ref="K94:L94" si="2">SUM(K97:K104)</f>
        <v>0</v>
      </c>
      <c r="L94" s="262">
        <f t="shared" si="2"/>
        <v>5205100</v>
      </c>
      <c r="M94" s="262">
        <f>SUM(M97:M104)</f>
        <v>918547</v>
      </c>
      <c r="N94" s="57" t="s">
        <v>356</v>
      </c>
      <c r="O94" s="54">
        <f>O97+O99+O101+O103</f>
        <v>136</v>
      </c>
      <c r="P94" s="261" t="s">
        <v>269</v>
      </c>
      <c r="Q94" s="261" t="s">
        <v>327</v>
      </c>
      <c r="R94" s="104"/>
      <c r="S94" s="36"/>
    </row>
    <row r="95" spans="2:23" ht="41.25" customHeight="1" x14ac:dyDescent="0.25">
      <c r="B95" s="260"/>
      <c r="C95" s="261"/>
      <c r="D95" s="261"/>
      <c r="E95" s="261"/>
      <c r="F95" s="261"/>
      <c r="G95" s="261"/>
      <c r="H95" s="261"/>
      <c r="I95" s="262"/>
      <c r="J95" s="262"/>
      <c r="K95" s="262"/>
      <c r="L95" s="262"/>
      <c r="M95" s="262"/>
      <c r="N95" s="57" t="s">
        <v>306</v>
      </c>
      <c r="O95" s="54">
        <f>O98+O100+O102+O104</f>
        <v>142</v>
      </c>
      <c r="P95" s="261"/>
      <c r="Q95" s="261"/>
    </row>
    <row r="96" spans="2:23" ht="22.5" x14ac:dyDescent="0.25">
      <c r="B96" s="55" t="s">
        <v>357</v>
      </c>
      <c r="C96" s="56"/>
      <c r="D96" s="56"/>
      <c r="E96" s="56"/>
      <c r="F96" s="56"/>
      <c r="G96" s="56"/>
      <c r="H96" s="56"/>
      <c r="I96" s="73"/>
      <c r="J96" s="73"/>
      <c r="K96" s="75"/>
      <c r="L96" s="75"/>
      <c r="M96" s="73"/>
      <c r="N96" s="56"/>
      <c r="O96" s="88"/>
      <c r="P96" s="89"/>
      <c r="Q96" s="56"/>
    </row>
    <row r="97" spans="2:19" ht="22.5" x14ac:dyDescent="0.25">
      <c r="B97" s="254" t="s">
        <v>358</v>
      </c>
      <c r="C97" s="255"/>
      <c r="D97" s="253" t="s">
        <v>322</v>
      </c>
      <c r="E97" s="253" t="s">
        <v>18</v>
      </c>
      <c r="F97" s="255"/>
      <c r="G97" s="253" t="s">
        <v>318</v>
      </c>
      <c r="H97" s="255"/>
      <c r="I97" s="256">
        <f>SUM(J97:M98)</f>
        <v>4200000</v>
      </c>
      <c r="J97" s="256">
        <v>0</v>
      </c>
      <c r="K97" s="256">
        <v>0</v>
      </c>
      <c r="L97" s="256">
        <v>3570000</v>
      </c>
      <c r="M97" s="256">
        <v>630000</v>
      </c>
      <c r="N97" s="53" t="s">
        <v>356</v>
      </c>
      <c r="O97" s="51">
        <v>40</v>
      </c>
      <c r="P97" s="253" t="s">
        <v>339</v>
      </c>
      <c r="Q97" s="253" t="s">
        <v>327</v>
      </c>
      <c r="R97" s="106"/>
    </row>
    <row r="98" spans="2:19" ht="22.5" x14ac:dyDescent="0.25">
      <c r="B98" s="254"/>
      <c r="C98" s="255"/>
      <c r="D98" s="253"/>
      <c r="E98" s="253"/>
      <c r="F98" s="255"/>
      <c r="G98" s="253"/>
      <c r="H98" s="255"/>
      <c r="I98" s="256"/>
      <c r="J98" s="256"/>
      <c r="K98" s="256"/>
      <c r="L98" s="256"/>
      <c r="M98" s="256"/>
      <c r="N98" s="53" t="s">
        <v>306</v>
      </c>
      <c r="O98" s="51">
        <v>40</v>
      </c>
      <c r="P98" s="253"/>
      <c r="Q98" s="253"/>
      <c r="R98" s="106"/>
    </row>
    <row r="99" spans="2:19" s="79" customFormat="1" ht="22.5" x14ac:dyDescent="0.2">
      <c r="B99" s="254" t="s">
        <v>359</v>
      </c>
      <c r="C99" s="255"/>
      <c r="D99" s="253" t="s">
        <v>22</v>
      </c>
      <c r="E99" s="253" t="s">
        <v>360</v>
      </c>
      <c r="F99" s="255"/>
      <c r="G99" s="253" t="s">
        <v>318</v>
      </c>
      <c r="H99" s="255"/>
      <c r="I99" s="256">
        <f>SUM(J99:M100)</f>
        <v>400000</v>
      </c>
      <c r="J99" s="256">
        <v>0</v>
      </c>
      <c r="K99" s="256">
        <v>0</v>
      </c>
      <c r="L99" s="256">
        <v>340000</v>
      </c>
      <c r="M99" s="256">
        <v>60000</v>
      </c>
      <c r="N99" s="53" t="s">
        <v>356</v>
      </c>
      <c r="O99" s="51">
        <v>26</v>
      </c>
      <c r="P99" s="253" t="s">
        <v>269</v>
      </c>
      <c r="Q99" s="253" t="s">
        <v>24</v>
      </c>
      <c r="R99" s="107"/>
      <c r="S99" s="61"/>
    </row>
    <row r="100" spans="2:19" s="27" customFormat="1" ht="67.5" customHeight="1" x14ac:dyDescent="0.25">
      <c r="B100" s="254"/>
      <c r="C100" s="255"/>
      <c r="D100" s="253"/>
      <c r="E100" s="253"/>
      <c r="F100" s="255"/>
      <c r="G100" s="253"/>
      <c r="H100" s="255"/>
      <c r="I100" s="256"/>
      <c r="J100" s="256"/>
      <c r="K100" s="256"/>
      <c r="L100" s="256"/>
      <c r="M100" s="256"/>
      <c r="N100" s="53" t="s">
        <v>306</v>
      </c>
      <c r="O100" s="51">
        <v>32</v>
      </c>
      <c r="P100" s="253"/>
      <c r="Q100" s="253"/>
      <c r="R100" s="106"/>
      <c r="S100" s="36"/>
    </row>
    <row r="101" spans="2:19" s="27" customFormat="1" ht="36" customHeight="1" x14ac:dyDescent="0.25">
      <c r="B101" s="254" t="s">
        <v>361</v>
      </c>
      <c r="C101" s="255"/>
      <c r="D101" s="253" t="s">
        <v>26</v>
      </c>
      <c r="E101" s="253" t="s">
        <v>362</v>
      </c>
      <c r="F101" s="255"/>
      <c r="G101" s="253" t="s">
        <v>318</v>
      </c>
      <c r="H101" s="255"/>
      <c r="I101" s="256">
        <f>SUM(J101:M102)</f>
        <v>367647</v>
      </c>
      <c r="J101" s="256">
        <v>0</v>
      </c>
      <c r="K101" s="256">
        <v>0</v>
      </c>
      <c r="L101" s="256">
        <v>312500</v>
      </c>
      <c r="M101" s="256">
        <v>55147</v>
      </c>
      <c r="N101" s="53" t="s">
        <v>356</v>
      </c>
      <c r="O101" s="51">
        <v>55</v>
      </c>
      <c r="P101" s="253" t="s">
        <v>323</v>
      </c>
      <c r="Q101" s="253" t="s">
        <v>19</v>
      </c>
      <c r="R101" s="106"/>
      <c r="S101" s="36"/>
    </row>
    <row r="102" spans="2:19" ht="22.5" x14ac:dyDescent="0.25">
      <c r="B102" s="254"/>
      <c r="C102" s="255"/>
      <c r="D102" s="253"/>
      <c r="E102" s="253"/>
      <c r="F102" s="255"/>
      <c r="G102" s="253"/>
      <c r="H102" s="255"/>
      <c r="I102" s="256"/>
      <c r="J102" s="256"/>
      <c r="K102" s="256"/>
      <c r="L102" s="256"/>
      <c r="M102" s="256"/>
      <c r="N102" s="53" t="s">
        <v>306</v>
      </c>
      <c r="O102" s="51">
        <v>55</v>
      </c>
      <c r="P102" s="253"/>
      <c r="Q102" s="253"/>
      <c r="R102" s="106"/>
    </row>
    <row r="103" spans="2:19" s="27" customFormat="1" ht="22.5" x14ac:dyDescent="0.25">
      <c r="B103" s="254" t="s">
        <v>363</v>
      </c>
      <c r="C103" s="255"/>
      <c r="D103" s="253" t="s">
        <v>364</v>
      </c>
      <c r="E103" s="261" t="s">
        <v>18</v>
      </c>
      <c r="F103" s="255"/>
      <c r="G103" s="253" t="s">
        <v>318</v>
      </c>
      <c r="H103" s="255"/>
      <c r="I103" s="256">
        <f>SUM(J103:M104)</f>
        <v>1156000</v>
      </c>
      <c r="J103" s="256">
        <v>0</v>
      </c>
      <c r="K103" s="256">
        <v>0</v>
      </c>
      <c r="L103" s="256">
        <v>982600</v>
      </c>
      <c r="M103" s="256">
        <v>173400</v>
      </c>
      <c r="N103" s="53" t="s">
        <v>356</v>
      </c>
      <c r="O103" s="51">
        <v>15</v>
      </c>
      <c r="P103" s="253" t="s">
        <v>323</v>
      </c>
      <c r="Q103" s="253" t="s">
        <v>19</v>
      </c>
      <c r="R103" s="106"/>
      <c r="S103" s="36"/>
    </row>
    <row r="104" spans="2:19" ht="38.25" customHeight="1" x14ac:dyDescent="0.25">
      <c r="B104" s="254"/>
      <c r="C104" s="255"/>
      <c r="D104" s="253"/>
      <c r="E104" s="261"/>
      <c r="F104" s="255"/>
      <c r="G104" s="253"/>
      <c r="H104" s="255"/>
      <c r="I104" s="256"/>
      <c r="J104" s="256"/>
      <c r="K104" s="256"/>
      <c r="L104" s="256"/>
      <c r="M104" s="256"/>
      <c r="N104" s="53" t="s">
        <v>306</v>
      </c>
      <c r="O104" s="51">
        <v>15</v>
      </c>
      <c r="P104" s="253"/>
      <c r="Q104" s="253"/>
    </row>
    <row r="105" spans="2:19" x14ac:dyDescent="0.25">
      <c r="B105" s="298" t="s">
        <v>12</v>
      </c>
      <c r="C105" s="298"/>
      <c r="D105" s="298"/>
      <c r="E105" s="298"/>
      <c r="F105" s="298"/>
      <c r="G105" s="298"/>
      <c r="H105" s="298"/>
      <c r="I105" s="9">
        <f>I43+I54+I85+I94</f>
        <v>21965541.050000001</v>
      </c>
      <c r="J105" s="9">
        <f>J43+J54+J85+J94</f>
        <v>0</v>
      </c>
      <c r="K105" s="9">
        <f>K43+K54+K85+K94</f>
        <v>0</v>
      </c>
      <c r="L105" s="9">
        <f>L43+L54+L85+L94</f>
        <v>18670710</v>
      </c>
      <c r="M105" s="9">
        <f>M43+M54+M85+M94</f>
        <v>3294831.05</v>
      </c>
      <c r="N105" s="299"/>
      <c r="O105" s="299"/>
      <c r="P105" s="299"/>
      <c r="Q105" s="299"/>
    </row>
    <row r="106" spans="2:19" s="60" customFormat="1" ht="12" x14ac:dyDescent="0.2">
      <c r="B106" s="4" t="s">
        <v>367</v>
      </c>
      <c r="C106" s="1"/>
      <c r="D106" s="1"/>
      <c r="E106" s="1"/>
      <c r="F106" s="1"/>
      <c r="G106" s="1"/>
      <c r="H106" s="1"/>
      <c r="I106" s="8"/>
      <c r="J106" s="8"/>
      <c r="K106" s="8"/>
      <c r="L106" s="8"/>
      <c r="M106" s="8"/>
      <c r="N106" s="1"/>
      <c r="O106" s="5"/>
      <c r="P106" s="1"/>
      <c r="Q106" s="1"/>
      <c r="R106" s="105"/>
      <c r="S106" s="61"/>
    </row>
    <row r="107" spans="2:19" s="60" customFormat="1" ht="12" x14ac:dyDescent="0.2">
      <c r="B107" s="4"/>
      <c r="C107" s="1"/>
      <c r="D107" s="1"/>
      <c r="E107" s="1"/>
      <c r="F107" s="1"/>
      <c r="G107" s="1"/>
      <c r="H107" s="1"/>
      <c r="I107" s="8"/>
      <c r="J107" s="8"/>
      <c r="K107" s="8"/>
      <c r="L107" s="8"/>
      <c r="M107" s="8"/>
      <c r="N107" s="1"/>
      <c r="O107" s="5"/>
      <c r="P107" s="1"/>
      <c r="Q107" s="1"/>
      <c r="R107" s="105"/>
      <c r="S107" s="61"/>
    </row>
    <row r="108" spans="2:19" s="60" customFormat="1" ht="12" x14ac:dyDescent="0.2">
      <c r="B108" s="4"/>
      <c r="C108" s="1"/>
      <c r="D108" s="1"/>
      <c r="E108" s="1"/>
      <c r="F108" s="1"/>
      <c r="G108" s="1"/>
      <c r="H108" s="1"/>
      <c r="I108" s="8"/>
      <c r="J108" s="8"/>
      <c r="K108" s="8"/>
      <c r="L108" s="8"/>
      <c r="M108" s="8"/>
      <c r="N108" s="1"/>
      <c r="O108" s="5"/>
      <c r="P108" s="1"/>
      <c r="Q108" s="1"/>
      <c r="R108" s="105"/>
      <c r="S108" s="61"/>
    </row>
    <row r="109" spans="2:19" s="27" customFormat="1" x14ac:dyDescent="0.25">
      <c r="B109" s="30" t="s">
        <v>156</v>
      </c>
      <c r="C109" s="1"/>
      <c r="D109" s="1"/>
      <c r="E109" s="1"/>
      <c r="F109" s="1"/>
      <c r="G109" s="1"/>
      <c r="H109" s="1"/>
      <c r="I109" s="8"/>
      <c r="J109" s="8"/>
      <c r="K109" s="8"/>
      <c r="L109" s="8"/>
      <c r="M109" s="8"/>
      <c r="N109" s="1"/>
      <c r="O109" s="5"/>
      <c r="P109" s="1"/>
      <c r="Q109" s="1"/>
      <c r="R109" s="104"/>
      <c r="S109" s="36"/>
    </row>
    <row r="110" spans="2:19" x14ac:dyDescent="0.25">
      <c r="B110" s="14" t="s">
        <v>39</v>
      </c>
      <c r="C110" s="234" t="s">
        <v>157</v>
      </c>
      <c r="D110" s="234"/>
      <c r="E110" s="234"/>
      <c r="F110" s="334" t="s">
        <v>158</v>
      </c>
      <c r="G110" s="335"/>
      <c r="H110" s="335"/>
      <c r="I110" s="335"/>
      <c r="J110" s="336"/>
      <c r="K110" s="234" t="s">
        <v>159</v>
      </c>
      <c r="L110" s="234"/>
      <c r="M110" s="234"/>
      <c r="N110" s="234"/>
      <c r="O110" s="234"/>
      <c r="P110" s="234"/>
      <c r="Q110" s="234"/>
    </row>
    <row r="111" spans="2:19" x14ac:dyDescent="0.25">
      <c r="B111" s="71">
        <v>1</v>
      </c>
      <c r="C111" s="236">
        <v>2</v>
      </c>
      <c r="D111" s="236"/>
      <c r="E111" s="236"/>
      <c r="F111" s="244">
        <v>3</v>
      </c>
      <c r="G111" s="245"/>
      <c r="H111" s="245"/>
      <c r="I111" s="245"/>
      <c r="J111" s="246"/>
      <c r="K111" s="236">
        <v>4</v>
      </c>
      <c r="L111" s="236"/>
      <c r="M111" s="236"/>
      <c r="N111" s="236"/>
      <c r="O111" s="236"/>
      <c r="P111" s="236"/>
      <c r="Q111" s="236"/>
    </row>
    <row r="112" spans="2:19" x14ac:dyDescent="0.25">
      <c r="B112" s="31"/>
      <c r="C112" s="247" t="s">
        <v>168</v>
      </c>
      <c r="D112" s="248"/>
      <c r="E112" s="249"/>
      <c r="F112" s="250"/>
      <c r="G112" s="251"/>
      <c r="H112" s="251"/>
      <c r="I112" s="251"/>
      <c r="J112" s="252"/>
      <c r="K112" s="240"/>
      <c r="L112" s="240"/>
      <c r="M112" s="240"/>
      <c r="N112" s="240"/>
      <c r="O112" s="240"/>
      <c r="P112" s="240"/>
      <c r="Q112" s="240"/>
    </row>
    <row r="115" spans="2:17" x14ac:dyDescent="0.25">
      <c r="B115" s="30" t="s">
        <v>160</v>
      </c>
    </row>
    <row r="116" spans="2:17" x14ac:dyDescent="0.25">
      <c r="B116" s="14" t="s">
        <v>39</v>
      </c>
      <c r="C116" s="234" t="s">
        <v>161</v>
      </c>
      <c r="D116" s="234"/>
      <c r="E116" s="234"/>
      <c r="F116" s="234" t="s">
        <v>158</v>
      </c>
      <c r="G116" s="234"/>
      <c r="H116" s="234"/>
      <c r="I116" s="234"/>
      <c r="J116" s="234"/>
      <c r="K116" s="234" t="s">
        <v>162</v>
      </c>
      <c r="L116" s="234"/>
      <c r="M116" s="234"/>
      <c r="N116" s="234"/>
      <c r="O116" s="234"/>
      <c r="P116" s="234"/>
      <c r="Q116" s="234"/>
    </row>
    <row r="117" spans="2:17" x14ac:dyDescent="0.25">
      <c r="B117" s="71">
        <v>1</v>
      </c>
      <c r="C117" s="236">
        <v>2</v>
      </c>
      <c r="D117" s="236"/>
      <c r="E117" s="236"/>
      <c r="F117" s="236">
        <v>3</v>
      </c>
      <c r="G117" s="236"/>
      <c r="H117" s="236"/>
      <c r="I117" s="236"/>
      <c r="J117" s="236"/>
      <c r="K117" s="236">
        <v>4</v>
      </c>
      <c r="L117" s="236"/>
      <c r="M117" s="236"/>
      <c r="N117" s="236"/>
      <c r="O117" s="236"/>
      <c r="P117" s="236"/>
      <c r="Q117" s="236"/>
    </row>
    <row r="118" spans="2:17" x14ac:dyDescent="0.25">
      <c r="B118" s="31"/>
      <c r="C118" s="239" t="s">
        <v>168</v>
      </c>
      <c r="D118" s="239"/>
      <c r="E118" s="239"/>
      <c r="F118" s="237"/>
      <c r="G118" s="237"/>
      <c r="H118" s="237"/>
      <c r="I118" s="237"/>
      <c r="J118" s="237"/>
      <c r="K118" s="240"/>
      <c r="L118" s="240"/>
      <c r="M118" s="240"/>
      <c r="N118" s="240"/>
      <c r="O118" s="240"/>
      <c r="P118" s="240"/>
      <c r="Q118" s="240"/>
    </row>
    <row r="121" spans="2:17" x14ac:dyDescent="0.25">
      <c r="B121" s="30" t="s">
        <v>163</v>
      </c>
    </row>
    <row r="122" spans="2:17" ht="37.9" customHeight="1" x14ac:dyDescent="0.25">
      <c r="B122" s="11" t="s">
        <v>39</v>
      </c>
      <c r="C122" s="207" t="s">
        <v>164</v>
      </c>
      <c r="D122" s="207"/>
      <c r="E122" s="207"/>
      <c r="F122" s="226" t="s">
        <v>165</v>
      </c>
      <c r="G122" s="227"/>
      <c r="H122" s="227"/>
      <c r="I122" s="227"/>
      <c r="J122" s="227"/>
      <c r="K122" s="227"/>
      <c r="L122" s="227"/>
      <c r="M122" s="227"/>
      <c r="N122" s="227"/>
      <c r="O122" s="227"/>
      <c r="P122" s="227"/>
      <c r="Q122" s="228"/>
    </row>
    <row r="123" spans="2:17" x14ac:dyDescent="0.25">
      <c r="B123" s="78">
        <v>1</v>
      </c>
      <c r="C123" s="235">
        <v>2</v>
      </c>
      <c r="D123" s="235"/>
      <c r="E123" s="235"/>
      <c r="F123" s="229">
        <v>3</v>
      </c>
      <c r="G123" s="230"/>
      <c r="H123" s="230"/>
      <c r="I123" s="230"/>
      <c r="J123" s="230"/>
      <c r="K123" s="230"/>
      <c r="L123" s="230"/>
      <c r="M123" s="230"/>
      <c r="N123" s="230"/>
      <c r="O123" s="230"/>
      <c r="P123" s="230"/>
      <c r="Q123" s="231"/>
    </row>
    <row r="124" spans="2:17" ht="107.25" customHeight="1" x14ac:dyDescent="0.25">
      <c r="B124" s="12" t="s">
        <v>69</v>
      </c>
      <c r="C124" s="233" t="s">
        <v>365</v>
      </c>
      <c r="D124" s="233"/>
      <c r="E124" s="233"/>
      <c r="F124" s="337" t="s">
        <v>366</v>
      </c>
      <c r="G124" s="338"/>
      <c r="H124" s="338"/>
      <c r="I124" s="338"/>
      <c r="J124" s="338"/>
      <c r="K124" s="338"/>
      <c r="L124" s="338"/>
      <c r="M124" s="338"/>
      <c r="N124" s="338"/>
      <c r="O124" s="338"/>
      <c r="P124" s="338"/>
      <c r="Q124" s="339"/>
    </row>
    <row r="125" spans="2:17" x14ac:dyDescent="0.25">
      <c r="B125" s="27"/>
      <c r="C125" s="81"/>
      <c r="D125" s="81"/>
      <c r="E125" s="81"/>
      <c r="F125" s="81"/>
      <c r="G125" s="81"/>
      <c r="H125" s="81"/>
      <c r="I125" s="74"/>
      <c r="J125" s="74"/>
      <c r="K125" s="74"/>
      <c r="L125" s="74"/>
      <c r="M125" s="74"/>
      <c r="N125" s="74"/>
      <c r="O125" s="74"/>
      <c r="P125" s="74"/>
      <c r="Q125" s="74"/>
    </row>
    <row r="127" spans="2:17" x14ac:dyDescent="0.25">
      <c r="B127" s="30" t="s">
        <v>166</v>
      </c>
    </row>
    <row r="128" spans="2:17" x14ac:dyDescent="0.25">
      <c r="B128" s="14" t="s">
        <v>39</v>
      </c>
      <c r="C128" s="234" t="s">
        <v>167</v>
      </c>
      <c r="D128" s="234"/>
      <c r="E128" s="234"/>
      <c r="F128" s="234"/>
      <c r="G128" s="234"/>
      <c r="H128" s="234"/>
      <c r="I128" s="234"/>
      <c r="J128" s="234"/>
      <c r="K128" s="234"/>
      <c r="L128" s="234"/>
      <c r="M128" s="234"/>
      <c r="N128" s="234"/>
      <c r="O128" s="234"/>
      <c r="P128" s="234"/>
      <c r="Q128" s="234"/>
    </row>
    <row r="129" spans="2:17" x14ac:dyDescent="0.25">
      <c r="B129" s="78">
        <v>1</v>
      </c>
      <c r="C129" s="236">
        <v>2</v>
      </c>
      <c r="D129" s="236"/>
      <c r="E129" s="236"/>
      <c r="F129" s="236"/>
      <c r="G129" s="236"/>
      <c r="H129" s="236"/>
      <c r="I129" s="236"/>
      <c r="J129" s="236"/>
      <c r="K129" s="236"/>
      <c r="L129" s="236"/>
      <c r="M129" s="236"/>
      <c r="N129" s="236"/>
      <c r="O129" s="236"/>
      <c r="P129" s="236"/>
      <c r="Q129" s="236"/>
    </row>
    <row r="130" spans="2:17" x14ac:dyDescent="0.25">
      <c r="B130" s="31"/>
      <c r="C130" s="239" t="s">
        <v>168</v>
      </c>
      <c r="D130" s="239"/>
      <c r="E130" s="239"/>
      <c r="F130" s="239"/>
      <c r="G130" s="239"/>
      <c r="H130" s="239"/>
      <c r="I130" s="239"/>
      <c r="J130" s="239"/>
      <c r="K130" s="239"/>
      <c r="L130" s="239"/>
      <c r="M130" s="239"/>
      <c r="N130" s="239"/>
      <c r="O130" s="239"/>
      <c r="P130" s="239"/>
      <c r="Q130" s="239"/>
    </row>
  </sheetData>
  <mergeCells count="515">
    <mergeCell ref="C112:E112"/>
    <mergeCell ref="F112:J112"/>
    <mergeCell ref="K112:Q112"/>
    <mergeCell ref="C118:E118"/>
    <mergeCell ref="C124:E124"/>
    <mergeCell ref="F124:Q124"/>
    <mergeCell ref="M101:M102"/>
    <mergeCell ref="P101:P102"/>
    <mergeCell ref="Q101:Q102"/>
    <mergeCell ref="K103:K104"/>
    <mergeCell ref="L103:L104"/>
    <mergeCell ref="M103:M104"/>
    <mergeCell ref="P103:P104"/>
    <mergeCell ref="Q103:Q104"/>
    <mergeCell ref="C110:E110"/>
    <mergeCell ref="F110:J110"/>
    <mergeCell ref="K110:Q110"/>
    <mergeCell ref="C111:E111"/>
    <mergeCell ref="F111:J111"/>
    <mergeCell ref="K111:Q111"/>
    <mergeCell ref="C116:E116"/>
    <mergeCell ref="F116:J116"/>
    <mergeCell ref="K116:Q116"/>
    <mergeCell ref="E97:E98"/>
    <mergeCell ref="F97:F98"/>
    <mergeCell ref="G97:G98"/>
    <mergeCell ref="H97:H98"/>
    <mergeCell ref="K99:K100"/>
    <mergeCell ref="L99:L100"/>
    <mergeCell ref="M99:M100"/>
    <mergeCell ref="P99:P100"/>
    <mergeCell ref="Q99:Q100"/>
    <mergeCell ref="K94:K95"/>
    <mergeCell ref="L94:L95"/>
    <mergeCell ref="M94:M95"/>
    <mergeCell ref="P94:P95"/>
    <mergeCell ref="Q94:Q95"/>
    <mergeCell ref="Q97:Q98"/>
    <mergeCell ref="B99:B100"/>
    <mergeCell ref="C99:C100"/>
    <mergeCell ref="D99:D100"/>
    <mergeCell ref="E99:E100"/>
    <mergeCell ref="F99:F100"/>
    <mergeCell ref="G99:G100"/>
    <mergeCell ref="H99:H100"/>
    <mergeCell ref="I99:I100"/>
    <mergeCell ref="J99:J100"/>
    <mergeCell ref="I97:I98"/>
    <mergeCell ref="J97:J98"/>
    <mergeCell ref="K97:K98"/>
    <mergeCell ref="L97:L98"/>
    <mergeCell ref="M97:M98"/>
    <mergeCell ref="P97:P98"/>
    <mergeCell ref="B97:B98"/>
    <mergeCell ref="C97:C98"/>
    <mergeCell ref="D97:D98"/>
    <mergeCell ref="F88:F89"/>
    <mergeCell ref="G88:G89"/>
    <mergeCell ref="J90:J91"/>
    <mergeCell ref="K90:K91"/>
    <mergeCell ref="L90:L91"/>
    <mergeCell ref="M90:M91"/>
    <mergeCell ref="P90:P91"/>
    <mergeCell ref="Q90:Q91"/>
    <mergeCell ref="K92:K93"/>
    <mergeCell ref="L92:L93"/>
    <mergeCell ref="M92:M93"/>
    <mergeCell ref="P92:P93"/>
    <mergeCell ref="Q92:Q93"/>
    <mergeCell ref="D83:D84"/>
    <mergeCell ref="E83:E84"/>
    <mergeCell ref="F83:F84"/>
    <mergeCell ref="G83:G84"/>
    <mergeCell ref="P88:P89"/>
    <mergeCell ref="Q88:Q89"/>
    <mergeCell ref="B90:B91"/>
    <mergeCell ref="C90:C91"/>
    <mergeCell ref="D90:D91"/>
    <mergeCell ref="E90:E91"/>
    <mergeCell ref="F90:F91"/>
    <mergeCell ref="G90:G91"/>
    <mergeCell ref="H90:H91"/>
    <mergeCell ref="I90:I91"/>
    <mergeCell ref="H88:H89"/>
    <mergeCell ref="I88:I89"/>
    <mergeCell ref="J88:J89"/>
    <mergeCell ref="K88:K89"/>
    <mergeCell ref="L88:L89"/>
    <mergeCell ref="M88:M89"/>
    <mergeCell ref="B88:B89"/>
    <mergeCell ref="C88:C89"/>
    <mergeCell ref="D88:D89"/>
    <mergeCell ref="E88:E89"/>
    <mergeCell ref="B81:B82"/>
    <mergeCell ref="C81:C82"/>
    <mergeCell ref="D81:D82"/>
    <mergeCell ref="E81:E82"/>
    <mergeCell ref="F81:F82"/>
    <mergeCell ref="M81:M82"/>
    <mergeCell ref="P81:P82"/>
    <mergeCell ref="Q81:Q82"/>
    <mergeCell ref="G81:G82"/>
    <mergeCell ref="H81:H82"/>
    <mergeCell ref="I81:I82"/>
    <mergeCell ref="J81:J82"/>
    <mergeCell ref="K81:K82"/>
    <mergeCell ref="L81:L82"/>
    <mergeCell ref="K77:K78"/>
    <mergeCell ref="L77:L78"/>
    <mergeCell ref="M77:M78"/>
    <mergeCell ref="P77:P78"/>
    <mergeCell ref="K79:K80"/>
    <mergeCell ref="L79:L80"/>
    <mergeCell ref="M79:M80"/>
    <mergeCell ref="P79:P80"/>
    <mergeCell ref="Q79:Q80"/>
    <mergeCell ref="B79:B80"/>
    <mergeCell ref="C79:C80"/>
    <mergeCell ref="D79:D80"/>
    <mergeCell ref="E79:E80"/>
    <mergeCell ref="F79:F80"/>
    <mergeCell ref="G79:G80"/>
    <mergeCell ref="H79:H80"/>
    <mergeCell ref="I79:I80"/>
    <mergeCell ref="J79:J80"/>
    <mergeCell ref="B75:B76"/>
    <mergeCell ref="C75:C76"/>
    <mergeCell ref="D75:D76"/>
    <mergeCell ref="E75:E76"/>
    <mergeCell ref="F75:F76"/>
    <mergeCell ref="M75:M76"/>
    <mergeCell ref="P75:P76"/>
    <mergeCell ref="Q75:Q76"/>
    <mergeCell ref="B77:B78"/>
    <mergeCell ref="C77:C78"/>
    <mergeCell ref="D77:D78"/>
    <mergeCell ref="E77:E78"/>
    <mergeCell ref="F77:F78"/>
    <mergeCell ref="G77:G78"/>
    <mergeCell ref="H77:H78"/>
    <mergeCell ref="G75:G76"/>
    <mergeCell ref="H75:H76"/>
    <mergeCell ref="I75:I76"/>
    <mergeCell ref="J75:J76"/>
    <mergeCell ref="K75:K76"/>
    <mergeCell ref="L75:L76"/>
    <mergeCell ref="Q77:Q78"/>
    <mergeCell ref="I77:I78"/>
    <mergeCell ref="J77:J78"/>
    <mergeCell ref="Q71:Q72"/>
    <mergeCell ref="B73:B74"/>
    <mergeCell ref="C73:C74"/>
    <mergeCell ref="D73:D74"/>
    <mergeCell ref="E73:E74"/>
    <mergeCell ref="F73:F74"/>
    <mergeCell ref="G73:G74"/>
    <mergeCell ref="H73:H74"/>
    <mergeCell ref="I73:I74"/>
    <mergeCell ref="J73:J74"/>
    <mergeCell ref="I71:I72"/>
    <mergeCell ref="J71:J72"/>
    <mergeCell ref="K71:K72"/>
    <mergeCell ref="L71:L72"/>
    <mergeCell ref="M71:M72"/>
    <mergeCell ref="P71:P72"/>
    <mergeCell ref="K73:K74"/>
    <mergeCell ref="L73:L74"/>
    <mergeCell ref="M73:M74"/>
    <mergeCell ref="P73:P74"/>
    <mergeCell ref="Q73:Q74"/>
    <mergeCell ref="B71:B72"/>
    <mergeCell ref="C71:C72"/>
    <mergeCell ref="D71:D72"/>
    <mergeCell ref="E71:E72"/>
    <mergeCell ref="F71:F72"/>
    <mergeCell ref="G71:G72"/>
    <mergeCell ref="H71:H72"/>
    <mergeCell ref="H69:H70"/>
    <mergeCell ref="I69:I70"/>
    <mergeCell ref="B67:B68"/>
    <mergeCell ref="C67:C68"/>
    <mergeCell ref="D67:D68"/>
    <mergeCell ref="E67:E68"/>
    <mergeCell ref="F67:F68"/>
    <mergeCell ref="M67:M68"/>
    <mergeCell ref="P67:P68"/>
    <mergeCell ref="Q67:Q68"/>
    <mergeCell ref="B69:B70"/>
    <mergeCell ref="C69:C70"/>
    <mergeCell ref="D69:D70"/>
    <mergeCell ref="E69:E70"/>
    <mergeCell ref="F69:F70"/>
    <mergeCell ref="G69:G70"/>
    <mergeCell ref="G67:G68"/>
    <mergeCell ref="H67:H68"/>
    <mergeCell ref="I67:I68"/>
    <mergeCell ref="J67:J68"/>
    <mergeCell ref="K67:K68"/>
    <mergeCell ref="L67:L68"/>
    <mergeCell ref="P69:P70"/>
    <mergeCell ref="Q69:Q70"/>
    <mergeCell ref="J69:J70"/>
    <mergeCell ref="K69:K70"/>
    <mergeCell ref="L69:L70"/>
    <mergeCell ref="M69:M70"/>
    <mergeCell ref="Q63:Q64"/>
    <mergeCell ref="I63:I64"/>
    <mergeCell ref="J63:J64"/>
    <mergeCell ref="B65:B66"/>
    <mergeCell ref="C65:C66"/>
    <mergeCell ref="D65:D66"/>
    <mergeCell ref="E65:E66"/>
    <mergeCell ref="F65:F66"/>
    <mergeCell ref="G65:G66"/>
    <mergeCell ref="H65:H66"/>
    <mergeCell ref="I65:I66"/>
    <mergeCell ref="J65:J66"/>
    <mergeCell ref="K63:K64"/>
    <mergeCell ref="L63:L64"/>
    <mergeCell ref="M63:M64"/>
    <mergeCell ref="P63:P64"/>
    <mergeCell ref="K65:K66"/>
    <mergeCell ref="L65:L66"/>
    <mergeCell ref="M65:M66"/>
    <mergeCell ref="P65:P66"/>
    <mergeCell ref="Q65:Q66"/>
    <mergeCell ref="B63:B64"/>
    <mergeCell ref="C63:C64"/>
    <mergeCell ref="D63:D64"/>
    <mergeCell ref="E63:E64"/>
    <mergeCell ref="F63:F64"/>
    <mergeCell ref="G63:G64"/>
    <mergeCell ref="H63:H64"/>
    <mergeCell ref="G61:G62"/>
    <mergeCell ref="H61:H62"/>
    <mergeCell ref="K59:K60"/>
    <mergeCell ref="L59:L60"/>
    <mergeCell ref="M59:M60"/>
    <mergeCell ref="B59:B60"/>
    <mergeCell ref="C59:C60"/>
    <mergeCell ref="D59:D60"/>
    <mergeCell ref="E59:E60"/>
    <mergeCell ref="F59:F60"/>
    <mergeCell ref="G59:G60"/>
    <mergeCell ref="H59:H60"/>
    <mergeCell ref="I59:I60"/>
    <mergeCell ref="J59:J60"/>
    <mergeCell ref="B61:B62"/>
    <mergeCell ref="C61:C62"/>
    <mergeCell ref="D61:D62"/>
    <mergeCell ref="E61:E62"/>
    <mergeCell ref="F61:F62"/>
    <mergeCell ref="M61:M62"/>
    <mergeCell ref="P61:P62"/>
    <mergeCell ref="Q61:Q62"/>
    <mergeCell ref="I61:I62"/>
    <mergeCell ref="J61:J62"/>
    <mergeCell ref="K61:K62"/>
    <mergeCell ref="L61:L62"/>
    <mergeCell ref="H57:H58"/>
    <mergeCell ref="Q57:Q58"/>
    <mergeCell ref="I57:I58"/>
    <mergeCell ref="J57:J58"/>
    <mergeCell ref="K57:K58"/>
    <mergeCell ref="L57:L58"/>
    <mergeCell ref="M57:M58"/>
    <mergeCell ref="P57:P58"/>
    <mergeCell ref="P59:P60"/>
    <mergeCell ref="Q59:Q60"/>
    <mergeCell ref="B50:B51"/>
    <mergeCell ref="C50:C51"/>
    <mergeCell ref="D50:D51"/>
    <mergeCell ref="E50:E51"/>
    <mergeCell ref="F50:F51"/>
    <mergeCell ref="G50:G51"/>
    <mergeCell ref="B57:B58"/>
    <mergeCell ref="C57:C58"/>
    <mergeCell ref="D57:D58"/>
    <mergeCell ref="E57:E58"/>
    <mergeCell ref="F57:F58"/>
    <mergeCell ref="G57:G58"/>
    <mergeCell ref="G52:G53"/>
    <mergeCell ref="P50:P51"/>
    <mergeCell ref="P48:P49"/>
    <mergeCell ref="Q48:Q49"/>
    <mergeCell ref="J48:J49"/>
    <mergeCell ref="K48:K49"/>
    <mergeCell ref="L48:L49"/>
    <mergeCell ref="M48:M49"/>
    <mergeCell ref="Q50:Q51"/>
    <mergeCell ref="H48:H49"/>
    <mergeCell ref="I48:I49"/>
    <mergeCell ref="H50:H51"/>
    <mergeCell ref="I50:I51"/>
    <mergeCell ref="J50:J51"/>
    <mergeCell ref="K50:K51"/>
    <mergeCell ref="L50:L51"/>
    <mergeCell ref="M50:M51"/>
    <mergeCell ref="B48:B49"/>
    <mergeCell ref="C48:C49"/>
    <mergeCell ref="D48:D49"/>
    <mergeCell ref="E48:E49"/>
    <mergeCell ref="F48:F49"/>
    <mergeCell ref="G48:G49"/>
    <mergeCell ref="J46:J47"/>
    <mergeCell ref="K46:K47"/>
    <mergeCell ref="L46:L47"/>
    <mergeCell ref="M46:M47"/>
    <mergeCell ref="P46:P47"/>
    <mergeCell ref="Q46:Q47"/>
    <mergeCell ref="P43:P44"/>
    <mergeCell ref="Q43:Q44"/>
    <mergeCell ref="B46:B47"/>
    <mergeCell ref="C46:C47"/>
    <mergeCell ref="D46:D47"/>
    <mergeCell ref="E46:E47"/>
    <mergeCell ref="F46:F47"/>
    <mergeCell ref="G46:G47"/>
    <mergeCell ref="H46:H47"/>
    <mergeCell ref="I46:I47"/>
    <mergeCell ref="H43:H44"/>
    <mergeCell ref="I43:I44"/>
    <mergeCell ref="J43:J44"/>
    <mergeCell ref="K43:K44"/>
    <mergeCell ref="L43:L44"/>
    <mergeCell ref="M43:M44"/>
    <mergeCell ref="B43:B44"/>
    <mergeCell ref="C43:C44"/>
    <mergeCell ref="D43:D44"/>
    <mergeCell ref="E43:E44"/>
    <mergeCell ref="F43:F44"/>
    <mergeCell ref="G43:G44"/>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7:M27"/>
    <mergeCell ref="N27:Q27"/>
    <mergeCell ref="B28:M28"/>
    <mergeCell ref="N28:Q28"/>
    <mergeCell ref="B23:M23"/>
    <mergeCell ref="N23:Q23"/>
    <mergeCell ref="B24:M24"/>
    <mergeCell ref="N24:Q24"/>
    <mergeCell ref="B25:M25"/>
    <mergeCell ref="N25:Q25"/>
    <mergeCell ref="B22:M22"/>
    <mergeCell ref="N22:Q22"/>
    <mergeCell ref="C15:D15"/>
    <mergeCell ref="E15:J15"/>
    <mergeCell ref="K15:M15"/>
    <mergeCell ref="O15:Q15"/>
    <mergeCell ref="B19:M19"/>
    <mergeCell ref="N19:Q19"/>
    <mergeCell ref="B26:M26"/>
    <mergeCell ref="N26:Q26"/>
    <mergeCell ref="O11:Q11"/>
    <mergeCell ref="C12:D12"/>
    <mergeCell ref="E12:J12"/>
    <mergeCell ref="K12:M12"/>
    <mergeCell ref="O12:Q12"/>
    <mergeCell ref="B20:M20"/>
    <mergeCell ref="N20:Q20"/>
    <mergeCell ref="B21:M21"/>
    <mergeCell ref="N21:Q21"/>
    <mergeCell ref="I52:I53"/>
    <mergeCell ref="J52:J53"/>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52:K53"/>
    <mergeCell ref="K11:M11"/>
    <mergeCell ref="L52:L53"/>
    <mergeCell ref="M52:M53"/>
    <mergeCell ref="P52:P53"/>
    <mergeCell ref="Q52:Q53"/>
    <mergeCell ref="B54:B55"/>
    <mergeCell ref="C54:C55"/>
    <mergeCell ref="D54:D55"/>
    <mergeCell ref="E54:E55"/>
    <mergeCell ref="F54:F55"/>
    <mergeCell ref="G54:G55"/>
    <mergeCell ref="H54:H55"/>
    <mergeCell ref="I54:I55"/>
    <mergeCell ref="J54:J55"/>
    <mergeCell ref="K54:K55"/>
    <mergeCell ref="L54:L55"/>
    <mergeCell ref="M54:M55"/>
    <mergeCell ref="P54:P55"/>
    <mergeCell ref="Q54:Q55"/>
    <mergeCell ref="B52:B53"/>
    <mergeCell ref="C52:C53"/>
    <mergeCell ref="D52:D53"/>
    <mergeCell ref="E52:E53"/>
    <mergeCell ref="F52:F53"/>
    <mergeCell ref="H52:H53"/>
    <mergeCell ref="H83:H84"/>
    <mergeCell ref="I83:I84"/>
    <mergeCell ref="J83:J84"/>
    <mergeCell ref="K83:K84"/>
    <mergeCell ref="L83:L84"/>
    <mergeCell ref="M83:M84"/>
    <mergeCell ref="P83:P84"/>
    <mergeCell ref="Q83:Q84"/>
    <mergeCell ref="B85:B86"/>
    <mergeCell ref="C85:C86"/>
    <mergeCell ref="D85:D86"/>
    <mergeCell ref="E85:E86"/>
    <mergeCell ref="F85:F86"/>
    <mergeCell ref="G85:G86"/>
    <mergeCell ref="H85:H86"/>
    <mergeCell ref="I85:I86"/>
    <mergeCell ref="J85:J86"/>
    <mergeCell ref="K85:K86"/>
    <mergeCell ref="L85:L86"/>
    <mergeCell ref="M85:M86"/>
    <mergeCell ref="P85:P86"/>
    <mergeCell ref="Q85:Q86"/>
    <mergeCell ref="B83:B84"/>
    <mergeCell ref="C83:C84"/>
    <mergeCell ref="B92:B93"/>
    <mergeCell ref="C92:C93"/>
    <mergeCell ref="D92:D93"/>
    <mergeCell ref="E92:E93"/>
    <mergeCell ref="F92:F93"/>
    <mergeCell ref="G92:G93"/>
    <mergeCell ref="H92:H93"/>
    <mergeCell ref="I92:I93"/>
    <mergeCell ref="J92:J93"/>
    <mergeCell ref="B94:B95"/>
    <mergeCell ref="C94:C95"/>
    <mergeCell ref="D94:D95"/>
    <mergeCell ref="E94:E95"/>
    <mergeCell ref="F94:F95"/>
    <mergeCell ref="G94:G95"/>
    <mergeCell ref="H94:H95"/>
    <mergeCell ref="I94:I95"/>
    <mergeCell ref="J94:J95"/>
    <mergeCell ref="B101:B102"/>
    <mergeCell ref="C101:C102"/>
    <mergeCell ref="D101:D102"/>
    <mergeCell ref="E101:E102"/>
    <mergeCell ref="F101:F102"/>
    <mergeCell ref="G101:G102"/>
    <mergeCell ref="H101:H102"/>
    <mergeCell ref="B105:H105"/>
    <mergeCell ref="N105:Q105"/>
    <mergeCell ref="B103:B104"/>
    <mergeCell ref="C103:C104"/>
    <mergeCell ref="D103:D104"/>
    <mergeCell ref="E103:E104"/>
    <mergeCell ref="F103:F104"/>
    <mergeCell ref="G103:G104"/>
    <mergeCell ref="H103:H104"/>
    <mergeCell ref="I103:I104"/>
    <mergeCell ref="J103:J104"/>
    <mergeCell ref="I101:I102"/>
    <mergeCell ref="J101:J102"/>
    <mergeCell ref="K101:K102"/>
    <mergeCell ref="L101:L102"/>
    <mergeCell ref="C128:Q128"/>
    <mergeCell ref="C129:Q129"/>
    <mergeCell ref="C130:Q130"/>
    <mergeCell ref="C117:E117"/>
    <mergeCell ref="F117:J117"/>
    <mergeCell ref="K117:Q117"/>
    <mergeCell ref="F118:J118"/>
    <mergeCell ref="K118:Q118"/>
    <mergeCell ref="C122:E122"/>
    <mergeCell ref="F122:Q122"/>
    <mergeCell ref="C123:E123"/>
    <mergeCell ref="F123:Q123"/>
  </mergeCells>
  <pageMargins left="0.7" right="0.7" top="0.75" bottom="0.75" header="0.3" footer="0.3"/>
  <pageSetup paperSize="9" scale="5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U80"/>
  <sheetViews>
    <sheetView workbookViewId="0">
      <selection activeCell="T24" sqref="T2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1.85546875" style="1" customWidth="1"/>
    <col min="17" max="17" width="13.140625" style="1" customWidth="1"/>
    <col min="18" max="18" width="12.5703125" bestFit="1" customWidth="1"/>
    <col min="19" max="19" width="9.140625" style="35"/>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4" spans="2:19" x14ac:dyDescent="0.25">
      <c r="B4" s="4" t="s">
        <v>302</v>
      </c>
    </row>
    <row r="5" spans="2:19" x14ac:dyDescent="0.25">
      <c r="B5" s="204" t="s">
        <v>460</v>
      </c>
      <c r="C5" s="204"/>
      <c r="D5" s="204"/>
      <c r="E5" s="204"/>
      <c r="F5" s="204"/>
      <c r="G5" s="204"/>
      <c r="H5" s="204"/>
      <c r="I5" s="204"/>
      <c r="J5" s="204"/>
      <c r="K5" s="204"/>
      <c r="L5" s="204"/>
      <c r="M5" s="204"/>
      <c r="N5" s="204"/>
      <c r="O5" s="204"/>
      <c r="P5" s="204"/>
      <c r="Q5" s="204"/>
    </row>
    <row r="6" spans="2:19" x14ac:dyDescent="0.25">
      <c r="B6" s="204" t="s">
        <v>403</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7" t="s">
        <v>39</v>
      </c>
      <c r="C9" s="207" t="s">
        <v>55</v>
      </c>
      <c r="D9" s="207"/>
      <c r="E9" s="238" t="s">
        <v>40</v>
      </c>
      <c r="F9" s="238"/>
      <c r="G9" s="238"/>
      <c r="H9" s="238"/>
      <c r="I9" s="238"/>
      <c r="J9" s="238"/>
      <c r="K9" s="275" t="s">
        <v>44</v>
      </c>
      <c r="L9" s="275"/>
      <c r="M9" s="275"/>
      <c r="N9" s="238" t="s">
        <v>456</v>
      </c>
      <c r="O9" s="238"/>
      <c r="P9" s="238"/>
      <c r="Q9" s="238"/>
    </row>
    <row r="10" spans="2:19" x14ac:dyDescent="0.25">
      <c r="B10" s="207"/>
      <c r="C10" s="207"/>
      <c r="D10" s="207"/>
      <c r="E10" s="238"/>
      <c r="F10" s="238"/>
      <c r="G10" s="238"/>
      <c r="H10" s="238"/>
      <c r="I10" s="238"/>
      <c r="J10" s="238"/>
      <c r="K10" s="275"/>
      <c r="L10" s="275"/>
      <c r="M10" s="275"/>
      <c r="N10" s="11" t="s">
        <v>194</v>
      </c>
      <c r="O10" s="238" t="s">
        <v>195</v>
      </c>
      <c r="P10" s="238"/>
      <c r="Q10" s="238"/>
    </row>
    <row r="11" spans="2:19" s="60" customFormat="1" ht="12" x14ac:dyDescent="0.2">
      <c r="B11" s="84">
        <v>1</v>
      </c>
      <c r="C11" s="329">
        <v>2</v>
      </c>
      <c r="D11" s="329"/>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240" t="s">
        <v>404</v>
      </c>
      <c r="D12" s="240"/>
      <c r="E12" s="280" t="s">
        <v>405</v>
      </c>
      <c r="F12" s="280"/>
      <c r="G12" s="280"/>
      <c r="H12" s="280"/>
      <c r="I12" s="280"/>
      <c r="J12" s="280"/>
      <c r="K12" s="279">
        <v>0</v>
      </c>
      <c r="L12" s="279"/>
      <c r="M12" s="279"/>
      <c r="N12" s="12">
        <v>0</v>
      </c>
      <c r="O12" s="276">
        <f>O39</f>
        <v>17640</v>
      </c>
      <c r="P12" s="277"/>
      <c r="Q12" s="278"/>
    </row>
    <row r="15" spans="2:19" x14ac:dyDescent="0.25">
      <c r="B15" s="13" t="s">
        <v>38</v>
      </c>
    </row>
    <row r="16" spans="2:19" x14ac:dyDescent="0.25">
      <c r="B16" s="234" t="s">
        <v>56</v>
      </c>
      <c r="C16" s="234"/>
      <c r="D16" s="234"/>
      <c r="E16" s="234"/>
      <c r="F16" s="234"/>
      <c r="G16" s="234"/>
      <c r="H16" s="234"/>
      <c r="I16" s="234"/>
      <c r="J16" s="234"/>
      <c r="K16" s="234"/>
      <c r="L16" s="234"/>
      <c r="M16" s="234"/>
      <c r="N16" s="234" t="s">
        <v>27</v>
      </c>
      <c r="O16" s="234"/>
      <c r="P16" s="234"/>
      <c r="Q16" s="234"/>
    </row>
    <row r="17" spans="2:19" s="60" customFormat="1" ht="12" x14ac:dyDescent="0.2">
      <c r="B17" s="236">
        <v>1</v>
      </c>
      <c r="C17" s="236"/>
      <c r="D17" s="236"/>
      <c r="E17" s="236"/>
      <c r="F17" s="236"/>
      <c r="G17" s="236"/>
      <c r="H17" s="236"/>
      <c r="I17" s="236"/>
      <c r="J17" s="236"/>
      <c r="K17" s="236"/>
      <c r="L17" s="236"/>
      <c r="M17" s="236"/>
      <c r="N17" s="236">
        <v>2</v>
      </c>
      <c r="O17" s="236"/>
      <c r="P17" s="236"/>
      <c r="Q17" s="236"/>
      <c r="S17" s="61"/>
    </row>
    <row r="18" spans="2:19" x14ac:dyDescent="0.25">
      <c r="B18" s="285" t="s">
        <v>28</v>
      </c>
      <c r="C18" s="285"/>
      <c r="D18" s="285"/>
      <c r="E18" s="285"/>
      <c r="F18" s="285"/>
      <c r="G18" s="285"/>
      <c r="H18" s="285"/>
      <c r="I18" s="285"/>
      <c r="J18" s="285"/>
      <c r="K18" s="285"/>
      <c r="L18" s="285"/>
      <c r="M18" s="285"/>
      <c r="N18" s="281">
        <f>N19+N21+N23</f>
        <v>5808375.8899999997</v>
      </c>
      <c r="O18" s="281"/>
      <c r="P18" s="281"/>
      <c r="Q18" s="281"/>
    </row>
    <row r="19" spans="2:19" x14ac:dyDescent="0.25">
      <c r="B19" s="285" t="s">
        <v>29</v>
      </c>
      <c r="C19" s="285"/>
      <c r="D19" s="285"/>
      <c r="E19" s="285"/>
      <c r="F19" s="285"/>
      <c r="G19" s="285"/>
      <c r="H19" s="285"/>
      <c r="I19" s="285"/>
      <c r="J19" s="285"/>
      <c r="K19" s="285"/>
      <c r="L19" s="285"/>
      <c r="M19" s="285"/>
      <c r="N19" s="281">
        <v>0</v>
      </c>
      <c r="O19" s="281"/>
      <c r="P19" s="281"/>
      <c r="Q19" s="281"/>
    </row>
    <row r="20" spans="2:19" x14ac:dyDescent="0.25">
      <c r="B20" s="330" t="s">
        <v>18</v>
      </c>
      <c r="C20" s="331"/>
      <c r="D20" s="331"/>
      <c r="E20" s="331"/>
      <c r="F20" s="331"/>
      <c r="G20" s="331"/>
      <c r="H20" s="331"/>
      <c r="I20" s="331"/>
      <c r="J20" s="331"/>
      <c r="K20" s="331"/>
      <c r="L20" s="331"/>
      <c r="M20" s="332"/>
      <c r="N20" s="282">
        <v>0</v>
      </c>
      <c r="O20" s="282"/>
      <c r="P20" s="282"/>
      <c r="Q20" s="282"/>
    </row>
    <row r="21" spans="2:19" x14ac:dyDescent="0.25">
      <c r="B21" s="285" t="s">
        <v>30</v>
      </c>
      <c r="C21" s="285"/>
      <c r="D21" s="285"/>
      <c r="E21" s="285"/>
      <c r="F21" s="285"/>
      <c r="G21" s="285"/>
      <c r="H21" s="285"/>
      <c r="I21" s="285"/>
      <c r="J21" s="285"/>
      <c r="K21" s="285"/>
      <c r="L21" s="285"/>
      <c r="M21" s="285"/>
      <c r="N21" s="281">
        <f>N22</f>
        <v>0</v>
      </c>
      <c r="O21" s="281"/>
      <c r="P21" s="281"/>
      <c r="Q21" s="281"/>
    </row>
    <row r="22" spans="2:19" x14ac:dyDescent="0.25">
      <c r="B22" s="314" t="s">
        <v>53</v>
      </c>
      <c r="C22" s="314"/>
      <c r="D22" s="314"/>
      <c r="E22" s="314"/>
      <c r="F22" s="314"/>
      <c r="G22" s="314"/>
      <c r="H22" s="314"/>
      <c r="I22" s="314"/>
      <c r="J22" s="314"/>
      <c r="K22" s="314"/>
      <c r="L22" s="314"/>
      <c r="M22" s="314"/>
      <c r="N22" s="282">
        <f>K56</f>
        <v>0</v>
      </c>
      <c r="O22" s="282"/>
      <c r="P22" s="282"/>
      <c r="Q22" s="282"/>
      <c r="R22" s="85"/>
    </row>
    <row r="23" spans="2:19" x14ac:dyDescent="0.25">
      <c r="B23" s="285" t="s">
        <v>31</v>
      </c>
      <c r="C23" s="285"/>
      <c r="D23" s="285"/>
      <c r="E23" s="285"/>
      <c r="F23" s="285"/>
      <c r="G23" s="285"/>
      <c r="H23" s="285"/>
      <c r="I23" s="285"/>
      <c r="J23" s="285"/>
      <c r="K23" s="285"/>
      <c r="L23" s="285"/>
      <c r="M23" s="285"/>
      <c r="N23" s="281">
        <f>N24</f>
        <v>5808375.8899999997</v>
      </c>
      <c r="O23" s="281"/>
      <c r="P23" s="281"/>
      <c r="Q23" s="281"/>
    </row>
    <row r="24" spans="2:19" x14ac:dyDescent="0.25">
      <c r="B24" s="314" t="s">
        <v>54</v>
      </c>
      <c r="C24" s="314"/>
      <c r="D24" s="314"/>
      <c r="E24" s="314"/>
      <c r="F24" s="314"/>
      <c r="G24" s="314"/>
      <c r="H24" s="314"/>
      <c r="I24" s="314"/>
      <c r="J24" s="314"/>
      <c r="K24" s="314"/>
      <c r="L24" s="314"/>
      <c r="M24" s="314"/>
      <c r="N24" s="282">
        <f>L39</f>
        <v>5808375.8899999997</v>
      </c>
      <c r="O24" s="282"/>
      <c r="P24" s="282"/>
      <c r="Q24" s="282"/>
    </row>
    <row r="25" spans="2:19" x14ac:dyDescent="0.25">
      <c r="B25" s="285" t="s">
        <v>32</v>
      </c>
      <c r="C25" s="285"/>
      <c r="D25" s="285"/>
      <c r="E25" s="285"/>
      <c r="F25" s="285"/>
      <c r="G25" s="285"/>
      <c r="H25" s="285"/>
      <c r="I25" s="285"/>
      <c r="J25" s="285"/>
      <c r="K25" s="285"/>
      <c r="L25" s="285"/>
      <c r="M25" s="285"/>
      <c r="N25" s="281">
        <v>0</v>
      </c>
      <c r="O25" s="281"/>
      <c r="P25" s="281"/>
      <c r="Q25" s="281"/>
    </row>
    <row r="26" spans="2:19" x14ac:dyDescent="0.25">
      <c r="B26" s="330" t="s">
        <v>18</v>
      </c>
      <c r="C26" s="331"/>
      <c r="D26" s="331"/>
      <c r="E26" s="331"/>
      <c r="F26" s="331"/>
      <c r="G26" s="331"/>
      <c r="H26" s="331"/>
      <c r="I26" s="331"/>
      <c r="J26" s="331"/>
      <c r="K26" s="331"/>
      <c r="L26" s="331"/>
      <c r="M26" s="332"/>
      <c r="N26" s="282">
        <v>0</v>
      </c>
      <c r="O26" s="282"/>
      <c r="P26" s="282"/>
      <c r="Q26" s="282"/>
    </row>
    <row r="27" spans="2:19" x14ac:dyDescent="0.25">
      <c r="B27" s="325" t="s">
        <v>33</v>
      </c>
      <c r="C27" s="326"/>
      <c r="D27" s="326"/>
      <c r="E27" s="326"/>
      <c r="F27" s="326"/>
      <c r="G27" s="326"/>
      <c r="H27" s="326"/>
      <c r="I27" s="326"/>
      <c r="J27" s="326"/>
      <c r="K27" s="326"/>
      <c r="L27" s="326"/>
      <c r="M27" s="327"/>
      <c r="N27" s="281">
        <f>N28+N29+N30</f>
        <v>1025007.51</v>
      </c>
      <c r="O27" s="281"/>
      <c r="P27" s="281"/>
      <c r="Q27" s="281"/>
    </row>
    <row r="28" spans="2:19" x14ac:dyDescent="0.25">
      <c r="B28" s="314" t="s">
        <v>34</v>
      </c>
      <c r="C28" s="314"/>
      <c r="D28" s="314"/>
      <c r="E28" s="314"/>
      <c r="F28" s="314"/>
      <c r="G28" s="314"/>
      <c r="H28" s="314"/>
      <c r="I28" s="314"/>
      <c r="J28" s="314"/>
      <c r="K28" s="314"/>
      <c r="L28" s="314"/>
      <c r="M28" s="314"/>
      <c r="N28" s="282">
        <f>M39</f>
        <v>1025007.51</v>
      </c>
      <c r="O28" s="282"/>
      <c r="P28" s="282"/>
      <c r="Q28" s="282"/>
    </row>
    <row r="29" spans="2:19" x14ac:dyDescent="0.25">
      <c r="B29" s="314" t="s">
        <v>35</v>
      </c>
      <c r="C29" s="314"/>
      <c r="D29" s="314"/>
      <c r="E29" s="314"/>
      <c r="F29" s="314"/>
      <c r="G29" s="314"/>
      <c r="H29" s="314"/>
      <c r="I29" s="314"/>
      <c r="J29" s="314"/>
      <c r="K29" s="314"/>
      <c r="L29" s="314"/>
      <c r="M29" s="314"/>
      <c r="N29" s="282">
        <v>0</v>
      </c>
      <c r="O29" s="282"/>
      <c r="P29" s="282"/>
      <c r="Q29" s="282"/>
    </row>
    <row r="30" spans="2:19" x14ac:dyDescent="0.25">
      <c r="B30" s="314" t="s">
        <v>36</v>
      </c>
      <c r="C30" s="314"/>
      <c r="D30" s="314"/>
      <c r="E30" s="314"/>
      <c r="F30" s="314"/>
      <c r="G30" s="314"/>
      <c r="H30" s="314"/>
      <c r="I30" s="314"/>
      <c r="J30" s="314"/>
      <c r="K30" s="314"/>
      <c r="L30" s="314"/>
      <c r="M30" s="314"/>
      <c r="N30" s="282">
        <v>0</v>
      </c>
      <c r="O30" s="282"/>
      <c r="P30" s="282"/>
      <c r="Q30" s="282"/>
    </row>
    <row r="31" spans="2:19" x14ac:dyDescent="0.25">
      <c r="B31" s="285" t="s">
        <v>37</v>
      </c>
      <c r="C31" s="285"/>
      <c r="D31" s="285"/>
      <c r="E31" s="285"/>
      <c r="F31" s="285"/>
      <c r="G31" s="285"/>
      <c r="H31" s="285"/>
      <c r="I31" s="285"/>
      <c r="J31" s="285"/>
      <c r="K31" s="285"/>
      <c r="L31" s="285"/>
      <c r="M31" s="285"/>
      <c r="N31" s="281">
        <f>N18+N27</f>
        <v>6833383.3999999994</v>
      </c>
      <c r="O31" s="281"/>
      <c r="P31" s="281"/>
      <c r="Q31" s="281"/>
    </row>
    <row r="34" spans="2:21" x14ac:dyDescent="0.25">
      <c r="B34" s="13" t="s">
        <v>25</v>
      </c>
    </row>
    <row r="35" spans="2:21" x14ac:dyDescent="0.25">
      <c r="B35" s="297" t="s">
        <v>57</v>
      </c>
      <c r="C35" s="297" t="s">
        <v>58</v>
      </c>
      <c r="D35" s="297" t="s">
        <v>0</v>
      </c>
      <c r="E35" s="297" t="s">
        <v>1</v>
      </c>
      <c r="F35" s="297" t="s">
        <v>59</v>
      </c>
      <c r="G35" s="297" t="s">
        <v>299</v>
      </c>
      <c r="H35" s="333" t="s">
        <v>2</v>
      </c>
      <c r="I35" s="296" t="s">
        <v>3</v>
      </c>
      <c r="J35" s="296"/>
      <c r="K35" s="296"/>
      <c r="L35" s="296"/>
      <c r="M35" s="296"/>
      <c r="N35" s="297" t="s">
        <v>60</v>
      </c>
      <c r="O35" s="297"/>
      <c r="P35" s="297" t="s">
        <v>4</v>
      </c>
      <c r="Q35" s="297" t="s">
        <v>5</v>
      </c>
    </row>
    <row r="36" spans="2:21" ht="25.5" customHeight="1" x14ac:dyDescent="0.25">
      <c r="B36" s="297"/>
      <c r="C36" s="297"/>
      <c r="D36" s="297"/>
      <c r="E36" s="297"/>
      <c r="F36" s="297"/>
      <c r="G36" s="297"/>
      <c r="H36" s="333"/>
      <c r="I36" s="296" t="s">
        <v>6</v>
      </c>
      <c r="J36" s="296" t="s">
        <v>7</v>
      </c>
      <c r="K36" s="296"/>
      <c r="L36" s="296"/>
      <c r="M36" s="296" t="s">
        <v>8</v>
      </c>
      <c r="N36" s="297" t="s">
        <v>316</v>
      </c>
      <c r="O36" s="297" t="s">
        <v>196</v>
      </c>
      <c r="P36" s="297"/>
      <c r="Q36" s="297"/>
    </row>
    <row r="37" spans="2:21" ht="77.25" customHeight="1" x14ac:dyDescent="0.25">
      <c r="B37" s="297"/>
      <c r="C37" s="297"/>
      <c r="D37" s="297"/>
      <c r="E37" s="297"/>
      <c r="F37" s="297"/>
      <c r="G37" s="297"/>
      <c r="H37" s="333"/>
      <c r="I37" s="296"/>
      <c r="J37" s="10" t="s">
        <v>9</v>
      </c>
      <c r="K37" s="10" t="s">
        <v>10</v>
      </c>
      <c r="L37" s="10" t="s">
        <v>11</v>
      </c>
      <c r="M37" s="296"/>
      <c r="N37" s="297"/>
      <c r="O37" s="297"/>
      <c r="P37" s="297"/>
      <c r="Q37" s="297"/>
    </row>
    <row r="38" spans="2:21" s="60" customFormat="1" ht="12" x14ac:dyDescent="0.2">
      <c r="B38" s="86">
        <v>1</v>
      </c>
      <c r="C38" s="86">
        <v>2</v>
      </c>
      <c r="D38" s="86">
        <v>3</v>
      </c>
      <c r="E38" s="86">
        <v>4</v>
      </c>
      <c r="F38" s="86">
        <v>5</v>
      </c>
      <c r="G38" s="86">
        <v>6</v>
      </c>
      <c r="H38" s="86">
        <v>7</v>
      </c>
      <c r="I38" s="87">
        <v>8</v>
      </c>
      <c r="J38" s="72">
        <v>9</v>
      </c>
      <c r="K38" s="72">
        <v>10</v>
      </c>
      <c r="L38" s="72">
        <v>11</v>
      </c>
      <c r="M38" s="72">
        <v>12</v>
      </c>
      <c r="N38" s="86">
        <v>13</v>
      </c>
      <c r="O38" s="86">
        <v>14</v>
      </c>
      <c r="P38" s="86">
        <v>15</v>
      </c>
      <c r="Q38" s="86">
        <v>16</v>
      </c>
      <c r="S38" s="61"/>
    </row>
    <row r="39" spans="2:21" s="104" customFormat="1" ht="21" x14ac:dyDescent="0.2">
      <c r="B39" s="349" t="s">
        <v>406</v>
      </c>
      <c r="C39" s="346" t="s">
        <v>13</v>
      </c>
      <c r="D39" s="346" t="s">
        <v>183</v>
      </c>
      <c r="E39" s="346" t="s">
        <v>18</v>
      </c>
      <c r="F39" s="346" t="s">
        <v>14</v>
      </c>
      <c r="G39" s="346" t="s">
        <v>458</v>
      </c>
      <c r="H39" s="346" t="s">
        <v>15</v>
      </c>
      <c r="I39" s="352">
        <f>SUM(I43:I55)</f>
        <v>6833383.3999999994</v>
      </c>
      <c r="J39" s="352">
        <f>SUM(J44:J55)</f>
        <v>0</v>
      </c>
      <c r="K39" s="352">
        <f>SUM(K44:K55)</f>
        <v>0</v>
      </c>
      <c r="L39" s="352">
        <f>SUM(L43:L55)</f>
        <v>5808375.8899999997</v>
      </c>
      <c r="M39" s="352">
        <f>SUM(M43:M55)</f>
        <v>1025007.51</v>
      </c>
      <c r="N39" s="113" t="s">
        <v>407</v>
      </c>
      <c r="O39" s="115">
        <f>O45+O43+O47+O49+O51</f>
        <v>17640</v>
      </c>
      <c r="P39" s="346" t="s">
        <v>323</v>
      </c>
      <c r="Q39" s="346" t="s">
        <v>320</v>
      </c>
      <c r="S39" s="114"/>
    </row>
    <row r="40" spans="2:21" s="104" customFormat="1" ht="21" x14ac:dyDescent="0.2">
      <c r="B40" s="350"/>
      <c r="C40" s="347"/>
      <c r="D40" s="347"/>
      <c r="E40" s="347"/>
      <c r="F40" s="347"/>
      <c r="G40" s="347"/>
      <c r="H40" s="347"/>
      <c r="I40" s="353"/>
      <c r="J40" s="353"/>
      <c r="K40" s="353"/>
      <c r="L40" s="353"/>
      <c r="M40" s="353"/>
      <c r="N40" s="113" t="s">
        <v>408</v>
      </c>
      <c r="O40" s="142">
        <f>O46+O44+O48+O50+O52</f>
        <v>8.69</v>
      </c>
      <c r="P40" s="347"/>
      <c r="Q40" s="347"/>
      <c r="S40" s="114"/>
    </row>
    <row r="41" spans="2:21" s="104" customFormat="1" ht="21" x14ac:dyDescent="0.2">
      <c r="B41" s="351"/>
      <c r="C41" s="348"/>
      <c r="D41" s="348"/>
      <c r="E41" s="348"/>
      <c r="F41" s="348"/>
      <c r="G41" s="348"/>
      <c r="H41" s="348"/>
      <c r="I41" s="354"/>
      <c r="J41" s="354"/>
      <c r="K41" s="354"/>
      <c r="L41" s="354"/>
      <c r="M41" s="354"/>
      <c r="N41" s="113" t="s">
        <v>409</v>
      </c>
      <c r="O41" s="115">
        <f>O53+O54+O55</f>
        <v>3</v>
      </c>
      <c r="P41" s="348"/>
      <c r="Q41" s="348"/>
      <c r="S41" s="114"/>
    </row>
    <row r="42" spans="2:21" ht="22.5" x14ac:dyDescent="0.25">
      <c r="B42" s="55" t="s">
        <v>16</v>
      </c>
      <c r="C42" s="56"/>
      <c r="D42" s="56"/>
      <c r="E42" s="56"/>
      <c r="F42" s="56"/>
      <c r="G42" s="56"/>
      <c r="H42" s="56"/>
      <c r="I42" s="82"/>
      <c r="J42" s="82"/>
      <c r="K42" s="83"/>
      <c r="L42" s="83"/>
      <c r="M42" s="82"/>
      <c r="N42" s="56"/>
      <c r="O42" s="88"/>
      <c r="P42" s="89"/>
      <c r="Q42" s="56"/>
    </row>
    <row r="43" spans="2:21" ht="22.5" x14ac:dyDescent="0.25">
      <c r="B43" s="254" t="s">
        <v>410</v>
      </c>
      <c r="C43" s="255"/>
      <c r="D43" s="253" t="s">
        <v>22</v>
      </c>
      <c r="E43" s="261" t="s">
        <v>18</v>
      </c>
      <c r="F43" s="255"/>
      <c r="G43" s="253" t="s">
        <v>458</v>
      </c>
      <c r="H43" s="255"/>
      <c r="I43" s="357">
        <f>SUM(J43:M44)</f>
        <v>2038500</v>
      </c>
      <c r="J43" s="357">
        <v>0</v>
      </c>
      <c r="K43" s="358">
        <v>0</v>
      </c>
      <c r="L43" s="358">
        <v>1732725</v>
      </c>
      <c r="M43" s="358">
        <v>305775</v>
      </c>
      <c r="N43" s="53" t="s">
        <v>407</v>
      </c>
      <c r="O43" s="112">
        <v>4200</v>
      </c>
      <c r="P43" s="253" t="s">
        <v>339</v>
      </c>
      <c r="Q43" s="253" t="s">
        <v>320</v>
      </c>
      <c r="T43" s="42"/>
      <c r="U43">
        <f>O44+O46+O48+O50+O52</f>
        <v>8.69</v>
      </c>
    </row>
    <row r="44" spans="2:21" ht="65.25" customHeight="1" x14ac:dyDescent="0.25">
      <c r="B44" s="254"/>
      <c r="C44" s="255"/>
      <c r="D44" s="253"/>
      <c r="E44" s="261"/>
      <c r="F44" s="255"/>
      <c r="G44" s="253"/>
      <c r="H44" s="255"/>
      <c r="I44" s="357"/>
      <c r="J44" s="357"/>
      <c r="K44" s="359"/>
      <c r="L44" s="359"/>
      <c r="M44" s="359"/>
      <c r="N44" s="53" t="s">
        <v>408</v>
      </c>
      <c r="O44" s="51">
        <v>3.39</v>
      </c>
      <c r="P44" s="253"/>
      <c r="Q44" s="253"/>
      <c r="R44" s="42"/>
    </row>
    <row r="45" spans="2:21" ht="22.5" customHeight="1" x14ac:dyDescent="0.25">
      <c r="B45" s="254" t="s">
        <v>411</v>
      </c>
      <c r="C45" s="255"/>
      <c r="D45" s="253" t="s">
        <v>22</v>
      </c>
      <c r="E45" s="261" t="s">
        <v>18</v>
      </c>
      <c r="F45" s="255"/>
      <c r="G45" s="269" t="s">
        <v>458</v>
      </c>
      <c r="H45" s="255"/>
      <c r="I45" s="357">
        <f>SUM(J45:M46)</f>
        <v>556000</v>
      </c>
      <c r="J45" s="357">
        <v>0</v>
      </c>
      <c r="K45" s="358">
        <v>0</v>
      </c>
      <c r="L45" s="358">
        <v>472600</v>
      </c>
      <c r="M45" s="358">
        <v>83400</v>
      </c>
      <c r="N45" s="53" t="s">
        <v>407</v>
      </c>
      <c r="O45" s="112">
        <v>3150</v>
      </c>
      <c r="P45" s="253" t="s">
        <v>339</v>
      </c>
      <c r="Q45" s="253" t="s">
        <v>320</v>
      </c>
    </row>
    <row r="46" spans="2:21" ht="60" customHeight="1" x14ac:dyDescent="0.25">
      <c r="B46" s="254"/>
      <c r="C46" s="255"/>
      <c r="D46" s="253"/>
      <c r="E46" s="261"/>
      <c r="F46" s="255"/>
      <c r="G46" s="271"/>
      <c r="H46" s="255"/>
      <c r="I46" s="357"/>
      <c r="J46" s="357"/>
      <c r="K46" s="359"/>
      <c r="L46" s="359"/>
      <c r="M46" s="359"/>
      <c r="N46" s="53" t="s">
        <v>408</v>
      </c>
      <c r="O46" s="51">
        <v>0.6</v>
      </c>
      <c r="P46" s="253"/>
      <c r="Q46" s="253"/>
      <c r="R46" s="42"/>
    </row>
    <row r="47" spans="2:21" ht="22.5" x14ac:dyDescent="0.25">
      <c r="B47" s="254" t="s">
        <v>412</v>
      </c>
      <c r="C47" s="255"/>
      <c r="D47" s="253" t="s">
        <v>22</v>
      </c>
      <c r="E47" s="261" t="s">
        <v>18</v>
      </c>
      <c r="F47" s="255"/>
      <c r="G47" s="269" t="s">
        <v>458</v>
      </c>
      <c r="H47" s="255"/>
      <c r="I47" s="357">
        <f>SUM(J47:M48)</f>
        <v>1674000</v>
      </c>
      <c r="J47" s="357">
        <v>0</v>
      </c>
      <c r="K47" s="358">
        <v>0</v>
      </c>
      <c r="L47" s="358">
        <v>1422900</v>
      </c>
      <c r="M47" s="358">
        <v>251100</v>
      </c>
      <c r="N47" s="53" t="s">
        <v>407</v>
      </c>
      <c r="O47" s="112">
        <v>4200</v>
      </c>
      <c r="P47" s="253" t="s">
        <v>339</v>
      </c>
      <c r="Q47" s="253" t="s">
        <v>320</v>
      </c>
    </row>
    <row r="48" spans="2:21" ht="66.75" customHeight="1" x14ac:dyDescent="0.25">
      <c r="B48" s="254"/>
      <c r="C48" s="255"/>
      <c r="D48" s="253"/>
      <c r="E48" s="261"/>
      <c r="F48" s="255"/>
      <c r="G48" s="271"/>
      <c r="H48" s="255"/>
      <c r="I48" s="357"/>
      <c r="J48" s="357"/>
      <c r="K48" s="359"/>
      <c r="L48" s="359"/>
      <c r="M48" s="359"/>
      <c r="N48" s="53" t="s">
        <v>408</v>
      </c>
      <c r="O48" s="51">
        <v>3.52</v>
      </c>
      <c r="P48" s="253"/>
      <c r="Q48" s="253"/>
      <c r="R48" s="42"/>
    </row>
    <row r="49" spans="2:19" ht="22.15" customHeight="1" x14ac:dyDescent="0.25">
      <c r="B49" s="254" t="s">
        <v>413</v>
      </c>
      <c r="C49" s="255"/>
      <c r="D49" s="253" t="s">
        <v>22</v>
      </c>
      <c r="E49" s="261" t="s">
        <v>18</v>
      </c>
      <c r="F49" s="255"/>
      <c r="G49" s="269" t="s">
        <v>458</v>
      </c>
      <c r="H49" s="255"/>
      <c r="I49" s="357">
        <f>SUM(J49:M50)</f>
        <v>183000</v>
      </c>
      <c r="J49" s="357">
        <v>0</v>
      </c>
      <c r="K49" s="358">
        <v>0</v>
      </c>
      <c r="L49" s="358">
        <v>155550</v>
      </c>
      <c r="M49" s="358">
        <v>27450</v>
      </c>
      <c r="N49" s="53" t="s">
        <v>407</v>
      </c>
      <c r="O49" s="112">
        <v>3150</v>
      </c>
      <c r="P49" s="253" t="s">
        <v>339</v>
      </c>
      <c r="Q49" s="253" t="s">
        <v>320</v>
      </c>
    </row>
    <row r="50" spans="2:19" ht="70.5" customHeight="1" x14ac:dyDescent="0.25">
      <c r="B50" s="254"/>
      <c r="C50" s="255"/>
      <c r="D50" s="253"/>
      <c r="E50" s="261"/>
      <c r="F50" s="255"/>
      <c r="G50" s="271"/>
      <c r="H50" s="255"/>
      <c r="I50" s="357"/>
      <c r="J50" s="357"/>
      <c r="K50" s="359"/>
      <c r="L50" s="359"/>
      <c r="M50" s="359"/>
      <c r="N50" s="53" t="s">
        <v>408</v>
      </c>
      <c r="O50" s="51">
        <v>0.61</v>
      </c>
      <c r="P50" s="253"/>
      <c r="Q50" s="253"/>
      <c r="R50" s="42"/>
    </row>
    <row r="51" spans="2:19" ht="22.5" x14ac:dyDescent="0.25">
      <c r="B51" s="254" t="s">
        <v>414</v>
      </c>
      <c r="C51" s="255"/>
      <c r="D51" s="253" t="s">
        <v>22</v>
      </c>
      <c r="E51" s="261" t="s">
        <v>18</v>
      </c>
      <c r="F51" s="255"/>
      <c r="G51" s="269" t="s">
        <v>458</v>
      </c>
      <c r="H51" s="255"/>
      <c r="I51" s="357">
        <f>SUM(J51:M52)</f>
        <v>556000</v>
      </c>
      <c r="J51" s="357">
        <v>0</v>
      </c>
      <c r="K51" s="358">
        <v>0</v>
      </c>
      <c r="L51" s="358">
        <v>472600</v>
      </c>
      <c r="M51" s="358">
        <v>83400</v>
      </c>
      <c r="N51" s="53" t="s">
        <v>407</v>
      </c>
      <c r="O51" s="112">
        <v>2940</v>
      </c>
      <c r="P51" s="253" t="s">
        <v>339</v>
      </c>
      <c r="Q51" s="253" t="s">
        <v>320</v>
      </c>
    </row>
    <row r="52" spans="2:19" ht="69.75" customHeight="1" x14ac:dyDescent="0.25">
      <c r="B52" s="254"/>
      <c r="C52" s="255"/>
      <c r="D52" s="253"/>
      <c r="E52" s="261"/>
      <c r="F52" s="255"/>
      <c r="G52" s="271"/>
      <c r="H52" s="255"/>
      <c r="I52" s="357"/>
      <c r="J52" s="357"/>
      <c r="K52" s="359"/>
      <c r="L52" s="359"/>
      <c r="M52" s="359"/>
      <c r="N52" s="53" t="s">
        <v>408</v>
      </c>
      <c r="O52" s="51">
        <v>0.56999999999999995</v>
      </c>
      <c r="P52" s="253"/>
      <c r="Q52" s="253"/>
      <c r="R52" s="42"/>
    </row>
    <row r="53" spans="2:19" ht="78.75" x14ac:dyDescent="0.25">
      <c r="B53" s="53" t="s">
        <v>415</v>
      </c>
      <c r="C53" s="138"/>
      <c r="D53" s="51" t="s">
        <v>22</v>
      </c>
      <c r="E53" s="132" t="s">
        <v>18</v>
      </c>
      <c r="F53" s="138"/>
      <c r="G53" s="135" t="s">
        <v>458</v>
      </c>
      <c r="H53" s="138"/>
      <c r="I53" s="133">
        <f>SUM(J53:M53)</f>
        <v>312843.59999999998</v>
      </c>
      <c r="J53" s="133">
        <v>0</v>
      </c>
      <c r="K53" s="134">
        <v>0</v>
      </c>
      <c r="L53" s="134">
        <v>265917.06</v>
      </c>
      <c r="M53" s="134">
        <v>46926.54</v>
      </c>
      <c r="N53" s="53" t="s">
        <v>409</v>
      </c>
      <c r="O53" s="51">
        <v>1</v>
      </c>
      <c r="P53" s="51" t="s">
        <v>323</v>
      </c>
      <c r="Q53" s="51" t="s">
        <v>416</v>
      </c>
    </row>
    <row r="54" spans="2:19" ht="90" x14ac:dyDescent="0.25">
      <c r="B54" s="53" t="s">
        <v>417</v>
      </c>
      <c r="C54" s="138"/>
      <c r="D54" s="51" t="s">
        <v>22</v>
      </c>
      <c r="E54" s="132" t="s">
        <v>18</v>
      </c>
      <c r="F54" s="138"/>
      <c r="G54" s="135" t="s">
        <v>458</v>
      </c>
      <c r="H54" s="138"/>
      <c r="I54" s="133">
        <f>SUM(J54:M54)</f>
        <v>386109.80000000005</v>
      </c>
      <c r="J54" s="133">
        <v>0</v>
      </c>
      <c r="K54" s="134">
        <v>0</v>
      </c>
      <c r="L54" s="134">
        <v>328193.33</v>
      </c>
      <c r="M54" s="134">
        <v>57916.47</v>
      </c>
      <c r="N54" s="53" t="s">
        <v>409</v>
      </c>
      <c r="O54" s="51">
        <v>1</v>
      </c>
      <c r="P54" s="51" t="s">
        <v>341</v>
      </c>
      <c r="Q54" s="51" t="s">
        <v>286</v>
      </c>
    </row>
    <row r="55" spans="2:19" ht="78.75" x14ac:dyDescent="0.25">
      <c r="B55" s="139" t="s">
        <v>418</v>
      </c>
      <c r="C55" s="140"/>
      <c r="D55" s="135" t="s">
        <v>22</v>
      </c>
      <c r="E55" s="141" t="s">
        <v>18</v>
      </c>
      <c r="F55" s="140"/>
      <c r="G55" s="135" t="s">
        <v>458</v>
      </c>
      <c r="H55" s="140"/>
      <c r="I55" s="134">
        <f>SUM(J55:M55)</f>
        <v>1126930</v>
      </c>
      <c r="J55" s="134">
        <v>0</v>
      </c>
      <c r="K55" s="134">
        <v>0</v>
      </c>
      <c r="L55" s="134">
        <v>957890.5</v>
      </c>
      <c r="M55" s="134">
        <v>169039.5</v>
      </c>
      <c r="N55" s="139" t="s">
        <v>409</v>
      </c>
      <c r="O55" s="135">
        <v>1</v>
      </c>
      <c r="P55" s="135" t="s">
        <v>21</v>
      </c>
      <c r="Q55" s="135" t="s">
        <v>320</v>
      </c>
    </row>
    <row r="56" spans="2:19" x14ac:dyDescent="0.25">
      <c r="B56" s="355" t="s">
        <v>12</v>
      </c>
      <c r="C56" s="355"/>
      <c r="D56" s="355"/>
      <c r="E56" s="355"/>
      <c r="F56" s="355"/>
      <c r="G56" s="355"/>
      <c r="H56" s="355"/>
      <c r="I56" s="120">
        <f>I39</f>
        <v>6833383.3999999994</v>
      </c>
      <c r="J56" s="120">
        <f>J39</f>
        <v>0</v>
      </c>
      <c r="K56" s="120">
        <f>K39</f>
        <v>0</v>
      </c>
      <c r="L56" s="120">
        <f>L39</f>
        <v>5808375.8899999997</v>
      </c>
      <c r="M56" s="120">
        <f>M39</f>
        <v>1025007.51</v>
      </c>
      <c r="N56" s="356"/>
      <c r="O56" s="356"/>
      <c r="P56" s="356"/>
      <c r="Q56" s="356"/>
    </row>
    <row r="57" spans="2:19" x14ac:dyDescent="0.25">
      <c r="B57" s="34"/>
      <c r="C57" s="300"/>
      <c r="D57" s="300"/>
      <c r="E57" s="300"/>
      <c r="F57" s="300"/>
      <c r="G57" s="300"/>
      <c r="H57" s="300"/>
      <c r="I57" s="300"/>
      <c r="J57" s="300"/>
      <c r="K57" s="300"/>
      <c r="L57" s="300"/>
      <c r="M57" s="300"/>
      <c r="N57" s="300"/>
      <c r="O57" s="300"/>
      <c r="P57" s="300"/>
      <c r="Q57" s="300"/>
    </row>
    <row r="59" spans="2:19" x14ac:dyDescent="0.25">
      <c r="B59" s="30" t="s">
        <v>156</v>
      </c>
    </row>
    <row r="60" spans="2:19" ht="15" customHeight="1" x14ac:dyDescent="0.25">
      <c r="B60" s="14" t="s">
        <v>39</v>
      </c>
      <c r="C60" s="234" t="s">
        <v>157</v>
      </c>
      <c r="D60" s="234"/>
      <c r="E60" s="234"/>
      <c r="F60" s="334" t="s">
        <v>158</v>
      </c>
      <c r="G60" s="335"/>
      <c r="H60" s="335"/>
      <c r="I60" s="335"/>
      <c r="J60" s="336"/>
      <c r="K60" s="234" t="s">
        <v>159</v>
      </c>
      <c r="L60" s="234"/>
      <c r="M60" s="234"/>
      <c r="N60" s="234"/>
      <c r="O60" s="234"/>
      <c r="P60" s="234"/>
      <c r="Q60" s="234"/>
    </row>
    <row r="61" spans="2:19" s="60" customFormat="1" ht="12" x14ac:dyDescent="0.2">
      <c r="B61" s="71">
        <v>1</v>
      </c>
      <c r="C61" s="236">
        <v>2</v>
      </c>
      <c r="D61" s="236"/>
      <c r="E61" s="236"/>
      <c r="F61" s="244">
        <v>3</v>
      </c>
      <c r="G61" s="245"/>
      <c r="H61" s="245"/>
      <c r="I61" s="245"/>
      <c r="J61" s="246"/>
      <c r="K61" s="236">
        <v>4</v>
      </c>
      <c r="L61" s="236"/>
      <c r="M61" s="236"/>
      <c r="N61" s="236"/>
      <c r="O61" s="236"/>
      <c r="P61" s="236"/>
      <c r="Q61" s="236"/>
      <c r="S61" s="61"/>
    </row>
    <row r="62" spans="2:19" s="27" customFormat="1" x14ac:dyDescent="0.25">
      <c r="B62" s="31"/>
      <c r="C62" s="247" t="s">
        <v>168</v>
      </c>
      <c r="D62" s="248"/>
      <c r="E62" s="249"/>
      <c r="F62" s="250"/>
      <c r="G62" s="251"/>
      <c r="H62" s="251"/>
      <c r="I62" s="251"/>
      <c r="J62" s="252"/>
      <c r="K62" s="240"/>
      <c r="L62" s="240"/>
      <c r="M62" s="240"/>
      <c r="N62" s="240"/>
      <c r="O62" s="240"/>
      <c r="P62" s="240"/>
      <c r="Q62" s="240"/>
      <c r="S62" s="36"/>
    </row>
    <row r="65" spans="2:19" x14ac:dyDescent="0.25">
      <c r="B65" s="30" t="s">
        <v>160</v>
      </c>
    </row>
    <row r="66" spans="2:19" ht="15" customHeight="1" x14ac:dyDescent="0.25">
      <c r="B66" s="14" t="s">
        <v>39</v>
      </c>
      <c r="C66" s="234" t="s">
        <v>161</v>
      </c>
      <c r="D66" s="234"/>
      <c r="E66" s="234"/>
      <c r="F66" s="234" t="s">
        <v>158</v>
      </c>
      <c r="G66" s="234"/>
      <c r="H66" s="234"/>
      <c r="I66" s="234"/>
      <c r="J66" s="234"/>
      <c r="K66" s="234" t="s">
        <v>162</v>
      </c>
      <c r="L66" s="234"/>
      <c r="M66" s="234"/>
      <c r="N66" s="234"/>
      <c r="O66" s="234"/>
      <c r="P66" s="234"/>
      <c r="Q66" s="234"/>
    </row>
    <row r="67" spans="2:19" s="60" customFormat="1" ht="11.25" customHeight="1" x14ac:dyDescent="0.2">
      <c r="B67" s="71">
        <v>1</v>
      </c>
      <c r="C67" s="236">
        <v>2</v>
      </c>
      <c r="D67" s="236"/>
      <c r="E67" s="236"/>
      <c r="F67" s="236">
        <v>3</v>
      </c>
      <c r="G67" s="236"/>
      <c r="H67" s="236"/>
      <c r="I67" s="236"/>
      <c r="J67" s="236"/>
      <c r="K67" s="236">
        <v>4</v>
      </c>
      <c r="L67" s="236"/>
      <c r="M67" s="236"/>
      <c r="N67" s="236"/>
      <c r="O67" s="236"/>
      <c r="P67" s="236"/>
      <c r="Q67" s="236"/>
      <c r="S67" s="61"/>
    </row>
    <row r="68" spans="2:19" s="27" customFormat="1" x14ac:dyDescent="0.25">
      <c r="B68" s="31"/>
      <c r="C68" s="239" t="s">
        <v>168</v>
      </c>
      <c r="D68" s="239"/>
      <c r="E68" s="239"/>
      <c r="F68" s="237"/>
      <c r="G68" s="237"/>
      <c r="H68" s="237"/>
      <c r="I68" s="237"/>
      <c r="J68" s="237"/>
      <c r="K68" s="240"/>
      <c r="L68" s="240"/>
      <c r="M68" s="240"/>
      <c r="N68" s="240"/>
      <c r="O68" s="240"/>
      <c r="P68" s="240"/>
      <c r="Q68" s="240"/>
      <c r="S68" s="36"/>
    </row>
    <row r="71" spans="2:19" x14ac:dyDescent="0.25">
      <c r="B71" s="30" t="s">
        <v>163</v>
      </c>
    </row>
    <row r="72" spans="2:19" ht="39" customHeight="1" x14ac:dyDescent="0.25">
      <c r="B72" s="11" t="s">
        <v>39</v>
      </c>
      <c r="C72" s="207" t="s">
        <v>164</v>
      </c>
      <c r="D72" s="207"/>
      <c r="E72" s="207"/>
      <c r="F72" s="226" t="s">
        <v>165</v>
      </c>
      <c r="G72" s="227"/>
      <c r="H72" s="227"/>
      <c r="I72" s="227"/>
      <c r="J72" s="227"/>
      <c r="K72" s="227"/>
      <c r="L72" s="227"/>
      <c r="M72" s="227"/>
      <c r="N72" s="227"/>
      <c r="O72" s="227"/>
      <c r="P72" s="227"/>
      <c r="Q72" s="228"/>
    </row>
    <row r="73" spans="2:19" s="79" customFormat="1" ht="12" x14ac:dyDescent="0.2">
      <c r="B73" s="78">
        <v>1</v>
      </c>
      <c r="C73" s="235">
        <v>2</v>
      </c>
      <c r="D73" s="235"/>
      <c r="E73" s="235"/>
      <c r="F73" s="229">
        <v>3</v>
      </c>
      <c r="G73" s="230"/>
      <c r="H73" s="230"/>
      <c r="I73" s="230"/>
      <c r="J73" s="230"/>
      <c r="K73" s="230"/>
      <c r="L73" s="230"/>
      <c r="M73" s="230"/>
      <c r="N73" s="230"/>
      <c r="O73" s="230"/>
      <c r="P73" s="230"/>
      <c r="Q73" s="231"/>
      <c r="S73" s="61"/>
    </row>
    <row r="74" spans="2:19" s="27" customFormat="1" ht="107.25" customHeight="1" x14ac:dyDescent="0.25">
      <c r="B74" s="12" t="s">
        <v>69</v>
      </c>
      <c r="C74" s="233" t="s">
        <v>419</v>
      </c>
      <c r="D74" s="233"/>
      <c r="E74" s="233"/>
      <c r="F74" s="337" t="s">
        <v>420</v>
      </c>
      <c r="G74" s="338"/>
      <c r="H74" s="338"/>
      <c r="I74" s="338"/>
      <c r="J74" s="338"/>
      <c r="K74" s="338"/>
      <c r="L74" s="338"/>
      <c r="M74" s="338"/>
      <c r="N74" s="338"/>
      <c r="O74" s="338"/>
      <c r="P74" s="338"/>
      <c r="Q74" s="339"/>
      <c r="S74" s="36"/>
    </row>
    <row r="75" spans="2:19" s="27" customFormat="1" x14ac:dyDescent="0.25">
      <c r="C75" s="81"/>
      <c r="D75" s="81"/>
      <c r="E75" s="81"/>
      <c r="F75" s="81"/>
      <c r="G75" s="81"/>
      <c r="H75" s="81"/>
      <c r="I75" s="74"/>
      <c r="J75" s="74"/>
      <c r="K75" s="74"/>
      <c r="L75" s="74"/>
      <c r="M75" s="74"/>
      <c r="N75" s="74"/>
      <c r="O75" s="74"/>
      <c r="P75" s="74"/>
      <c r="Q75" s="74"/>
      <c r="S75" s="36"/>
    </row>
    <row r="77" spans="2:19" x14ac:dyDescent="0.25">
      <c r="B77" s="30" t="s">
        <v>166</v>
      </c>
    </row>
    <row r="78" spans="2:19" x14ac:dyDescent="0.25">
      <c r="B78" s="14" t="s">
        <v>39</v>
      </c>
      <c r="C78" s="234" t="s">
        <v>167</v>
      </c>
      <c r="D78" s="234"/>
      <c r="E78" s="234"/>
      <c r="F78" s="234"/>
      <c r="G78" s="234"/>
      <c r="H78" s="234"/>
      <c r="I78" s="234"/>
      <c r="J78" s="234"/>
      <c r="K78" s="234"/>
      <c r="L78" s="234"/>
      <c r="M78" s="234"/>
      <c r="N78" s="234"/>
      <c r="O78" s="234"/>
      <c r="P78" s="234"/>
      <c r="Q78" s="234"/>
    </row>
    <row r="79" spans="2:19" s="60" customFormat="1" ht="12" x14ac:dyDescent="0.2">
      <c r="B79" s="78">
        <v>1</v>
      </c>
      <c r="C79" s="236">
        <v>2</v>
      </c>
      <c r="D79" s="236"/>
      <c r="E79" s="236"/>
      <c r="F79" s="236"/>
      <c r="G79" s="236"/>
      <c r="H79" s="236"/>
      <c r="I79" s="236"/>
      <c r="J79" s="236"/>
      <c r="K79" s="236"/>
      <c r="L79" s="236"/>
      <c r="M79" s="236"/>
      <c r="N79" s="236"/>
      <c r="O79" s="236"/>
      <c r="P79" s="236"/>
      <c r="Q79" s="236"/>
      <c r="S79" s="61"/>
    </row>
    <row r="80" spans="2:19" s="27" customFormat="1" x14ac:dyDescent="0.25">
      <c r="B80" s="31"/>
      <c r="C80" s="239" t="s">
        <v>168</v>
      </c>
      <c r="D80" s="239"/>
      <c r="E80" s="239"/>
      <c r="F80" s="239"/>
      <c r="G80" s="239"/>
      <c r="H80" s="239"/>
      <c r="I80" s="239"/>
      <c r="J80" s="239"/>
      <c r="K80" s="239"/>
      <c r="L80" s="239"/>
      <c r="M80" s="239"/>
      <c r="N80" s="239"/>
      <c r="O80" s="239"/>
      <c r="P80" s="239"/>
      <c r="Q80" s="239"/>
      <c r="S80" s="36"/>
    </row>
  </sheetData>
  <mergeCells count="180">
    <mergeCell ref="B2:Q2"/>
    <mergeCell ref="B3:Q3"/>
    <mergeCell ref="B5:Q5"/>
    <mergeCell ref="B6:Q6"/>
    <mergeCell ref="B9:B10"/>
    <mergeCell ref="C9:D10"/>
    <mergeCell ref="E9:J10"/>
    <mergeCell ref="K9:M10"/>
    <mergeCell ref="N9:Q9"/>
    <mergeCell ref="O10:Q10"/>
    <mergeCell ref="B16:M16"/>
    <mergeCell ref="N16:Q16"/>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B17:M17"/>
    <mergeCell ref="N17:Q17"/>
    <mergeCell ref="B18:M18"/>
    <mergeCell ref="N18:Q18"/>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5:B37"/>
    <mergeCell ref="C35:C37"/>
    <mergeCell ref="D35:D37"/>
    <mergeCell ref="E35:E37"/>
    <mergeCell ref="F35:F37"/>
    <mergeCell ref="G35:G37"/>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Q43:Q44"/>
    <mergeCell ref="B43:B44"/>
    <mergeCell ref="C43:C44"/>
    <mergeCell ref="D43:D44"/>
    <mergeCell ref="E43:E44"/>
    <mergeCell ref="F43:F44"/>
    <mergeCell ref="G43:G44"/>
    <mergeCell ref="H43:H44"/>
    <mergeCell ref="I43:I44"/>
    <mergeCell ref="D45:D46"/>
    <mergeCell ref="E45:E46"/>
    <mergeCell ref="F45:F46"/>
    <mergeCell ref="G45:G46"/>
    <mergeCell ref="J43:J44"/>
    <mergeCell ref="K43:K44"/>
    <mergeCell ref="L43:L44"/>
    <mergeCell ref="M43:M44"/>
    <mergeCell ref="P43:P44"/>
    <mergeCell ref="J47:J48"/>
    <mergeCell ref="K47:K48"/>
    <mergeCell ref="L47:L48"/>
    <mergeCell ref="M47:M48"/>
    <mergeCell ref="P47:P48"/>
    <mergeCell ref="Q47:Q48"/>
    <mergeCell ref="P45:P46"/>
    <mergeCell ref="Q45:Q46"/>
    <mergeCell ref="B47:B48"/>
    <mergeCell ref="C47:C48"/>
    <mergeCell ref="D47:D48"/>
    <mergeCell ref="E47:E48"/>
    <mergeCell ref="F47:F48"/>
    <mergeCell ref="G47:G48"/>
    <mergeCell ref="H47:H48"/>
    <mergeCell ref="I47:I48"/>
    <mergeCell ref="H45:H46"/>
    <mergeCell ref="I45:I46"/>
    <mergeCell ref="J45:J46"/>
    <mergeCell ref="K45:K46"/>
    <mergeCell ref="L45:L46"/>
    <mergeCell ref="M45:M46"/>
    <mergeCell ref="B45:B46"/>
    <mergeCell ref="C45:C46"/>
    <mergeCell ref="P49:P50"/>
    <mergeCell ref="Q49:Q50"/>
    <mergeCell ref="B51:B52"/>
    <mergeCell ref="C51:C52"/>
    <mergeCell ref="D51:D52"/>
    <mergeCell ref="E51:E52"/>
    <mergeCell ref="F51:F52"/>
    <mergeCell ref="G51:G52"/>
    <mergeCell ref="H51:H52"/>
    <mergeCell ref="I51:I52"/>
    <mergeCell ref="H49:H50"/>
    <mergeCell ref="I49:I50"/>
    <mergeCell ref="J49:J50"/>
    <mergeCell ref="K49:K50"/>
    <mergeCell ref="L49:L50"/>
    <mergeCell ref="M49:M50"/>
    <mergeCell ref="B49:B50"/>
    <mergeCell ref="C49:C50"/>
    <mergeCell ref="D49:D50"/>
    <mergeCell ref="E49:E50"/>
    <mergeCell ref="F49:F50"/>
    <mergeCell ref="G49:G50"/>
    <mergeCell ref="B56:H56"/>
    <mergeCell ref="N56:Q56"/>
    <mergeCell ref="C57:Q57"/>
    <mergeCell ref="C60:E60"/>
    <mergeCell ref="F60:J60"/>
    <mergeCell ref="K60:Q60"/>
    <mergeCell ref="J51:J52"/>
    <mergeCell ref="K51:K52"/>
    <mergeCell ref="L51:L52"/>
    <mergeCell ref="M51:M52"/>
    <mergeCell ref="P51:P52"/>
    <mergeCell ref="Q51:Q52"/>
    <mergeCell ref="C66:E66"/>
    <mergeCell ref="F66:J66"/>
    <mergeCell ref="K66:Q66"/>
    <mergeCell ref="C67:E67"/>
    <mergeCell ref="F67:J67"/>
    <mergeCell ref="K67:Q67"/>
    <mergeCell ref="C61:E61"/>
    <mergeCell ref="F61:J61"/>
    <mergeCell ref="K61:Q61"/>
    <mergeCell ref="C62:E62"/>
    <mergeCell ref="F62:J62"/>
    <mergeCell ref="K62:Q62"/>
    <mergeCell ref="C74:E74"/>
    <mergeCell ref="F74:Q74"/>
    <mergeCell ref="C78:Q78"/>
    <mergeCell ref="C79:Q79"/>
    <mergeCell ref="C80:Q80"/>
    <mergeCell ref="C68:E68"/>
    <mergeCell ref="F68:J68"/>
    <mergeCell ref="K68:Q68"/>
    <mergeCell ref="C72:E72"/>
    <mergeCell ref="F72:Q72"/>
    <mergeCell ref="C73:E73"/>
    <mergeCell ref="F73:Q73"/>
    <mergeCell ref="F39:F41"/>
    <mergeCell ref="E39:E41"/>
    <mergeCell ref="D39:D41"/>
    <mergeCell ref="C39:C41"/>
    <mergeCell ref="B39:B41"/>
    <mergeCell ref="Q39:Q41"/>
    <mergeCell ref="P39:P41"/>
    <mergeCell ref="M39:M41"/>
    <mergeCell ref="L39:L41"/>
    <mergeCell ref="K39:K41"/>
    <mergeCell ref="J39:J41"/>
    <mergeCell ref="I39:I41"/>
    <mergeCell ref="H39:H41"/>
    <mergeCell ref="G39:G41"/>
  </mergeCells>
  <pageMargins left="0.7" right="0.7" top="0.75" bottom="0.75" header="0.3" footer="0.3"/>
  <pageSetup paperSize="9" scale="5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A10" zoomScaleNormal="100" workbookViewId="0">
      <selection activeCell="S50" sqref="R40:S5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35" bestFit="1" customWidth="1"/>
    <col min="20" max="20" width="17.140625" customWidth="1"/>
  </cols>
  <sheetData>
    <row r="2" spans="2:19" x14ac:dyDescent="0.25">
      <c r="B2" s="204" t="s">
        <v>153</v>
      </c>
      <c r="C2" s="204"/>
      <c r="D2" s="204"/>
      <c r="E2" s="204"/>
      <c r="F2" s="204"/>
      <c r="G2" s="204"/>
      <c r="H2" s="204"/>
      <c r="I2" s="204"/>
      <c r="J2" s="204"/>
      <c r="K2" s="204"/>
      <c r="L2" s="204"/>
      <c r="M2" s="204"/>
      <c r="N2" s="204"/>
      <c r="O2" s="204"/>
      <c r="P2" s="204"/>
      <c r="Q2" s="204"/>
    </row>
    <row r="3" spans="2:19" x14ac:dyDescent="0.25">
      <c r="B3" s="204" t="s">
        <v>154</v>
      </c>
      <c r="C3" s="204"/>
      <c r="D3" s="204"/>
      <c r="E3" s="204"/>
      <c r="F3" s="204"/>
      <c r="G3" s="204"/>
      <c r="H3" s="204"/>
      <c r="I3" s="204"/>
      <c r="J3" s="204"/>
      <c r="K3" s="204"/>
      <c r="L3" s="204"/>
      <c r="M3" s="204"/>
      <c r="N3" s="204"/>
      <c r="O3" s="204"/>
      <c r="P3" s="204"/>
      <c r="Q3" s="204"/>
    </row>
    <row r="5" spans="2:19" x14ac:dyDescent="0.25">
      <c r="B5" s="204" t="s">
        <v>461</v>
      </c>
      <c r="C5" s="204"/>
      <c r="D5" s="204"/>
      <c r="E5" s="204"/>
      <c r="F5" s="204"/>
      <c r="G5" s="204"/>
      <c r="H5" s="204"/>
      <c r="I5" s="204"/>
      <c r="J5" s="204"/>
      <c r="K5" s="204"/>
      <c r="L5" s="204"/>
      <c r="M5" s="204"/>
      <c r="N5" s="204"/>
      <c r="O5" s="204"/>
      <c r="P5" s="204"/>
      <c r="Q5" s="204"/>
    </row>
    <row r="6" spans="2:19" x14ac:dyDescent="0.25">
      <c r="B6" s="204" t="s">
        <v>429</v>
      </c>
      <c r="C6" s="204"/>
      <c r="D6" s="204"/>
      <c r="E6" s="204"/>
      <c r="F6" s="204"/>
      <c r="G6" s="204"/>
      <c r="H6" s="204"/>
      <c r="I6" s="204"/>
      <c r="J6" s="204"/>
      <c r="K6" s="204"/>
      <c r="L6" s="204"/>
      <c r="M6" s="204"/>
      <c r="N6" s="204"/>
      <c r="O6" s="204"/>
      <c r="P6" s="204"/>
      <c r="Q6" s="204"/>
    </row>
    <row r="8" spans="2:19" ht="15" customHeight="1" x14ac:dyDescent="0.25">
      <c r="B8" s="13" t="s">
        <v>41</v>
      </c>
      <c r="I8" s="1"/>
      <c r="J8" s="1"/>
      <c r="K8" s="1"/>
      <c r="L8" s="1"/>
      <c r="M8" s="1"/>
      <c r="O8" s="1"/>
    </row>
    <row r="9" spans="2:19" ht="15" customHeight="1" x14ac:dyDescent="0.25">
      <c r="B9" s="206" t="s">
        <v>39</v>
      </c>
      <c r="C9" s="206" t="s">
        <v>55</v>
      </c>
      <c r="D9" s="206"/>
      <c r="E9" s="238" t="s">
        <v>40</v>
      </c>
      <c r="F9" s="238"/>
      <c r="G9" s="238"/>
      <c r="H9" s="238"/>
      <c r="I9" s="238"/>
      <c r="J9" s="238"/>
      <c r="K9" s="275" t="s">
        <v>44</v>
      </c>
      <c r="L9" s="275"/>
      <c r="M9" s="275"/>
      <c r="N9" s="238" t="s">
        <v>456</v>
      </c>
      <c r="O9" s="238"/>
      <c r="P9" s="238"/>
      <c r="Q9" s="238"/>
    </row>
    <row r="10" spans="2:19" x14ac:dyDescent="0.25">
      <c r="B10" s="206"/>
      <c r="C10" s="206"/>
      <c r="D10" s="206"/>
      <c r="E10" s="238"/>
      <c r="F10" s="238"/>
      <c r="G10" s="238"/>
      <c r="H10" s="238"/>
      <c r="I10" s="238"/>
      <c r="J10" s="238"/>
      <c r="K10" s="275"/>
      <c r="L10" s="275"/>
      <c r="M10" s="275"/>
      <c r="N10" s="11" t="s">
        <v>194</v>
      </c>
      <c r="O10" s="238" t="s">
        <v>195</v>
      </c>
      <c r="P10" s="238"/>
      <c r="Q10" s="238"/>
    </row>
    <row r="11" spans="2:19" s="60" customFormat="1" ht="12" x14ac:dyDescent="0.2">
      <c r="B11" s="58">
        <v>1</v>
      </c>
      <c r="C11" s="312">
        <v>2</v>
      </c>
      <c r="D11" s="312"/>
      <c r="E11" s="310">
        <v>3</v>
      </c>
      <c r="F11" s="310"/>
      <c r="G11" s="310"/>
      <c r="H11" s="310"/>
      <c r="I11" s="310"/>
      <c r="J11" s="310"/>
      <c r="K11" s="311">
        <v>4</v>
      </c>
      <c r="L11" s="311"/>
      <c r="M11" s="311"/>
      <c r="N11" s="59">
        <v>5</v>
      </c>
      <c r="O11" s="310">
        <v>6</v>
      </c>
      <c r="P11" s="310"/>
      <c r="Q11" s="310"/>
      <c r="S11" s="61"/>
    </row>
    <row r="12" spans="2:19" ht="29.25" customHeight="1" x14ac:dyDescent="0.25">
      <c r="B12" s="77" t="s">
        <v>43</v>
      </c>
      <c r="C12" s="302" t="s">
        <v>430</v>
      </c>
      <c r="D12" s="303"/>
      <c r="E12" s="280" t="s">
        <v>386</v>
      </c>
      <c r="F12" s="280"/>
      <c r="G12" s="280"/>
      <c r="H12" s="280"/>
      <c r="I12" s="280"/>
      <c r="J12" s="280"/>
      <c r="K12" s="279">
        <v>0</v>
      </c>
      <c r="L12" s="279"/>
      <c r="M12" s="279"/>
      <c r="N12" s="12">
        <v>0</v>
      </c>
      <c r="O12" s="276">
        <f>O45</f>
        <v>6617</v>
      </c>
      <c r="P12" s="277"/>
      <c r="Q12" s="278"/>
    </row>
    <row r="13" spans="2:19" ht="31.5" customHeight="1" x14ac:dyDescent="0.25">
      <c r="B13" s="77" t="s">
        <v>45</v>
      </c>
      <c r="C13" s="302" t="s">
        <v>431</v>
      </c>
      <c r="D13" s="303"/>
      <c r="E13" s="304" t="s">
        <v>432</v>
      </c>
      <c r="F13" s="305"/>
      <c r="G13" s="305"/>
      <c r="H13" s="305"/>
      <c r="I13" s="305"/>
      <c r="J13" s="306"/>
      <c r="K13" s="307">
        <v>0</v>
      </c>
      <c r="L13" s="308"/>
      <c r="M13" s="309"/>
      <c r="N13" s="12">
        <v>0</v>
      </c>
      <c r="O13" s="276">
        <f>O46</f>
        <v>3639</v>
      </c>
      <c r="P13" s="277"/>
      <c r="Q13" s="278"/>
    </row>
    <row r="16" spans="2:19" x14ac:dyDescent="0.25">
      <c r="B16" s="13" t="s">
        <v>38</v>
      </c>
    </row>
    <row r="17" spans="2:19" x14ac:dyDescent="0.25">
      <c r="B17" s="234" t="s">
        <v>56</v>
      </c>
      <c r="C17" s="234"/>
      <c r="D17" s="234"/>
      <c r="E17" s="234"/>
      <c r="F17" s="234"/>
      <c r="G17" s="234"/>
      <c r="H17" s="234"/>
      <c r="I17" s="234"/>
      <c r="J17" s="234"/>
      <c r="K17" s="234"/>
      <c r="L17" s="234"/>
      <c r="M17" s="234"/>
      <c r="N17" s="234" t="s">
        <v>27</v>
      </c>
      <c r="O17" s="234"/>
      <c r="P17" s="234"/>
      <c r="Q17" s="234"/>
    </row>
    <row r="18" spans="2:19" s="60" customFormat="1" ht="12" x14ac:dyDescent="0.2">
      <c r="B18" s="236">
        <v>1</v>
      </c>
      <c r="C18" s="236"/>
      <c r="D18" s="236"/>
      <c r="E18" s="236"/>
      <c r="F18" s="236"/>
      <c r="G18" s="236"/>
      <c r="H18" s="236"/>
      <c r="I18" s="236"/>
      <c r="J18" s="236"/>
      <c r="K18" s="236"/>
      <c r="L18" s="236"/>
      <c r="M18" s="236"/>
      <c r="N18" s="236">
        <v>2</v>
      </c>
      <c r="O18" s="236"/>
      <c r="P18" s="236"/>
      <c r="Q18" s="236"/>
      <c r="S18" s="61"/>
    </row>
    <row r="19" spans="2:19" x14ac:dyDescent="0.25">
      <c r="B19" s="285" t="s">
        <v>28</v>
      </c>
      <c r="C19" s="285"/>
      <c r="D19" s="285"/>
      <c r="E19" s="285"/>
      <c r="F19" s="285"/>
      <c r="G19" s="285"/>
      <c r="H19" s="285"/>
      <c r="I19" s="285"/>
      <c r="J19" s="285"/>
      <c r="K19" s="285"/>
      <c r="L19" s="285"/>
      <c r="M19" s="285"/>
      <c r="N19" s="281">
        <f>N20+N22+N25</f>
        <v>11004463.77</v>
      </c>
      <c r="O19" s="281"/>
      <c r="P19" s="281"/>
      <c r="Q19" s="281"/>
    </row>
    <row r="20" spans="2:19" x14ac:dyDescent="0.25">
      <c r="B20" s="285" t="s">
        <v>29</v>
      </c>
      <c r="C20" s="285"/>
      <c r="D20" s="285"/>
      <c r="E20" s="285"/>
      <c r="F20" s="285"/>
      <c r="G20" s="285"/>
      <c r="H20" s="285"/>
      <c r="I20" s="285"/>
      <c r="J20" s="285"/>
      <c r="K20" s="285"/>
      <c r="L20" s="285"/>
      <c r="M20" s="285"/>
      <c r="N20" s="281">
        <v>0</v>
      </c>
      <c r="O20" s="281"/>
      <c r="P20" s="281"/>
      <c r="Q20" s="281"/>
    </row>
    <row r="21" spans="2:19" x14ac:dyDescent="0.25">
      <c r="B21" s="319" t="s">
        <v>18</v>
      </c>
      <c r="C21" s="320"/>
      <c r="D21" s="320"/>
      <c r="E21" s="320"/>
      <c r="F21" s="320"/>
      <c r="G21" s="320"/>
      <c r="H21" s="320"/>
      <c r="I21" s="320"/>
      <c r="J21" s="320"/>
      <c r="K21" s="320"/>
      <c r="L21" s="320"/>
      <c r="M21" s="321"/>
      <c r="N21" s="282">
        <v>0</v>
      </c>
      <c r="O21" s="282"/>
      <c r="P21" s="282"/>
      <c r="Q21" s="282"/>
    </row>
    <row r="22" spans="2:19" x14ac:dyDescent="0.25">
      <c r="B22" s="285" t="s">
        <v>30</v>
      </c>
      <c r="C22" s="285"/>
      <c r="D22" s="285"/>
      <c r="E22" s="285"/>
      <c r="F22" s="285"/>
      <c r="G22" s="285"/>
      <c r="H22" s="285"/>
      <c r="I22" s="285"/>
      <c r="J22" s="285"/>
      <c r="K22" s="285"/>
      <c r="L22" s="285"/>
      <c r="M22" s="285"/>
      <c r="N22" s="281">
        <f>N23+N24</f>
        <v>0</v>
      </c>
      <c r="O22" s="281"/>
      <c r="P22" s="281"/>
      <c r="Q22" s="281"/>
    </row>
    <row r="23" spans="2:19" x14ac:dyDescent="0.25">
      <c r="B23" s="314" t="s">
        <v>53</v>
      </c>
      <c r="C23" s="314"/>
      <c r="D23" s="314"/>
      <c r="E23" s="314"/>
      <c r="F23" s="314"/>
      <c r="G23" s="314"/>
      <c r="H23" s="314"/>
      <c r="I23" s="314"/>
      <c r="J23" s="314"/>
      <c r="K23" s="314"/>
      <c r="L23" s="314"/>
      <c r="M23" s="314"/>
      <c r="N23" s="282">
        <f>K69</f>
        <v>0</v>
      </c>
      <c r="O23" s="282"/>
      <c r="P23" s="282"/>
      <c r="Q23" s="282"/>
      <c r="R23" s="76"/>
    </row>
    <row r="24" spans="2:19" x14ac:dyDescent="0.25">
      <c r="B24" s="322" t="s">
        <v>178</v>
      </c>
      <c r="C24" s="323"/>
      <c r="D24" s="323"/>
      <c r="E24" s="323"/>
      <c r="F24" s="323"/>
      <c r="G24" s="323"/>
      <c r="H24" s="323"/>
      <c r="I24" s="323"/>
      <c r="J24" s="323"/>
      <c r="K24" s="323"/>
      <c r="L24" s="323"/>
      <c r="M24" s="324"/>
      <c r="N24" s="282">
        <v>0</v>
      </c>
      <c r="O24" s="282"/>
      <c r="P24" s="282"/>
      <c r="Q24" s="282"/>
      <c r="R24" s="76"/>
    </row>
    <row r="25" spans="2:19" x14ac:dyDescent="0.25">
      <c r="B25" s="315" t="s">
        <v>31</v>
      </c>
      <c r="C25" s="315"/>
      <c r="D25" s="315"/>
      <c r="E25" s="315"/>
      <c r="F25" s="315"/>
      <c r="G25" s="315"/>
      <c r="H25" s="315"/>
      <c r="I25" s="315"/>
      <c r="J25" s="315"/>
      <c r="K25" s="315"/>
      <c r="L25" s="315"/>
      <c r="M25" s="315"/>
      <c r="N25" s="281">
        <f>N26</f>
        <v>11004463.77</v>
      </c>
      <c r="O25" s="281"/>
      <c r="P25" s="281"/>
      <c r="Q25" s="281"/>
    </row>
    <row r="26" spans="2:19" x14ac:dyDescent="0.25">
      <c r="B26" s="328" t="s">
        <v>54</v>
      </c>
      <c r="C26" s="328"/>
      <c r="D26" s="328"/>
      <c r="E26" s="328"/>
      <c r="F26" s="328"/>
      <c r="G26" s="328"/>
      <c r="H26" s="328"/>
      <c r="I26" s="328"/>
      <c r="J26" s="328"/>
      <c r="K26" s="328"/>
      <c r="L26" s="328"/>
      <c r="M26" s="328"/>
      <c r="N26" s="282">
        <f>L69</f>
        <v>11004463.77</v>
      </c>
      <c r="O26" s="282"/>
      <c r="P26" s="282"/>
      <c r="Q26" s="282"/>
    </row>
    <row r="27" spans="2:19" x14ac:dyDescent="0.25">
      <c r="B27" s="285" t="s">
        <v>32</v>
      </c>
      <c r="C27" s="285"/>
      <c r="D27" s="285"/>
      <c r="E27" s="285"/>
      <c r="F27" s="285"/>
      <c r="G27" s="285"/>
      <c r="H27" s="285"/>
      <c r="I27" s="285"/>
      <c r="J27" s="285"/>
      <c r="K27" s="285"/>
      <c r="L27" s="285"/>
      <c r="M27" s="285"/>
      <c r="N27" s="281">
        <v>0</v>
      </c>
      <c r="O27" s="281"/>
      <c r="P27" s="281"/>
      <c r="Q27" s="281"/>
    </row>
    <row r="28" spans="2:19" x14ac:dyDescent="0.25">
      <c r="B28" s="286" t="s">
        <v>18</v>
      </c>
      <c r="C28" s="286"/>
      <c r="D28" s="286"/>
      <c r="E28" s="286"/>
      <c r="F28" s="286"/>
      <c r="G28" s="286"/>
      <c r="H28" s="286"/>
      <c r="I28" s="286"/>
      <c r="J28" s="286"/>
      <c r="K28" s="286"/>
      <c r="L28" s="286"/>
      <c r="M28" s="286"/>
      <c r="N28" s="282">
        <v>0</v>
      </c>
      <c r="O28" s="282"/>
      <c r="P28" s="282"/>
      <c r="Q28" s="282"/>
    </row>
    <row r="29" spans="2:19" x14ac:dyDescent="0.25">
      <c r="B29" s="325" t="s">
        <v>33</v>
      </c>
      <c r="C29" s="326"/>
      <c r="D29" s="326"/>
      <c r="E29" s="326"/>
      <c r="F29" s="326"/>
      <c r="G29" s="326"/>
      <c r="H29" s="326"/>
      <c r="I29" s="326"/>
      <c r="J29" s="326"/>
      <c r="K29" s="326"/>
      <c r="L29" s="326"/>
      <c r="M29" s="327"/>
      <c r="N29" s="281">
        <f>N30+N31+N32</f>
        <v>11004563.77</v>
      </c>
      <c r="O29" s="281"/>
      <c r="P29" s="281"/>
      <c r="Q29" s="281"/>
    </row>
    <row r="30" spans="2:19" x14ac:dyDescent="0.25">
      <c r="B30" s="314" t="s">
        <v>34</v>
      </c>
      <c r="C30" s="314"/>
      <c r="D30" s="314"/>
      <c r="E30" s="314"/>
      <c r="F30" s="314"/>
      <c r="G30" s="314"/>
      <c r="H30" s="314"/>
      <c r="I30" s="314"/>
      <c r="J30" s="314"/>
      <c r="K30" s="314"/>
      <c r="L30" s="314"/>
      <c r="M30" s="314"/>
      <c r="N30" s="282">
        <f>M69</f>
        <v>11004563.77</v>
      </c>
      <c r="O30" s="282"/>
      <c r="P30" s="282"/>
      <c r="Q30" s="282"/>
    </row>
    <row r="31" spans="2:19" x14ac:dyDescent="0.25">
      <c r="B31" s="314" t="s">
        <v>35</v>
      </c>
      <c r="C31" s="314"/>
      <c r="D31" s="314"/>
      <c r="E31" s="314"/>
      <c r="F31" s="314"/>
      <c r="G31" s="314"/>
      <c r="H31" s="314"/>
      <c r="I31" s="314"/>
      <c r="J31" s="314"/>
      <c r="K31" s="314"/>
      <c r="L31" s="314"/>
      <c r="M31" s="314"/>
      <c r="N31" s="282">
        <v>0</v>
      </c>
      <c r="O31" s="282"/>
      <c r="P31" s="282"/>
      <c r="Q31" s="282"/>
    </row>
    <row r="32" spans="2:19" x14ac:dyDescent="0.25">
      <c r="B32" s="314" t="s">
        <v>36</v>
      </c>
      <c r="C32" s="314"/>
      <c r="D32" s="314"/>
      <c r="E32" s="314"/>
      <c r="F32" s="314"/>
      <c r="G32" s="314"/>
      <c r="H32" s="314"/>
      <c r="I32" s="314"/>
      <c r="J32" s="314"/>
      <c r="K32" s="314"/>
      <c r="L32" s="314"/>
      <c r="M32" s="314"/>
      <c r="N32" s="282">
        <v>0</v>
      </c>
      <c r="O32" s="282"/>
      <c r="P32" s="282"/>
      <c r="Q32" s="282"/>
    </row>
    <row r="33" spans="2:19" x14ac:dyDescent="0.25">
      <c r="B33" s="285" t="s">
        <v>37</v>
      </c>
      <c r="C33" s="285"/>
      <c r="D33" s="285"/>
      <c r="E33" s="285"/>
      <c r="F33" s="285"/>
      <c r="G33" s="285"/>
      <c r="H33" s="285"/>
      <c r="I33" s="285"/>
      <c r="J33" s="285"/>
      <c r="K33" s="285"/>
      <c r="L33" s="285"/>
      <c r="M33" s="285"/>
      <c r="N33" s="281">
        <f>N19+N29</f>
        <v>22009027.539999999</v>
      </c>
      <c r="O33" s="281"/>
      <c r="P33" s="281"/>
      <c r="Q33" s="281"/>
    </row>
    <row r="36" spans="2:19" x14ac:dyDescent="0.25">
      <c r="B36" s="13" t="s">
        <v>25</v>
      </c>
    </row>
    <row r="37" spans="2:19" x14ac:dyDescent="0.25">
      <c r="B37" s="283" t="s">
        <v>57</v>
      </c>
      <c r="C37" s="283" t="s">
        <v>58</v>
      </c>
      <c r="D37" s="283" t="s">
        <v>0</v>
      </c>
      <c r="E37" s="283" t="s">
        <v>1</v>
      </c>
      <c r="F37" s="283" t="s">
        <v>59</v>
      </c>
      <c r="G37" s="283" t="s">
        <v>433</v>
      </c>
      <c r="H37" s="313" t="s">
        <v>2</v>
      </c>
      <c r="I37" s="284" t="s">
        <v>3</v>
      </c>
      <c r="J37" s="284"/>
      <c r="K37" s="284"/>
      <c r="L37" s="284"/>
      <c r="M37" s="284"/>
      <c r="N37" s="283" t="s">
        <v>60</v>
      </c>
      <c r="O37" s="283"/>
      <c r="P37" s="283" t="s">
        <v>4</v>
      </c>
      <c r="Q37" s="283" t="s">
        <v>5</v>
      </c>
    </row>
    <row r="38" spans="2:19" ht="26.25" customHeight="1" x14ac:dyDescent="0.25">
      <c r="B38" s="283"/>
      <c r="C38" s="283"/>
      <c r="D38" s="283"/>
      <c r="E38" s="283"/>
      <c r="F38" s="283"/>
      <c r="G38" s="283"/>
      <c r="H38" s="313"/>
      <c r="I38" s="284" t="s">
        <v>6</v>
      </c>
      <c r="J38" s="284" t="s">
        <v>7</v>
      </c>
      <c r="K38" s="284"/>
      <c r="L38" s="284"/>
      <c r="M38" s="296" t="s">
        <v>8</v>
      </c>
      <c r="N38" s="283" t="s">
        <v>316</v>
      </c>
      <c r="O38" s="297" t="s">
        <v>259</v>
      </c>
      <c r="P38" s="283"/>
      <c r="Q38" s="283"/>
    </row>
    <row r="39" spans="2:19" ht="73.5" x14ac:dyDescent="0.25">
      <c r="B39" s="283"/>
      <c r="C39" s="283"/>
      <c r="D39" s="283"/>
      <c r="E39" s="283"/>
      <c r="F39" s="283"/>
      <c r="G39" s="283"/>
      <c r="H39" s="313"/>
      <c r="I39" s="284"/>
      <c r="J39" s="10" t="s">
        <v>9</v>
      </c>
      <c r="K39" s="10" t="s">
        <v>10</v>
      </c>
      <c r="L39" s="10" t="s">
        <v>11</v>
      </c>
      <c r="M39" s="296"/>
      <c r="N39" s="283"/>
      <c r="O39" s="297"/>
      <c r="P39" s="283"/>
      <c r="Q39" s="283"/>
    </row>
    <row r="40" spans="2:19" s="60" customFormat="1" ht="12" x14ac:dyDescent="0.2">
      <c r="B40" s="62">
        <v>1</v>
      </c>
      <c r="C40" s="62">
        <v>2</v>
      </c>
      <c r="D40" s="62">
        <v>3</v>
      </c>
      <c r="E40" s="62">
        <v>4</v>
      </c>
      <c r="F40" s="62">
        <v>5</v>
      </c>
      <c r="G40" s="62">
        <v>6</v>
      </c>
      <c r="H40" s="62">
        <v>7</v>
      </c>
      <c r="I40" s="63">
        <v>8</v>
      </c>
      <c r="J40" s="72">
        <v>9</v>
      </c>
      <c r="K40" s="72">
        <v>10</v>
      </c>
      <c r="L40" s="72">
        <v>11</v>
      </c>
      <c r="M40" s="72">
        <v>12</v>
      </c>
      <c r="N40" s="62">
        <v>13</v>
      </c>
      <c r="O40" s="62">
        <v>14</v>
      </c>
      <c r="P40" s="62">
        <v>15</v>
      </c>
      <c r="Q40" s="62">
        <v>16</v>
      </c>
      <c r="S40" s="61"/>
    </row>
    <row r="41" spans="2:19" ht="23.25" customHeight="1" x14ac:dyDescent="0.25">
      <c r="B41" s="341" t="s">
        <v>434</v>
      </c>
      <c r="C41" s="261" t="s">
        <v>13</v>
      </c>
      <c r="D41" s="261" t="s">
        <v>435</v>
      </c>
      <c r="E41" s="261" t="s">
        <v>183</v>
      </c>
      <c r="F41" s="261" t="s">
        <v>14</v>
      </c>
      <c r="G41" s="261" t="s">
        <v>298</v>
      </c>
      <c r="H41" s="261" t="s">
        <v>15</v>
      </c>
      <c r="I41" s="262">
        <f>SUM(I48:I68)</f>
        <v>22009027.539999999</v>
      </c>
      <c r="J41" s="262">
        <f>SUM(J48:J68)</f>
        <v>0</v>
      </c>
      <c r="K41" s="262">
        <f>SUM(K48:K68)</f>
        <v>0</v>
      </c>
      <c r="L41" s="262">
        <f>SUM(L48:L68)</f>
        <v>11004463.77</v>
      </c>
      <c r="M41" s="262">
        <f>SUM(M48:M68)</f>
        <v>11004563.77</v>
      </c>
      <c r="N41" s="57" t="s">
        <v>436</v>
      </c>
      <c r="O41" s="173">
        <f>O58+O63</f>
        <v>7.0529999999999999</v>
      </c>
      <c r="P41" s="261" t="s">
        <v>269</v>
      </c>
      <c r="Q41" s="261" t="s">
        <v>437</v>
      </c>
    </row>
    <row r="42" spans="2:19" ht="22.9" customHeight="1" x14ac:dyDescent="0.25">
      <c r="B42" s="341"/>
      <c r="C42" s="261"/>
      <c r="D42" s="261"/>
      <c r="E42" s="261"/>
      <c r="F42" s="261"/>
      <c r="G42" s="261"/>
      <c r="H42" s="261"/>
      <c r="I42" s="262"/>
      <c r="J42" s="262"/>
      <c r="K42" s="262"/>
      <c r="L42" s="262"/>
      <c r="M42" s="262"/>
      <c r="N42" s="57" t="s">
        <v>438</v>
      </c>
      <c r="O42" s="173">
        <f>O48+O53+O59+O64</f>
        <v>69.117999999999995</v>
      </c>
      <c r="P42" s="261"/>
      <c r="Q42" s="261"/>
    </row>
    <row r="43" spans="2:19" ht="21" x14ac:dyDescent="0.25">
      <c r="B43" s="341"/>
      <c r="C43" s="261"/>
      <c r="D43" s="261"/>
      <c r="E43" s="261"/>
      <c r="F43" s="261"/>
      <c r="G43" s="261"/>
      <c r="H43" s="261"/>
      <c r="I43" s="262"/>
      <c r="J43" s="262"/>
      <c r="K43" s="262"/>
      <c r="L43" s="262"/>
      <c r="M43" s="262"/>
      <c r="N43" s="57" t="s">
        <v>439</v>
      </c>
      <c r="O43" s="54">
        <f>O49+O54+O60+O65</f>
        <v>3209</v>
      </c>
      <c r="P43" s="261"/>
      <c r="Q43" s="261"/>
    </row>
    <row r="44" spans="2:19" ht="21" x14ac:dyDescent="0.25">
      <c r="B44" s="341"/>
      <c r="C44" s="261"/>
      <c r="D44" s="261"/>
      <c r="E44" s="261"/>
      <c r="F44" s="261"/>
      <c r="G44" s="261"/>
      <c r="H44" s="261"/>
      <c r="I44" s="262"/>
      <c r="J44" s="262"/>
      <c r="K44" s="262"/>
      <c r="L44" s="262"/>
      <c r="M44" s="262"/>
      <c r="N44" s="57" t="s">
        <v>442</v>
      </c>
      <c r="O44" s="125">
        <f>O52+O57+O68</f>
        <v>2873</v>
      </c>
      <c r="P44" s="261"/>
      <c r="Q44" s="261"/>
      <c r="R44" s="155"/>
    </row>
    <row r="45" spans="2:19" ht="21" x14ac:dyDescent="0.25">
      <c r="B45" s="341"/>
      <c r="C45" s="261"/>
      <c r="D45" s="261"/>
      <c r="E45" s="261"/>
      <c r="F45" s="261"/>
      <c r="G45" s="261"/>
      <c r="H45" s="261"/>
      <c r="I45" s="262"/>
      <c r="J45" s="262"/>
      <c r="K45" s="262"/>
      <c r="L45" s="262"/>
      <c r="M45" s="262"/>
      <c r="N45" s="57" t="s">
        <v>440</v>
      </c>
      <c r="O45" s="54">
        <f>O50+O55+O61+O66</f>
        <v>6617</v>
      </c>
      <c r="P45" s="261"/>
      <c r="Q45" s="261"/>
    </row>
    <row r="46" spans="2:19" ht="21" x14ac:dyDescent="0.25">
      <c r="B46" s="341"/>
      <c r="C46" s="261"/>
      <c r="D46" s="261"/>
      <c r="E46" s="261"/>
      <c r="F46" s="261"/>
      <c r="G46" s="261"/>
      <c r="H46" s="261"/>
      <c r="I46" s="262"/>
      <c r="J46" s="262"/>
      <c r="K46" s="262"/>
      <c r="L46" s="262"/>
      <c r="M46" s="262"/>
      <c r="N46" s="57" t="s">
        <v>441</v>
      </c>
      <c r="O46" s="54">
        <f>O51+O56+O62+O67</f>
        <v>3639</v>
      </c>
      <c r="P46" s="261"/>
      <c r="Q46" s="261"/>
    </row>
    <row r="47" spans="2:19" ht="22.5" x14ac:dyDescent="0.25">
      <c r="B47" s="55" t="s">
        <v>16</v>
      </c>
      <c r="C47" s="2"/>
      <c r="D47" s="2"/>
      <c r="E47" s="2"/>
      <c r="F47" s="2"/>
      <c r="G47" s="2"/>
      <c r="H47" s="2"/>
      <c r="I47" s="7"/>
      <c r="J47" s="73"/>
      <c r="K47" s="99"/>
      <c r="L47" s="99"/>
      <c r="M47" s="73"/>
      <c r="N47" s="2"/>
      <c r="O47" s="6"/>
      <c r="P47" s="3"/>
      <c r="Q47" s="56"/>
    </row>
    <row r="48" spans="2:19" ht="23.25" customHeight="1" x14ac:dyDescent="0.25">
      <c r="B48" s="369" t="s">
        <v>443</v>
      </c>
      <c r="C48" s="126"/>
      <c r="D48" s="366" t="s">
        <v>444</v>
      </c>
      <c r="E48" s="366" t="s">
        <v>20</v>
      </c>
      <c r="F48" s="126"/>
      <c r="G48" s="366" t="s">
        <v>298</v>
      </c>
      <c r="H48" s="126"/>
      <c r="I48" s="363">
        <f>SUM(J48:M52)</f>
        <v>2100000</v>
      </c>
      <c r="J48" s="363">
        <v>0</v>
      </c>
      <c r="K48" s="363">
        <v>0</v>
      </c>
      <c r="L48" s="363">
        <v>1050000</v>
      </c>
      <c r="M48" s="363">
        <v>1050000</v>
      </c>
      <c r="N48" s="127" t="s">
        <v>438</v>
      </c>
      <c r="O48" s="128">
        <v>3.9</v>
      </c>
      <c r="P48" s="366" t="s">
        <v>269</v>
      </c>
      <c r="Q48" s="366" t="s">
        <v>320</v>
      </c>
    </row>
    <row r="49" spans="2:17" ht="22.5" x14ac:dyDescent="0.25">
      <c r="B49" s="370"/>
      <c r="C49" s="129"/>
      <c r="D49" s="367"/>
      <c r="E49" s="367"/>
      <c r="F49" s="129"/>
      <c r="G49" s="367"/>
      <c r="H49" s="129"/>
      <c r="I49" s="364"/>
      <c r="J49" s="364"/>
      <c r="K49" s="364"/>
      <c r="L49" s="364"/>
      <c r="M49" s="364"/>
      <c r="N49" s="127" t="s">
        <v>439</v>
      </c>
      <c r="O49" s="128">
        <v>380</v>
      </c>
      <c r="P49" s="367"/>
      <c r="Q49" s="367"/>
    </row>
    <row r="50" spans="2:17" ht="22.5" x14ac:dyDescent="0.25">
      <c r="B50" s="370"/>
      <c r="C50" s="129"/>
      <c r="D50" s="367"/>
      <c r="E50" s="367"/>
      <c r="F50" s="129"/>
      <c r="G50" s="367"/>
      <c r="H50" s="129"/>
      <c r="I50" s="364"/>
      <c r="J50" s="364"/>
      <c r="K50" s="364"/>
      <c r="L50" s="364"/>
      <c r="M50" s="364"/>
      <c r="N50" s="127" t="s">
        <v>440</v>
      </c>
      <c r="O50" s="128">
        <v>4169</v>
      </c>
      <c r="P50" s="367"/>
      <c r="Q50" s="367"/>
    </row>
    <row r="51" spans="2:17" ht="22.5" x14ac:dyDescent="0.25">
      <c r="B51" s="370"/>
      <c r="C51" s="129"/>
      <c r="D51" s="367"/>
      <c r="E51" s="367"/>
      <c r="F51" s="129"/>
      <c r="G51" s="367"/>
      <c r="H51" s="129"/>
      <c r="I51" s="364"/>
      <c r="J51" s="364"/>
      <c r="K51" s="364"/>
      <c r="L51" s="364"/>
      <c r="M51" s="364"/>
      <c r="N51" s="127" t="s">
        <v>441</v>
      </c>
      <c r="O51" s="128">
        <v>500</v>
      </c>
      <c r="P51" s="367"/>
      <c r="Q51" s="367"/>
    </row>
    <row r="52" spans="2:17" ht="22.5" x14ac:dyDescent="0.25">
      <c r="B52" s="371"/>
      <c r="C52" s="130"/>
      <c r="D52" s="368"/>
      <c r="E52" s="368"/>
      <c r="F52" s="130"/>
      <c r="G52" s="368"/>
      <c r="H52" s="130"/>
      <c r="I52" s="365"/>
      <c r="J52" s="365"/>
      <c r="K52" s="365"/>
      <c r="L52" s="365"/>
      <c r="M52" s="365"/>
      <c r="N52" s="127" t="s">
        <v>442</v>
      </c>
      <c r="O52" s="128">
        <v>1920</v>
      </c>
      <c r="P52" s="368"/>
      <c r="Q52" s="368"/>
    </row>
    <row r="53" spans="2:17" ht="24" customHeight="1" x14ac:dyDescent="0.25">
      <c r="B53" s="369" t="s">
        <v>445</v>
      </c>
      <c r="C53" s="372"/>
      <c r="D53" s="366" t="s">
        <v>446</v>
      </c>
      <c r="E53" s="375" t="s">
        <v>18</v>
      </c>
      <c r="F53" s="372"/>
      <c r="G53" s="366" t="s">
        <v>298</v>
      </c>
      <c r="H53" s="372"/>
      <c r="I53" s="363">
        <f>SUM(J53:M57)</f>
        <v>7538800</v>
      </c>
      <c r="J53" s="363">
        <v>0</v>
      </c>
      <c r="K53" s="363">
        <v>0</v>
      </c>
      <c r="L53" s="363">
        <v>3769400</v>
      </c>
      <c r="M53" s="363">
        <v>3769400</v>
      </c>
      <c r="N53" s="127" t="s">
        <v>438</v>
      </c>
      <c r="O53" s="128">
        <v>27</v>
      </c>
      <c r="P53" s="366" t="s">
        <v>339</v>
      </c>
      <c r="Q53" s="366" t="s">
        <v>327</v>
      </c>
    </row>
    <row r="54" spans="2:17" ht="22.5" x14ac:dyDescent="0.25">
      <c r="B54" s="370"/>
      <c r="C54" s="373"/>
      <c r="D54" s="367"/>
      <c r="E54" s="376"/>
      <c r="F54" s="373"/>
      <c r="G54" s="367"/>
      <c r="H54" s="373"/>
      <c r="I54" s="364"/>
      <c r="J54" s="364"/>
      <c r="K54" s="364"/>
      <c r="L54" s="364"/>
      <c r="M54" s="364"/>
      <c r="N54" s="127" t="s">
        <v>439</v>
      </c>
      <c r="O54" s="128">
        <v>1161</v>
      </c>
      <c r="P54" s="367"/>
      <c r="Q54" s="367"/>
    </row>
    <row r="55" spans="2:17" ht="22.5" x14ac:dyDescent="0.25">
      <c r="B55" s="370"/>
      <c r="C55" s="373"/>
      <c r="D55" s="367"/>
      <c r="E55" s="376"/>
      <c r="F55" s="373"/>
      <c r="G55" s="367"/>
      <c r="H55" s="373"/>
      <c r="I55" s="364"/>
      <c r="J55" s="364"/>
      <c r="K55" s="364"/>
      <c r="L55" s="364"/>
      <c r="M55" s="364"/>
      <c r="N55" s="127" t="s">
        <v>440</v>
      </c>
      <c r="O55" s="128">
        <v>2182</v>
      </c>
      <c r="P55" s="367"/>
      <c r="Q55" s="367"/>
    </row>
    <row r="56" spans="2:17" ht="22.5" x14ac:dyDescent="0.25">
      <c r="B56" s="370"/>
      <c r="C56" s="373"/>
      <c r="D56" s="367"/>
      <c r="E56" s="376"/>
      <c r="F56" s="373"/>
      <c r="G56" s="367"/>
      <c r="H56" s="373"/>
      <c r="I56" s="364"/>
      <c r="J56" s="364"/>
      <c r="K56" s="364"/>
      <c r="L56" s="364"/>
      <c r="M56" s="364"/>
      <c r="N56" s="127" t="s">
        <v>441</v>
      </c>
      <c r="O56" s="128">
        <v>1176</v>
      </c>
      <c r="P56" s="367"/>
      <c r="Q56" s="367"/>
    </row>
    <row r="57" spans="2:17" ht="22.5" x14ac:dyDescent="0.25">
      <c r="B57" s="371"/>
      <c r="C57" s="374"/>
      <c r="D57" s="368"/>
      <c r="E57" s="377"/>
      <c r="F57" s="374"/>
      <c r="G57" s="368"/>
      <c r="H57" s="374"/>
      <c r="I57" s="365"/>
      <c r="J57" s="365"/>
      <c r="K57" s="365"/>
      <c r="L57" s="365"/>
      <c r="M57" s="365"/>
      <c r="N57" s="127" t="s">
        <v>442</v>
      </c>
      <c r="O57" s="128">
        <v>893</v>
      </c>
      <c r="P57" s="368"/>
      <c r="Q57" s="368"/>
    </row>
    <row r="58" spans="2:17" ht="22.5" customHeight="1" x14ac:dyDescent="0.25">
      <c r="B58" s="361" t="s">
        <v>447</v>
      </c>
      <c r="C58" s="362"/>
      <c r="D58" s="360" t="s">
        <v>457</v>
      </c>
      <c r="E58" s="360" t="s">
        <v>26</v>
      </c>
      <c r="F58" s="362"/>
      <c r="G58" s="360" t="s">
        <v>298</v>
      </c>
      <c r="H58" s="362"/>
      <c r="I58" s="342">
        <f>SUM(J58:M62)</f>
        <v>6667127.54</v>
      </c>
      <c r="J58" s="342">
        <v>0</v>
      </c>
      <c r="K58" s="342">
        <v>0</v>
      </c>
      <c r="L58" s="342">
        <v>3333563.77</v>
      </c>
      <c r="M58" s="342">
        <v>3333563.77</v>
      </c>
      <c r="N58" s="127" t="s">
        <v>436</v>
      </c>
      <c r="O58" s="128">
        <v>2.7530000000000001</v>
      </c>
      <c r="P58" s="360" t="s">
        <v>269</v>
      </c>
      <c r="Q58" s="360" t="s">
        <v>416</v>
      </c>
    </row>
    <row r="59" spans="2:17" ht="22.5" x14ac:dyDescent="0.25">
      <c r="B59" s="361"/>
      <c r="C59" s="362"/>
      <c r="D59" s="360"/>
      <c r="E59" s="360"/>
      <c r="F59" s="362"/>
      <c r="G59" s="360"/>
      <c r="H59" s="362"/>
      <c r="I59" s="342"/>
      <c r="J59" s="342"/>
      <c r="K59" s="342"/>
      <c r="L59" s="342"/>
      <c r="M59" s="342"/>
      <c r="N59" s="127" t="s">
        <v>438</v>
      </c>
      <c r="O59" s="128">
        <v>22.518000000000001</v>
      </c>
      <c r="P59" s="360"/>
      <c r="Q59" s="360"/>
    </row>
    <row r="60" spans="2:17" ht="22.5" x14ac:dyDescent="0.25">
      <c r="B60" s="361"/>
      <c r="C60" s="362"/>
      <c r="D60" s="360"/>
      <c r="E60" s="360"/>
      <c r="F60" s="362"/>
      <c r="G60" s="360"/>
      <c r="H60" s="362"/>
      <c r="I60" s="342"/>
      <c r="J60" s="342"/>
      <c r="K60" s="342"/>
      <c r="L60" s="342"/>
      <c r="M60" s="342"/>
      <c r="N60" s="127" t="s">
        <v>439</v>
      </c>
      <c r="O60" s="128">
        <v>600</v>
      </c>
      <c r="P60" s="360"/>
      <c r="Q60" s="360"/>
    </row>
    <row r="61" spans="2:17" ht="22.5" x14ac:dyDescent="0.25">
      <c r="B61" s="361"/>
      <c r="C61" s="362"/>
      <c r="D61" s="360"/>
      <c r="E61" s="360"/>
      <c r="F61" s="362"/>
      <c r="G61" s="360"/>
      <c r="H61" s="362"/>
      <c r="I61" s="342"/>
      <c r="J61" s="342"/>
      <c r="K61" s="342"/>
      <c r="L61" s="342"/>
      <c r="M61" s="342"/>
      <c r="N61" s="127" t="s">
        <v>440</v>
      </c>
      <c r="O61" s="128">
        <v>56</v>
      </c>
      <c r="P61" s="360"/>
      <c r="Q61" s="360"/>
    </row>
    <row r="62" spans="2:17" ht="22.5" x14ac:dyDescent="0.25">
      <c r="B62" s="361"/>
      <c r="C62" s="362"/>
      <c r="D62" s="360"/>
      <c r="E62" s="360"/>
      <c r="F62" s="362"/>
      <c r="G62" s="360"/>
      <c r="H62" s="362"/>
      <c r="I62" s="342"/>
      <c r="J62" s="342"/>
      <c r="K62" s="342"/>
      <c r="L62" s="342"/>
      <c r="M62" s="342"/>
      <c r="N62" s="127" t="s">
        <v>441</v>
      </c>
      <c r="O62" s="128">
        <v>1045</v>
      </c>
      <c r="P62" s="360"/>
      <c r="Q62" s="360"/>
    </row>
    <row r="63" spans="2:17" ht="22.5" x14ac:dyDescent="0.25">
      <c r="B63" s="361" t="s">
        <v>448</v>
      </c>
      <c r="C63" s="362"/>
      <c r="D63" s="360" t="s">
        <v>449</v>
      </c>
      <c r="E63" s="360" t="s">
        <v>22</v>
      </c>
      <c r="F63" s="362"/>
      <c r="G63" s="360" t="s">
        <v>298</v>
      </c>
      <c r="H63" s="362"/>
      <c r="I63" s="342">
        <f>SUM(J63:M68)</f>
        <v>5703100</v>
      </c>
      <c r="J63" s="342">
        <v>0</v>
      </c>
      <c r="K63" s="342">
        <v>0</v>
      </c>
      <c r="L63" s="342">
        <v>2851500</v>
      </c>
      <c r="M63" s="342">
        <v>2851600</v>
      </c>
      <c r="N63" s="127" t="s">
        <v>436</v>
      </c>
      <c r="O63" s="128">
        <v>4.3</v>
      </c>
      <c r="P63" s="360" t="s">
        <v>341</v>
      </c>
      <c r="Q63" s="360" t="s">
        <v>437</v>
      </c>
    </row>
    <row r="64" spans="2:17" ht="22.5" x14ac:dyDescent="0.25">
      <c r="B64" s="361"/>
      <c r="C64" s="362"/>
      <c r="D64" s="360"/>
      <c r="E64" s="360"/>
      <c r="F64" s="362"/>
      <c r="G64" s="360"/>
      <c r="H64" s="362"/>
      <c r="I64" s="342"/>
      <c r="J64" s="342"/>
      <c r="K64" s="342"/>
      <c r="L64" s="342"/>
      <c r="M64" s="342"/>
      <c r="N64" s="127" t="s">
        <v>438</v>
      </c>
      <c r="O64" s="128">
        <v>15.7</v>
      </c>
      <c r="P64" s="360"/>
      <c r="Q64" s="360"/>
    </row>
    <row r="65" spans="2:19" ht="22.5" x14ac:dyDescent="0.25">
      <c r="B65" s="361"/>
      <c r="C65" s="362"/>
      <c r="D65" s="360"/>
      <c r="E65" s="360"/>
      <c r="F65" s="362"/>
      <c r="G65" s="360"/>
      <c r="H65" s="362"/>
      <c r="I65" s="342"/>
      <c r="J65" s="342"/>
      <c r="K65" s="342"/>
      <c r="L65" s="342"/>
      <c r="M65" s="342"/>
      <c r="N65" s="127" t="s">
        <v>439</v>
      </c>
      <c r="O65" s="128">
        <v>1068</v>
      </c>
      <c r="P65" s="360"/>
      <c r="Q65" s="360"/>
    </row>
    <row r="66" spans="2:19" ht="22.5" x14ac:dyDescent="0.25">
      <c r="B66" s="361"/>
      <c r="C66" s="362"/>
      <c r="D66" s="360"/>
      <c r="E66" s="360"/>
      <c r="F66" s="362"/>
      <c r="G66" s="360"/>
      <c r="H66" s="362"/>
      <c r="I66" s="342"/>
      <c r="J66" s="342"/>
      <c r="K66" s="342"/>
      <c r="L66" s="342"/>
      <c r="M66" s="342"/>
      <c r="N66" s="127" t="s">
        <v>440</v>
      </c>
      <c r="O66" s="128">
        <v>210</v>
      </c>
      <c r="P66" s="360"/>
      <c r="Q66" s="360"/>
    </row>
    <row r="67" spans="2:19" ht="22.5" x14ac:dyDescent="0.25">
      <c r="B67" s="361"/>
      <c r="C67" s="362"/>
      <c r="D67" s="360"/>
      <c r="E67" s="360"/>
      <c r="F67" s="362"/>
      <c r="G67" s="360"/>
      <c r="H67" s="362"/>
      <c r="I67" s="342"/>
      <c r="J67" s="342"/>
      <c r="K67" s="342"/>
      <c r="L67" s="342"/>
      <c r="M67" s="342"/>
      <c r="N67" s="127" t="s">
        <v>441</v>
      </c>
      <c r="O67" s="128">
        <v>918</v>
      </c>
      <c r="P67" s="360"/>
      <c r="Q67" s="360"/>
    </row>
    <row r="68" spans="2:19" ht="22.5" x14ac:dyDescent="0.25">
      <c r="B68" s="361"/>
      <c r="C68" s="362"/>
      <c r="D68" s="360"/>
      <c r="E68" s="360"/>
      <c r="F68" s="362"/>
      <c r="G68" s="360"/>
      <c r="H68" s="362"/>
      <c r="I68" s="342"/>
      <c r="J68" s="342"/>
      <c r="K68" s="342"/>
      <c r="L68" s="342"/>
      <c r="M68" s="342"/>
      <c r="N68" s="127" t="s">
        <v>442</v>
      </c>
      <c r="O68" s="131">
        <v>60</v>
      </c>
      <c r="P68" s="360"/>
      <c r="Q68" s="360"/>
    </row>
    <row r="69" spans="2:19" x14ac:dyDescent="0.25">
      <c r="B69" s="298" t="s">
        <v>12</v>
      </c>
      <c r="C69" s="298"/>
      <c r="D69" s="298"/>
      <c r="E69" s="298"/>
      <c r="F69" s="298"/>
      <c r="G69" s="298"/>
      <c r="H69" s="298"/>
      <c r="I69" s="9">
        <f>I41</f>
        <v>22009027.539999999</v>
      </c>
      <c r="J69" s="9">
        <f>J41</f>
        <v>0</v>
      </c>
      <c r="K69" s="100">
        <f>K41</f>
        <v>0</v>
      </c>
      <c r="L69" s="100">
        <f>L41</f>
        <v>11004463.77</v>
      </c>
      <c r="M69" s="9">
        <f>M41</f>
        <v>11004563.77</v>
      </c>
      <c r="N69" s="299"/>
      <c r="O69" s="299"/>
      <c r="P69" s="299"/>
      <c r="Q69" s="299"/>
    </row>
    <row r="70" spans="2:19" ht="14.45" customHeight="1" x14ac:dyDescent="0.25">
      <c r="B70" s="34"/>
      <c r="C70" s="300"/>
      <c r="D70" s="300"/>
      <c r="E70" s="300"/>
      <c r="F70" s="300"/>
      <c r="G70" s="300"/>
      <c r="H70" s="300"/>
      <c r="I70" s="300"/>
      <c r="J70" s="300"/>
      <c r="K70" s="300"/>
      <c r="L70" s="300"/>
      <c r="M70" s="300"/>
      <c r="N70" s="300"/>
      <c r="O70" s="300"/>
      <c r="P70" s="300"/>
      <c r="Q70" s="300"/>
    </row>
    <row r="72" spans="2:19" x14ac:dyDescent="0.25">
      <c r="B72" s="30" t="s">
        <v>156</v>
      </c>
    </row>
    <row r="73" spans="2:19" ht="15" customHeight="1" x14ac:dyDescent="0.25">
      <c r="B73" s="14" t="s">
        <v>39</v>
      </c>
      <c r="C73" s="234" t="s">
        <v>157</v>
      </c>
      <c r="D73" s="234"/>
      <c r="E73" s="234"/>
      <c r="F73" s="334" t="s">
        <v>158</v>
      </c>
      <c r="G73" s="335"/>
      <c r="H73" s="335"/>
      <c r="I73" s="335"/>
      <c r="J73" s="336"/>
      <c r="K73" s="234" t="s">
        <v>159</v>
      </c>
      <c r="L73" s="234"/>
      <c r="M73" s="234"/>
      <c r="N73" s="234"/>
      <c r="O73" s="234"/>
      <c r="P73" s="234"/>
      <c r="Q73" s="234"/>
    </row>
    <row r="74" spans="2:19" s="60" customFormat="1" ht="12" x14ac:dyDescent="0.2">
      <c r="B74" s="71">
        <v>1</v>
      </c>
      <c r="C74" s="236">
        <v>2</v>
      </c>
      <c r="D74" s="236"/>
      <c r="E74" s="236"/>
      <c r="F74" s="244">
        <v>3</v>
      </c>
      <c r="G74" s="245"/>
      <c r="H74" s="245"/>
      <c r="I74" s="245"/>
      <c r="J74" s="246"/>
      <c r="K74" s="236">
        <v>4</v>
      </c>
      <c r="L74" s="236"/>
      <c r="M74" s="236"/>
      <c r="N74" s="236"/>
      <c r="O74" s="236"/>
      <c r="P74" s="236"/>
      <c r="Q74" s="236"/>
      <c r="S74" s="61"/>
    </row>
    <row r="75" spans="2:19" s="27" customFormat="1" x14ac:dyDescent="0.25">
      <c r="B75" s="31"/>
      <c r="C75" s="247" t="s">
        <v>168</v>
      </c>
      <c r="D75" s="248"/>
      <c r="E75" s="249"/>
      <c r="F75" s="250"/>
      <c r="G75" s="251"/>
      <c r="H75" s="251"/>
      <c r="I75" s="251"/>
      <c r="J75" s="252"/>
      <c r="K75" s="240"/>
      <c r="L75" s="240"/>
      <c r="M75" s="240"/>
      <c r="N75" s="240"/>
      <c r="O75" s="240"/>
      <c r="P75" s="240"/>
      <c r="Q75" s="240"/>
      <c r="S75" s="36"/>
    </row>
    <row r="78" spans="2:19" x14ac:dyDescent="0.25">
      <c r="B78" s="30" t="s">
        <v>160</v>
      </c>
    </row>
    <row r="79" spans="2:19" ht="15" customHeight="1" x14ac:dyDescent="0.25">
      <c r="B79" s="14" t="s">
        <v>39</v>
      </c>
      <c r="C79" s="234" t="s">
        <v>161</v>
      </c>
      <c r="D79" s="234"/>
      <c r="E79" s="234"/>
      <c r="F79" s="234" t="s">
        <v>158</v>
      </c>
      <c r="G79" s="234"/>
      <c r="H79" s="234"/>
      <c r="I79" s="234"/>
      <c r="J79" s="234"/>
      <c r="K79" s="234" t="s">
        <v>162</v>
      </c>
      <c r="L79" s="234"/>
      <c r="M79" s="234"/>
      <c r="N79" s="234"/>
      <c r="O79" s="234"/>
      <c r="P79" s="234"/>
      <c r="Q79" s="234"/>
    </row>
    <row r="80" spans="2:19" s="60" customFormat="1" ht="11.25" customHeight="1" x14ac:dyDescent="0.2">
      <c r="B80" s="71">
        <v>1</v>
      </c>
      <c r="C80" s="236">
        <v>2</v>
      </c>
      <c r="D80" s="236"/>
      <c r="E80" s="236"/>
      <c r="F80" s="236">
        <v>3</v>
      </c>
      <c r="G80" s="236"/>
      <c r="H80" s="236"/>
      <c r="I80" s="236"/>
      <c r="J80" s="236"/>
      <c r="K80" s="236">
        <v>4</v>
      </c>
      <c r="L80" s="236"/>
      <c r="M80" s="236"/>
      <c r="N80" s="236"/>
      <c r="O80" s="236"/>
      <c r="P80" s="236"/>
      <c r="Q80" s="236"/>
      <c r="S80" s="61"/>
    </row>
    <row r="81" spans="2:19" s="27" customFormat="1" x14ac:dyDescent="0.25">
      <c r="B81" s="31"/>
      <c r="C81" s="239" t="s">
        <v>168</v>
      </c>
      <c r="D81" s="239"/>
      <c r="E81" s="239"/>
      <c r="F81" s="237"/>
      <c r="G81" s="237"/>
      <c r="H81" s="237"/>
      <c r="I81" s="237"/>
      <c r="J81" s="237"/>
      <c r="K81" s="240"/>
      <c r="L81" s="240"/>
      <c r="M81" s="240"/>
      <c r="N81" s="240"/>
      <c r="O81" s="240"/>
      <c r="P81" s="240"/>
      <c r="Q81" s="240"/>
      <c r="S81" s="36"/>
    </row>
    <row r="84" spans="2:19" x14ac:dyDescent="0.25">
      <c r="B84" s="30" t="s">
        <v>163</v>
      </c>
    </row>
    <row r="85" spans="2:19" ht="47.25" customHeight="1" x14ac:dyDescent="0.25">
      <c r="B85" s="11" t="s">
        <v>39</v>
      </c>
      <c r="C85" s="207" t="s">
        <v>164</v>
      </c>
      <c r="D85" s="207"/>
      <c r="E85" s="207"/>
      <c r="F85" s="226" t="s">
        <v>165</v>
      </c>
      <c r="G85" s="227"/>
      <c r="H85" s="227"/>
      <c r="I85" s="227"/>
      <c r="J85" s="227"/>
      <c r="K85" s="227"/>
      <c r="L85" s="227"/>
      <c r="M85" s="227"/>
      <c r="N85" s="227"/>
      <c r="O85" s="227"/>
      <c r="P85" s="227"/>
      <c r="Q85" s="228"/>
    </row>
    <row r="86" spans="2:19" s="79" customFormat="1" ht="12" x14ac:dyDescent="0.2">
      <c r="B86" s="78">
        <v>1</v>
      </c>
      <c r="C86" s="235">
        <v>2</v>
      </c>
      <c r="D86" s="235"/>
      <c r="E86" s="235"/>
      <c r="F86" s="229">
        <v>3</v>
      </c>
      <c r="G86" s="230"/>
      <c r="H86" s="230"/>
      <c r="I86" s="230"/>
      <c r="J86" s="230"/>
      <c r="K86" s="230"/>
      <c r="L86" s="230"/>
      <c r="M86" s="230"/>
      <c r="N86" s="230"/>
      <c r="O86" s="230"/>
      <c r="P86" s="230"/>
      <c r="Q86" s="231"/>
      <c r="S86" s="61"/>
    </row>
    <row r="87" spans="2:19" s="27" customFormat="1" ht="108" customHeight="1" x14ac:dyDescent="0.25">
      <c r="B87" s="12" t="s">
        <v>69</v>
      </c>
      <c r="C87" s="233" t="s">
        <v>450</v>
      </c>
      <c r="D87" s="233"/>
      <c r="E87" s="233"/>
      <c r="F87" s="337" t="s">
        <v>590</v>
      </c>
      <c r="G87" s="338"/>
      <c r="H87" s="338"/>
      <c r="I87" s="338"/>
      <c r="J87" s="338"/>
      <c r="K87" s="338"/>
      <c r="L87" s="338"/>
      <c r="M87" s="338"/>
      <c r="N87" s="338"/>
      <c r="O87" s="338"/>
      <c r="P87" s="338"/>
      <c r="Q87" s="339"/>
      <c r="S87" s="36"/>
    </row>
    <row r="88" spans="2:19" s="27" customFormat="1" x14ac:dyDescent="0.25">
      <c r="B88" s="70"/>
      <c r="C88" s="68"/>
      <c r="D88" s="68"/>
      <c r="E88" s="68"/>
      <c r="F88" s="68"/>
      <c r="G88" s="68"/>
      <c r="H88" s="68"/>
      <c r="I88" s="69"/>
      <c r="J88" s="74"/>
      <c r="K88" s="74"/>
      <c r="L88" s="74"/>
      <c r="M88" s="74"/>
      <c r="N88" s="69"/>
      <c r="O88" s="69"/>
      <c r="P88" s="69"/>
      <c r="Q88" s="69"/>
      <c r="S88" s="36"/>
    </row>
    <row r="90" spans="2:19" x14ac:dyDescent="0.25">
      <c r="B90" s="30" t="s">
        <v>166</v>
      </c>
    </row>
    <row r="91" spans="2:19" x14ac:dyDescent="0.25">
      <c r="B91" s="14" t="s">
        <v>39</v>
      </c>
      <c r="C91" s="234" t="s">
        <v>167</v>
      </c>
      <c r="D91" s="234"/>
      <c r="E91" s="234"/>
      <c r="F91" s="234"/>
      <c r="G91" s="234"/>
      <c r="H91" s="234"/>
      <c r="I91" s="234"/>
      <c r="J91" s="234"/>
      <c r="K91" s="234"/>
      <c r="L91" s="234"/>
      <c r="M91" s="234"/>
      <c r="N91" s="234"/>
      <c r="O91" s="234"/>
      <c r="P91" s="234"/>
      <c r="Q91" s="234"/>
    </row>
    <row r="92" spans="2:19" s="60" customFormat="1" ht="12" x14ac:dyDescent="0.2">
      <c r="B92" s="78">
        <v>1</v>
      </c>
      <c r="C92" s="236">
        <v>2</v>
      </c>
      <c r="D92" s="236"/>
      <c r="E92" s="236"/>
      <c r="F92" s="236"/>
      <c r="G92" s="236"/>
      <c r="H92" s="236"/>
      <c r="I92" s="236"/>
      <c r="J92" s="236"/>
      <c r="K92" s="236"/>
      <c r="L92" s="236"/>
      <c r="M92" s="236"/>
      <c r="N92" s="236"/>
      <c r="O92" s="236"/>
      <c r="P92" s="236"/>
      <c r="Q92" s="236"/>
      <c r="S92" s="61"/>
    </row>
    <row r="93" spans="2:19" s="27" customFormat="1" x14ac:dyDescent="0.25">
      <c r="B93" s="31"/>
      <c r="C93" s="239" t="s">
        <v>168</v>
      </c>
      <c r="D93" s="239"/>
      <c r="E93" s="239"/>
      <c r="F93" s="239"/>
      <c r="G93" s="239"/>
      <c r="H93" s="239"/>
      <c r="I93" s="239"/>
      <c r="J93" s="239"/>
      <c r="K93" s="239"/>
      <c r="L93" s="239"/>
      <c r="M93" s="239"/>
      <c r="N93" s="239"/>
      <c r="O93" s="239"/>
      <c r="P93" s="239"/>
      <c r="Q93" s="239"/>
      <c r="S93" s="3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96457eab4f4a4d5060b498ddc822be12">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6dac7f39a3c13c9dbe34f07af82778bc"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60CB706E-1B44-4F07-A87C-15C287A68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C2B54875-075C-49AC-9F1C-EC6DF71A5A08}">
  <ds:schemaRefs>
    <ds:schemaRef ds:uri="http://purl.org/dc/dcmitype/"/>
    <ds:schemaRef ds:uri="http://schemas.microsoft.com/office/2006/documentManagement/types"/>
    <ds:schemaRef ds:uri="http://purl.org/dc/elements/1.1/"/>
    <ds:schemaRef ds:uri="8f3f2252-3603-49aa-ac8e-307372a50dca"/>
    <ds:schemaRef ds:uri="http://purl.org/dc/terms/"/>
    <ds:schemaRef ds:uri="http://schemas.microsoft.com/office/infopath/2007/PartnerControls"/>
    <ds:schemaRef ds:uri="http://schemas.openxmlformats.org/package/2006/metadata/core-properties"/>
    <ds:schemaRef ds:uri="c4be9623-8533-4525-a9d4-060d4b2303d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12</vt:i4>
      </vt:variant>
      <vt:variant>
        <vt:lpstr>Įvardinti diapazonai</vt:lpstr>
      </vt:variant>
      <vt:variant>
        <vt:i4>14</vt:i4>
      </vt:variant>
    </vt:vector>
  </HeadingPairs>
  <TitlesOfParts>
    <vt:vector size="26" baseType="lpstr">
      <vt:lpstr>II skyrius</vt:lpstr>
      <vt:lpstr>III skyrius</vt:lpstr>
      <vt:lpstr>Lapas1</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DINDIENĖ Laura</cp:lastModifiedBy>
  <cp:lastPrinted>2024-05-07T10:35:19Z</cp:lastPrinted>
  <dcterms:created xsi:type="dcterms:W3CDTF">2022-11-10T11:26:31Z</dcterms:created>
  <dcterms:modified xsi:type="dcterms:W3CDTF">2024-05-24T06:39:55Z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