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8" yWindow="144" windowWidth="10776" windowHeight="9120" tabRatio="976" firstSheet="9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ios f-jos" sheetId="1" r:id="rId4"/>
    <sheet name="5 pr._valstybinės f-jos" sheetId="2" r:id="rId5"/>
    <sheet name="6 pr._ugdymo reikmė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nepanaudotos lėšos" sheetId="15" r:id="rId11"/>
    <sheet name="12 pr._suvestinė pagal progr." sheetId="10" r:id="rId12"/>
  </sheets>
  <externalReferences>
    <externalReference r:id="rId13"/>
  </externalReferences>
  <definedNames>
    <definedName name="_xlnm.Print_Titles" localSheetId="0">'1 pr._pajamos'!$22:$22</definedName>
    <definedName name="_xlnm.Print_Titles" localSheetId="1">'2 pr._pajamos pagal rūšis'!$16:$18</definedName>
    <definedName name="_xlnm.Print_Titles" localSheetId="2">'3 pr._asignavimų suvestinė'!$22:$24</definedName>
    <definedName name="_xlnm.Print_Titles" localSheetId="3">'4 pr._savarankiškosios f-jos'!$22:$24</definedName>
    <definedName name="_xlnm.Print_Titles" localSheetId="6">'7 pr._kita dotacija'!$22:$24</definedName>
    <definedName name="_xlnm.Print_Titles" localSheetId="8">'9 pr._įstaigų pajamos'!$34:$36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45" i="10" l="1"/>
  <c r="P44" i="10"/>
  <c r="P43" i="10"/>
  <c r="P42" i="10"/>
  <c r="P41" i="10"/>
  <c r="P40" i="10"/>
  <c r="P39" i="10"/>
  <c r="P38" i="10"/>
  <c r="P37" i="10"/>
  <c r="P36" i="10"/>
  <c r="P46" i="10" s="1"/>
  <c r="N31" i="10"/>
  <c r="M31" i="10"/>
  <c r="L31" i="10"/>
  <c r="K31" i="10" s="1"/>
  <c r="J31" i="10"/>
  <c r="I31" i="10"/>
  <c r="H31" i="10"/>
  <c r="G31" i="10" s="1"/>
  <c r="F31" i="10"/>
  <c r="E31" i="10"/>
  <c r="D31" i="10"/>
  <c r="C31" i="10" s="1"/>
  <c r="N30" i="10"/>
  <c r="M30" i="10"/>
  <c r="L30" i="10"/>
  <c r="K30" i="10" s="1"/>
  <c r="J30" i="10"/>
  <c r="I30" i="10"/>
  <c r="H30" i="10"/>
  <c r="G30" i="10" s="1"/>
  <c r="F30" i="10"/>
  <c r="E30" i="10"/>
  <c r="D30" i="10"/>
  <c r="C30" i="10" s="1"/>
  <c r="N29" i="10"/>
  <c r="M29" i="10"/>
  <c r="L29" i="10"/>
  <c r="K29" i="10" s="1"/>
  <c r="J29" i="10"/>
  <c r="I29" i="10"/>
  <c r="H29" i="10"/>
  <c r="G29" i="10" s="1"/>
  <c r="F29" i="10"/>
  <c r="E29" i="10"/>
  <c r="D29" i="10"/>
  <c r="C29" i="10" s="1"/>
  <c r="N28" i="10"/>
  <c r="M28" i="10"/>
  <c r="L28" i="10"/>
  <c r="K28" i="10" s="1"/>
  <c r="J28" i="10"/>
  <c r="I28" i="10"/>
  <c r="H28" i="10"/>
  <c r="G28" i="10" s="1"/>
  <c r="F28" i="10"/>
  <c r="E28" i="10"/>
  <c r="D28" i="10"/>
  <c r="C28" i="10" s="1"/>
  <c r="N27" i="10"/>
  <c r="M27" i="10"/>
  <c r="L27" i="10"/>
  <c r="K27" i="10" s="1"/>
  <c r="J27" i="10"/>
  <c r="I27" i="10"/>
  <c r="H27" i="10"/>
  <c r="G27" i="10" s="1"/>
  <c r="F27" i="10"/>
  <c r="E27" i="10"/>
  <c r="D27" i="10"/>
  <c r="C27" i="10" s="1"/>
  <c r="N26" i="10"/>
  <c r="M26" i="10"/>
  <c r="L26" i="10"/>
  <c r="K26" i="10" s="1"/>
  <c r="J26" i="10"/>
  <c r="I26" i="10"/>
  <c r="H26" i="10"/>
  <c r="G26" i="10" s="1"/>
  <c r="F26" i="10"/>
  <c r="E26" i="10"/>
  <c r="D26" i="10"/>
  <c r="C26" i="10" s="1"/>
  <c r="N25" i="10"/>
  <c r="N32" i="10" s="1"/>
  <c r="M25" i="10"/>
  <c r="M32" i="10" s="1"/>
  <c r="L25" i="10"/>
  <c r="L32" i="10" s="1"/>
  <c r="K32" i="10" s="1"/>
  <c r="P48" i="10" s="1"/>
  <c r="J25" i="10"/>
  <c r="J32" i="10" s="1"/>
  <c r="I25" i="10"/>
  <c r="I32" i="10" s="1"/>
  <c r="H25" i="10"/>
  <c r="H32" i="10" s="1"/>
  <c r="F25" i="10"/>
  <c r="F32" i="10" s="1"/>
  <c r="F37" i="10" s="1"/>
  <c r="E25" i="10"/>
  <c r="E32" i="10" s="1"/>
  <c r="E37" i="10" s="1"/>
  <c r="D25" i="10"/>
  <c r="D32" i="10" s="1"/>
  <c r="D37" i="10" s="1"/>
  <c r="Q52" i="8"/>
  <c r="Q51" i="8"/>
  <c r="K48" i="8"/>
  <c r="J48" i="8"/>
  <c r="I48" i="8"/>
  <c r="H48" i="8"/>
  <c r="G48" i="8"/>
  <c r="F48" i="8"/>
  <c r="E48" i="8"/>
  <c r="D48" i="8"/>
  <c r="O47" i="8"/>
  <c r="O48" i="8" s="1"/>
  <c r="N47" i="8"/>
  <c r="N48" i="8" s="1"/>
  <c r="M47" i="8"/>
  <c r="M48" i="8" s="1"/>
  <c r="H47" i="8"/>
  <c r="D47" i="8"/>
  <c r="K45" i="8"/>
  <c r="J45" i="8"/>
  <c r="I45" i="8"/>
  <c r="G45" i="8"/>
  <c r="F45" i="8"/>
  <c r="E45" i="8"/>
  <c r="O44" i="8"/>
  <c r="O45" i="8" s="1"/>
  <c r="N44" i="8"/>
  <c r="N45" i="8" s="1"/>
  <c r="M44" i="8"/>
  <c r="L44" i="8" s="1"/>
  <c r="H44" i="8"/>
  <c r="D44" i="8"/>
  <c r="O43" i="8"/>
  <c r="N43" i="8"/>
  <c r="M43" i="8"/>
  <c r="M45" i="8" s="1"/>
  <c r="H43" i="8"/>
  <c r="H45" i="8" s="1"/>
  <c r="D43" i="8"/>
  <c r="D45" i="8" s="1"/>
  <c r="K41" i="8"/>
  <c r="J41" i="8"/>
  <c r="I41" i="8"/>
  <c r="G41" i="8"/>
  <c r="F41" i="8"/>
  <c r="E41" i="8"/>
  <c r="O40" i="8"/>
  <c r="O41" i="8" s="1"/>
  <c r="N40" i="8"/>
  <c r="N41" i="8" s="1"/>
  <c r="M40" i="8"/>
  <c r="M41" i="8" s="1"/>
  <c r="L41" i="8" s="1"/>
  <c r="H40" i="8"/>
  <c r="H41" i="8" s="1"/>
  <c r="D40" i="8"/>
  <c r="D41" i="8" s="1"/>
  <c r="K38" i="8"/>
  <c r="J38" i="8"/>
  <c r="I38" i="8"/>
  <c r="G38" i="8"/>
  <c r="F38" i="8"/>
  <c r="E38" i="8"/>
  <c r="D38" i="8"/>
  <c r="O37" i="8"/>
  <c r="O38" i="8" s="1"/>
  <c r="N37" i="8"/>
  <c r="N38" i="8" s="1"/>
  <c r="M37" i="8"/>
  <c r="M38" i="8" s="1"/>
  <c r="H37" i="8"/>
  <c r="H38" i="8" s="1"/>
  <c r="D37" i="8"/>
  <c r="K35" i="8"/>
  <c r="J35" i="8"/>
  <c r="I35" i="8"/>
  <c r="G35" i="8"/>
  <c r="F35" i="8"/>
  <c r="E35" i="8"/>
  <c r="O34" i="8"/>
  <c r="O35" i="8" s="1"/>
  <c r="N34" i="8"/>
  <c r="N35" i="8" s="1"/>
  <c r="M34" i="8"/>
  <c r="M35" i="8" s="1"/>
  <c r="H34" i="8"/>
  <c r="H35" i="8" s="1"/>
  <c r="D34" i="8"/>
  <c r="D35" i="8" s="1"/>
  <c r="O31" i="8"/>
  <c r="N31" i="8"/>
  <c r="M31" i="8"/>
  <c r="L31" i="8" s="1"/>
  <c r="H31" i="8"/>
  <c r="D31" i="8"/>
  <c r="O30" i="8"/>
  <c r="O27" i="8" s="1"/>
  <c r="O32" i="8" s="1"/>
  <c r="N30" i="8"/>
  <c r="M30" i="8"/>
  <c r="L30" i="8" s="1"/>
  <c r="H30" i="8"/>
  <c r="H27" i="8" s="1"/>
  <c r="H32" i="8" s="1"/>
  <c r="D30" i="8"/>
  <c r="O29" i="8"/>
  <c r="N29" i="8"/>
  <c r="M29" i="8"/>
  <c r="L29" i="8" s="1"/>
  <c r="Q55" i="8" s="1"/>
  <c r="H29" i="8"/>
  <c r="D29" i="8"/>
  <c r="O28" i="8"/>
  <c r="N28" i="8"/>
  <c r="M28" i="8"/>
  <c r="L28" i="8" s="1"/>
  <c r="H28" i="8"/>
  <c r="D28" i="8"/>
  <c r="N27" i="8"/>
  <c r="N32" i="8" s="1"/>
  <c r="M27" i="8"/>
  <c r="M32" i="8" s="1"/>
  <c r="L32" i="8" s="1"/>
  <c r="K27" i="8"/>
  <c r="K32" i="8" s="1"/>
  <c r="J27" i="8"/>
  <c r="J32" i="8" s="1"/>
  <c r="I27" i="8"/>
  <c r="I32" i="8" s="1"/>
  <c r="G27" i="8"/>
  <c r="G32" i="8" s="1"/>
  <c r="F27" i="8"/>
  <c r="F32" i="8" s="1"/>
  <c r="E27" i="8"/>
  <c r="E32" i="8" s="1"/>
  <c r="K25" i="8"/>
  <c r="K49" i="8" s="1"/>
  <c r="J25" i="8"/>
  <c r="J49" i="8" s="1"/>
  <c r="I25" i="8"/>
  <c r="G25" i="8"/>
  <c r="F25" i="8"/>
  <c r="F49" i="8" s="1"/>
  <c r="F54" i="8" s="1"/>
  <c r="E25" i="8"/>
  <c r="E49" i="8" s="1"/>
  <c r="E54" i="8" s="1"/>
  <c r="O24" i="8"/>
  <c r="O25" i="8" s="1"/>
  <c r="O49" i="8" s="1"/>
  <c r="N24" i="8"/>
  <c r="N25" i="8" s="1"/>
  <c r="M24" i="8"/>
  <c r="M25" i="8" s="1"/>
  <c r="H24" i="8"/>
  <c r="H25" i="8" s="1"/>
  <c r="H49" i="8" s="1"/>
  <c r="D24" i="8"/>
  <c r="Q113" i="7"/>
  <c r="Q112" i="7"/>
  <c r="Q110" i="7"/>
  <c r="R107" i="7"/>
  <c r="R106" i="7"/>
  <c r="K106" i="7"/>
  <c r="J106" i="7"/>
  <c r="I106" i="7"/>
  <c r="G106" i="7"/>
  <c r="F106" i="7"/>
  <c r="E106" i="7"/>
  <c r="R105" i="7"/>
  <c r="O105" i="7"/>
  <c r="L105" i="7" s="1"/>
  <c r="N105" i="7"/>
  <c r="M105" i="7"/>
  <c r="H105" i="7"/>
  <c r="D105" i="7"/>
  <c r="R104" i="7"/>
  <c r="O104" i="7"/>
  <c r="N104" i="7"/>
  <c r="N106" i="7" s="1"/>
  <c r="M104" i="7"/>
  <c r="L104" i="7" s="1"/>
  <c r="H104" i="7"/>
  <c r="D104" i="7"/>
  <c r="R103" i="7"/>
  <c r="O103" i="7"/>
  <c r="N103" i="7"/>
  <c r="M103" i="7"/>
  <c r="M106" i="7" s="1"/>
  <c r="L103" i="7"/>
  <c r="H103" i="7"/>
  <c r="D103" i="7"/>
  <c r="R102" i="7"/>
  <c r="O102" i="7"/>
  <c r="O106" i="7" s="1"/>
  <c r="N102" i="7"/>
  <c r="M102" i="7"/>
  <c r="H102" i="7"/>
  <c r="H106" i="7" s="1"/>
  <c r="D102" i="7"/>
  <c r="D106" i="7" s="1"/>
  <c r="R101" i="7"/>
  <c r="R100" i="7"/>
  <c r="K100" i="7"/>
  <c r="J100" i="7"/>
  <c r="I100" i="7"/>
  <c r="G100" i="7"/>
  <c r="F100" i="7"/>
  <c r="E100" i="7"/>
  <c r="R99" i="7"/>
  <c r="O99" i="7"/>
  <c r="N99" i="7"/>
  <c r="M99" i="7"/>
  <c r="L99" i="7"/>
  <c r="H99" i="7"/>
  <c r="D99" i="7"/>
  <c r="R98" i="7"/>
  <c r="O98" i="7"/>
  <c r="L98" i="7" s="1"/>
  <c r="N98" i="7"/>
  <c r="M98" i="7"/>
  <c r="H98" i="7"/>
  <c r="D98" i="7"/>
  <c r="R97" i="7"/>
  <c r="O97" i="7"/>
  <c r="L97" i="7" s="1"/>
  <c r="N97" i="7"/>
  <c r="M97" i="7"/>
  <c r="H97" i="7"/>
  <c r="D97" i="7"/>
  <c r="R96" i="7"/>
  <c r="O96" i="7"/>
  <c r="N96" i="7"/>
  <c r="M96" i="7"/>
  <c r="L96" i="7" s="1"/>
  <c r="H96" i="7"/>
  <c r="D96" i="7"/>
  <c r="R95" i="7"/>
  <c r="O95" i="7"/>
  <c r="N95" i="7"/>
  <c r="M95" i="7"/>
  <c r="L95" i="7"/>
  <c r="H95" i="7"/>
  <c r="D95" i="7"/>
  <c r="R94" i="7"/>
  <c r="O94" i="7"/>
  <c r="L94" i="7" s="1"/>
  <c r="N94" i="7"/>
  <c r="M94" i="7"/>
  <c r="H94" i="7"/>
  <c r="D94" i="7"/>
  <c r="R93" i="7"/>
  <c r="O93" i="7"/>
  <c r="L93" i="7" s="1"/>
  <c r="N93" i="7"/>
  <c r="M93" i="7"/>
  <c r="H93" i="7"/>
  <c r="D93" i="7"/>
  <c r="R92" i="7"/>
  <c r="O92" i="7"/>
  <c r="N92" i="7"/>
  <c r="M92" i="7"/>
  <c r="L92" i="7" s="1"/>
  <c r="H92" i="7"/>
  <c r="D92" i="7"/>
  <c r="O91" i="7"/>
  <c r="L91" i="7" s="1"/>
  <c r="N91" i="7"/>
  <c r="M91" i="7"/>
  <c r="H91" i="7"/>
  <c r="D91" i="7"/>
  <c r="R90" i="7"/>
  <c r="O90" i="7"/>
  <c r="L90" i="7" s="1"/>
  <c r="N90" i="7"/>
  <c r="M90" i="7"/>
  <c r="H90" i="7"/>
  <c r="D90" i="7"/>
  <c r="R89" i="7"/>
  <c r="O89" i="7"/>
  <c r="N89" i="7"/>
  <c r="M89" i="7"/>
  <c r="L89" i="7" s="1"/>
  <c r="H89" i="7"/>
  <c r="D89" i="7"/>
  <c r="D100" i="7" s="1"/>
  <c r="R88" i="7"/>
  <c r="O88" i="7"/>
  <c r="N88" i="7"/>
  <c r="M88" i="7"/>
  <c r="L88" i="7"/>
  <c r="H88" i="7"/>
  <c r="D88" i="7"/>
  <c r="R87" i="7"/>
  <c r="O87" i="7"/>
  <c r="O100" i="7" s="1"/>
  <c r="N87" i="7"/>
  <c r="N100" i="7" s="1"/>
  <c r="M87" i="7"/>
  <c r="M100" i="7" s="1"/>
  <c r="H87" i="7"/>
  <c r="H100" i="7" s="1"/>
  <c r="D87" i="7"/>
  <c r="R86" i="7"/>
  <c r="Q85" i="7"/>
  <c r="P85" i="7"/>
  <c r="K85" i="7"/>
  <c r="J85" i="7"/>
  <c r="I85" i="7"/>
  <c r="G85" i="7"/>
  <c r="F85" i="7"/>
  <c r="E85" i="7"/>
  <c r="O84" i="7"/>
  <c r="N84" i="7"/>
  <c r="M84" i="7"/>
  <c r="L84" i="7" s="1"/>
  <c r="H84" i="7"/>
  <c r="D84" i="7"/>
  <c r="R83" i="7"/>
  <c r="O83" i="7"/>
  <c r="N83" i="7"/>
  <c r="M83" i="7"/>
  <c r="L83" i="7"/>
  <c r="H83" i="7"/>
  <c r="D83" i="7"/>
  <c r="R82" i="7"/>
  <c r="O82" i="7"/>
  <c r="L82" i="7" s="1"/>
  <c r="N82" i="7"/>
  <c r="M82" i="7"/>
  <c r="H82" i="7"/>
  <c r="D82" i="7"/>
  <c r="R81" i="7"/>
  <c r="O81" i="7"/>
  <c r="L81" i="7" s="1"/>
  <c r="N81" i="7"/>
  <c r="M81" i="7"/>
  <c r="H81" i="7"/>
  <c r="D81" i="7"/>
  <c r="R80" i="7"/>
  <c r="O80" i="7"/>
  <c r="N80" i="7"/>
  <c r="M80" i="7"/>
  <c r="L80" i="7" s="1"/>
  <c r="H80" i="7"/>
  <c r="D80" i="7"/>
  <c r="R79" i="7"/>
  <c r="O79" i="7"/>
  <c r="N79" i="7"/>
  <c r="M79" i="7"/>
  <c r="L79" i="7"/>
  <c r="H79" i="7"/>
  <c r="D79" i="7"/>
  <c r="R78" i="7"/>
  <c r="O78" i="7"/>
  <c r="L78" i="7" s="1"/>
  <c r="N78" i="7"/>
  <c r="M78" i="7"/>
  <c r="H78" i="7"/>
  <c r="D78" i="7"/>
  <c r="R77" i="7"/>
  <c r="O77" i="7"/>
  <c r="L77" i="7" s="1"/>
  <c r="N77" i="7"/>
  <c r="M77" i="7"/>
  <c r="H77" i="7"/>
  <c r="D77" i="7"/>
  <c r="R76" i="7"/>
  <c r="O76" i="7"/>
  <c r="N76" i="7"/>
  <c r="M76" i="7"/>
  <c r="L76" i="7" s="1"/>
  <c r="H76" i="7"/>
  <c r="D76" i="7"/>
  <c r="R75" i="7"/>
  <c r="O75" i="7"/>
  <c r="N75" i="7"/>
  <c r="M75" i="7"/>
  <c r="L75" i="7"/>
  <c r="H75" i="7"/>
  <c r="D75" i="7"/>
  <c r="R74" i="7"/>
  <c r="O74" i="7"/>
  <c r="L74" i="7" s="1"/>
  <c r="N74" i="7"/>
  <c r="M74" i="7"/>
  <c r="H74" i="7"/>
  <c r="D74" i="7"/>
  <c r="R73" i="7"/>
  <c r="O73" i="7"/>
  <c r="L73" i="7" s="1"/>
  <c r="N73" i="7"/>
  <c r="M73" i="7"/>
  <c r="H73" i="7"/>
  <c r="D73" i="7"/>
  <c r="R72" i="7"/>
  <c r="O72" i="7"/>
  <c r="N72" i="7"/>
  <c r="M72" i="7"/>
  <c r="L72" i="7" s="1"/>
  <c r="H72" i="7"/>
  <c r="D72" i="7"/>
  <c r="R71" i="7"/>
  <c r="O71" i="7"/>
  <c r="N71" i="7"/>
  <c r="M71" i="7"/>
  <c r="L71" i="7"/>
  <c r="H71" i="7"/>
  <c r="D71" i="7"/>
  <c r="R70" i="7"/>
  <c r="O70" i="7"/>
  <c r="L70" i="7" s="1"/>
  <c r="N70" i="7"/>
  <c r="M70" i="7"/>
  <c r="H70" i="7"/>
  <c r="D70" i="7"/>
  <c r="R69" i="7"/>
  <c r="O69" i="7"/>
  <c r="L69" i="7" s="1"/>
  <c r="N69" i="7"/>
  <c r="M69" i="7"/>
  <c r="H69" i="7"/>
  <c r="D69" i="7"/>
  <c r="R68" i="7"/>
  <c r="O68" i="7"/>
  <c r="N68" i="7"/>
  <c r="M68" i="7"/>
  <c r="L68" i="7" s="1"/>
  <c r="H68" i="7"/>
  <c r="D68" i="7"/>
  <c r="R67" i="7"/>
  <c r="O67" i="7"/>
  <c r="N67" i="7"/>
  <c r="M67" i="7"/>
  <c r="L67" i="7"/>
  <c r="H67" i="7"/>
  <c r="D67" i="7"/>
  <c r="R66" i="7"/>
  <c r="O66" i="7"/>
  <c r="L66" i="7" s="1"/>
  <c r="N66" i="7"/>
  <c r="M66" i="7"/>
  <c r="H66" i="7"/>
  <c r="D66" i="7"/>
  <c r="R65" i="7"/>
  <c r="O65" i="7"/>
  <c r="L65" i="7" s="1"/>
  <c r="N65" i="7"/>
  <c r="M65" i="7"/>
  <c r="H65" i="7"/>
  <c r="D65" i="7"/>
  <c r="R64" i="7"/>
  <c r="O64" i="7"/>
  <c r="N64" i="7"/>
  <c r="M64" i="7"/>
  <c r="L64" i="7" s="1"/>
  <c r="H64" i="7"/>
  <c r="D64" i="7"/>
  <c r="R63" i="7"/>
  <c r="O63" i="7"/>
  <c r="N63" i="7"/>
  <c r="M63" i="7"/>
  <c r="L63" i="7"/>
  <c r="H63" i="7"/>
  <c r="D63" i="7"/>
  <c r="R62" i="7"/>
  <c r="O62" i="7"/>
  <c r="L62" i="7" s="1"/>
  <c r="N62" i="7"/>
  <c r="M62" i="7"/>
  <c r="H62" i="7"/>
  <c r="D62" i="7"/>
  <c r="R61" i="7"/>
  <c r="O61" i="7"/>
  <c r="L61" i="7" s="1"/>
  <c r="N61" i="7"/>
  <c r="M61" i="7"/>
  <c r="H61" i="7"/>
  <c r="D61" i="7"/>
  <c r="R60" i="7"/>
  <c r="O60" i="7"/>
  <c r="N60" i="7"/>
  <c r="M60" i="7"/>
  <c r="L60" i="7" s="1"/>
  <c r="H60" i="7"/>
  <c r="D60" i="7"/>
  <c r="R59" i="7"/>
  <c r="O59" i="7"/>
  <c r="N59" i="7"/>
  <c r="M59" i="7"/>
  <c r="L59" i="7"/>
  <c r="H59" i="7"/>
  <c r="D59" i="7"/>
  <c r="R58" i="7"/>
  <c r="O58" i="7"/>
  <c r="L58" i="7" s="1"/>
  <c r="N58" i="7"/>
  <c r="M58" i="7"/>
  <c r="H58" i="7"/>
  <c r="D58" i="7"/>
  <c r="R57" i="7"/>
  <c r="O57" i="7"/>
  <c r="L57" i="7" s="1"/>
  <c r="N57" i="7"/>
  <c r="M57" i="7"/>
  <c r="H57" i="7"/>
  <c r="D57" i="7"/>
  <c r="R56" i="7"/>
  <c r="O56" i="7"/>
  <c r="O85" i="7" s="1"/>
  <c r="N56" i="7"/>
  <c r="M56" i="7"/>
  <c r="L56" i="7" s="1"/>
  <c r="H56" i="7"/>
  <c r="D56" i="7"/>
  <c r="R55" i="7"/>
  <c r="R85" i="7" s="1"/>
  <c r="O55" i="7"/>
  <c r="N55" i="7"/>
  <c r="N85" i="7" s="1"/>
  <c r="M55" i="7"/>
  <c r="M85" i="7" s="1"/>
  <c r="L55" i="7"/>
  <c r="L85" i="7" s="1"/>
  <c r="H55" i="7"/>
  <c r="H85" i="7" s="1"/>
  <c r="D55" i="7"/>
  <c r="D85" i="7" s="1"/>
  <c r="R54" i="7"/>
  <c r="R53" i="7"/>
  <c r="K53" i="7"/>
  <c r="J53" i="7"/>
  <c r="I53" i="7"/>
  <c r="H53" i="7"/>
  <c r="G53" i="7"/>
  <c r="F53" i="7"/>
  <c r="E53" i="7"/>
  <c r="D53" i="7"/>
  <c r="R52" i="7"/>
  <c r="O52" i="7"/>
  <c r="N52" i="7"/>
  <c r="M52" i="7"/>
  <c r="L52" i="7" s="1"/>
  <c r="H52" i="7"/>
  <c r="D52" i="7"/>
  <c r="R51" i="7"/>
  <c r="O51" i="7"/>
  <c r="O53" i="7" s="1"/>
  <c r="N51" i="7"/>
  <c r="N53" i="7" s="1"/>
  <c r="M51" i="7"/>
  <c r="M53" i="7" s="1"/>
  <c r="L53" i="7" s="1"/>
  <c r="L51" i="7"/>
  <c r="Q115" i="7" s="1"/>
  <c r="H51" i="7"/>
  <c r="D51" i="7"/>
  <c r="R50" i="7"/>
  <c r="R49" i="7"/>
  <c r="K49" i="7"/>
  <c r="J49" i="7"/>
  <c r="I49" i="7"/>
  <c r="G49" i="7"/>
  <c r="F49" i="7"/>
  <c r="E49" i="7"/>
  <c r="R48" i="7"/>
  <c r="O48" i="7"/>
  <c r="N48" i="7"/>
  <c r="M48" i="7"/>
  <c r="L48" i="7" s="1"/>
  <c r="H48" i="7"/>
  <c r="D48" i="7"/>
  <c r="R47" i="7"/>
  <c r="O47" i="7"/>
  <c r="N47" i="7"/>
  <c r="M47" i="7"/>
  <c r="L47" i="7"/>
  <c r="H47" i="7"/>
  <c r="D47" i="7"/>
  <c r="R46" i="7"/>
  <c r="O46" i="7"/>
  <c r="L46" i="7" s="1"/>
  <c r="N46" i="7"/>
  <c r="M46" i="7"/>
  <c r="H46" i="7"/>
  <c r="D46" i="7"/>
  <c r="R45" i="7"/>
  <c r="O45" i="7"/>
  <c r="L45" i="7" s="1"/>
  <c r="N45" i="7"/>
  <c r="M45" i="7"/>
  <c r="H45" i="7"/>
  <c r="D45" i="7"/>
  <c r="R44" i="7"/>
  <c r="O44" i="7"/>
  <c r="N44" i="7"/>
  <c r="M44" i="7"/>
  <c r="L44" i="7" s="1"/>
  <c r="H44" i="7"/>
  <c r="D44" i="7"/>
  <c r="R43" i="7"/>
  <c r="O43" i="7"/>
  <c r="N43" i="7"/>
  <c r="M43" i="7"/>
  <c r="L43" i="7"/>
  <c r="H43" i="7"/>
  <c r="D43" i="7"/>
  <c r="R42" i="7"/>
  <c r="O42" i="7"/>
  <c r="L42" i="7" s="1"/>
  <c r="N42" i="7"/>
  <c r="M42" i="7"/>
  <c r="H42" i="7"/>
  <c r="D42" i="7"/>
  <c r="R41" i="7"/>
  <c r="O41" i="7"/>
  <c r="L41" i="7" s="1"/>
  <c r="N41" i="7"/>
  <c r="M41" i="7"/>
  <c r="H41" i="7"/>
  <c r="D41" i="7"/>
  <c r="R40" i="7"/>
  <c r="O40" i="7"/>
  <c r="N40" i="7"/>
  <c r="M40" i="7"/>
  <c r="L40" i="7" s="1"/>
  <c r="H40" i="7"/>
  <c r="D40" i="7"/>
  <c r="D49" i="7" s="1"/>
  <c r="R39" i="7"/>
  <c r="O39" i="7"/>
  <c r="N39" i="7"/>
  <c r="N49" i="7" s="1"/>
  <c r="M39" i="7"/>
  <c r="M49" i="7" s="1"/>
  <c r="L39" i="7"/>
  <c r="H39" i="7"/>
  <c r="D39" i="7"/>
  <c r="R38" i="7"/>
  <c r="O38" i="7"/>
  <c r="O49" i="7" s="1"/>
  <c r="N38" i="7"/>
  <c r="M38" i="7"/>
  <c r="H38" i="7"/>
  <c r="H49" i="7" s="1"/>
  <c r="D38" i="7"/>
  <c r="R37" i="7"/>
  <c r="R36" i="7"/>
  <c r="K36" i="7"/>
  <c r="K107" i="7" s="1"/>
  <c r="G36" i="7"/>
  <c r="G107" i="7" s="1"/>
  <c r="G110" i="7" s="1"/>
  <c r="R35" i="7"/>
  <c r="O35" i="7"/>
  <c r="N35" i="7"/>
  <c r="M35" i="7"/>
  <c r="L35" i="7"/>
  <c r="Q111" i="7" s="1"/>
  <c r="H35" i="7"/>
  <c r="D35" i="7"/>
  <c r="R34" i="7"/>
  <c r="O34" i="7"/>
  <c r="L34" i="7" s="1"/>
  <c r="N34" i="7"/>
  <c r="M34" i="7"/>
  <c r="H34" i="7"/>
  <c r="D34" i="7"/>
  <c r="R33" i="7"/>
  <c r="O33" i="7"/>
  <c r="L33" i="7" s="1"/>
  <c r="N33" i="7"/>
  <c r="M33" i="7"/>
  <c r="H33" i="7"/>
  <c r="D33" i="7"/>
  <c r="O32" i="7"/>
  <c r="N32" i="7"/>
  <c r="N30" i="7" s="1"/>
  <c r="M32" i="7"/>
  <c r="L32" i="7" s="1"/>
  <c r="H32" i="7"/>
  <c r="D32" i="7"/>
  <c r="O31" i="7"/>
  <c r="O30" i="7" s="1"/>
  <c r="N31" i="7"/>
  <c r="M31" i="7"/>
  <c r="D31" i="7"/>
  <c r="K30" i="7"/>
  <c r="J30" i="7"/>
  <c r="J36" i="7" s="1"/>
  <c r="J107" i="7" s="1"/>
  <c r="I30" i="7"/>
  <c r="I36" i="7" s="1"/>
  <c r="I107" i="7" s="1"/>
  <c r="H30" i="7"/>
  <c r="G30" i="7"/>
  <c r="F30" i="7"/>
  <c r="F36" i="7" s="1"/>
  <c r="F107" i="7" s="1"/>
  <c r="F110" i="7" s="1"/>
  <c r="E30" i="7"/>
  <c r="E36" i="7" s="1"/>
  <c r="E107" i="7" s="1"/>
  <c r="E110" i="7" s="1"/>
  <c r="D30" i="7"/>
  <c r="R29" i="7"/>
  <c r="O29" i="7"/>
  <c r="N29" i="7"/>
  <c r="M29" i="7"/>
  <c r="L29" i="7" s="1"/>
  <c r="H29" i="7"/>
  <c r="D29" i="7"/>
  <c r="R28" i="7"/>
  <c r="O28" i="7"/>
  <c r="N28" i="7"/>
  <c r="M28" i="7"/>
  <c r="L28" i="7"/>
  <c r="H28" i="7"/>
  <c r="D28" i="7"/>
  <c r="R27" i="7"/>
  <c r="O27" i="7"/>
  <c r="L27" i="7" s="1"/>
  <c r="N27" i="7"/>
  <c r="M27" i="7"/>
  <c r="H27" i="7"/>
  <c r="D27" i="7"/>
  <c r="R26" i="7"/>
  <c r="O26" i="7"/>
  <c r="O36" i="7" s="1"/>
  <c r="O107" i="7" s="1"/>
  <c r="N26" i="7"/>
  <c r="M26" i="7"/>
  <c r="H26" i="7"/>
  <c r="H36" i="7" s="1"/>
  <c r="H107" i="7" s="1"/>
  <c r="D26" i="7"/>
  <c r="R25" i="7"/>
  <c r="O25" i="7"/>
  <c r="N25" i="7"/>
  <c r="M25" i="7"/>
  <c r="L25" i="7" s="1"/>
  <c r="H25" i="7"/>
  <c r="D25" i="7"/>
  <c r="R24" i="7"/>
  <c r="Q24" i="7"/>
  <c r="O24" i="7"/>
  <c r="N24" i="7"/>
  <c r="M24" i="7"/>
  <c r="L24" i="7" s="1"/>
  <c r="H24" i="7"/>
  <c r="D24" i="7"/>
  <c r="D36" i="7" s="1"/>
  <c r="D107" i="7" s="1"/>
  <c r="D110" i="7" s="1"/>
  <c r="S367" i="4"/>
  <c r="S366" i="4"/>
  <c r="K364" i="4"/>
  <c r="J364" i="4"/>
  <c r="I364" i="4"/>
  <c r="H364" i="4" s="1"/>
  <c r="G364" i="4"/>
  <c r="F364" i="4"/>
  <c r="E364" i="4"/>
  <c r="D364" i="4" s="1"/>
  <c r="K363" i="4"/>
  <c r="I363" i="4"/>
  <c r="H363" i="4" s="1"/>
  <c r="G363" i="4"/>
  <c r="E363" i="4"/>
  <c r="D363" i="4" s="1"/>
  <c r="I362" i="4"/>
  <c r="M361" i="4"/>
  <c r="K361" i="4"/>
  <c r="J361" i="4"/>
  <c r="I361" i="4"/>
  <c r="H361" i="4" s="1"/>
  <c r="G361" i="4"/>
  <c r="F361" i="4"/>
  <c r="E361" i="4"/>
  <c r="D361" i="4" s="1"/>
  <c r="N360" i="4"/>
  <c r="K360" i="4"/>
  <c r="J360" i="4"/>
  <c r="I360" i="4"/>
  <c r="H360" i="4" s="1"/>
  <c r="G360" i="4"/>
  <c r="F360" i="4"/>
  <c r="E360" i="4"/>
  <c r="D360" i="4" s="1"/>
  <c r="L359" i="4"/>
  <c r="H359" i="4"/>
  <c r="D359" i="4"/>
  <c r="K358" i="4"/>
  <c r="J358" i="4"/>
  <c r="I358" i="4"/>
  <c r="H358" i="4" s="1"/>
  <c r="G358" i="4"/>
  <c r="F358" i="4"/>
  <c r="E358" i="4"/>
  <c r="D358" i="4" s="1"/>
  <c r="K357" i="4"/>
  <c r="H357" i="4" s="1"/>
  <c r="J357" i="4"/>
  <c r="G357" i="4"/>
  <c r="D357" i="4" s="1"/>
  <c r="F357" i="4"/>
  <c r="E357" i="4"/>
  <c r="O356" i="4"/>
  <c r="K356" i="4"/>
  <c r="H356" i="4" s="1"/>
  <c r="J356" i="4"/>
  <c r="I356" i="4"/>
  <c r="G356" i="4"/>
  <c r="D356" i="4" s="1"/>
  <c r="F356" i="4"/>
  <c r="E356" i="4"/>
  <c r="K355" i="4"/>
  <c r="H355" i="4" s="1"/>
  <c r="J355" i="4"/>
  <c r="I355" i="4"/>
  <c r="G355" i="4"/>
  <c r="D355" i="4" s="1"/>
  <c r="F355" i="4"/>
  <c r="E355" i="4"/>
  <c r="J354" i="4"/>
  <c r="I354" i="4"/>
  <c r="F354" i="4"/>
  <c r="E354" i="4"/>
  <c r="U353" i="4"/>
  <c r="U343" i="4" s="1"/>
  <c r="T353" i="4"/>
  <c r="T343" i="4" s="1"/>
  <c r="S353" i="4"/>
  <c r="R353" i="4"/>
  <c r="Q353" i="4"/>
  <c r="Q343" i="4" s="1"/>
  <c r="P353" i="4"/>
  <c r="P343" i="4" s="1"/>
  <c r="K353" i="4"/>
  <c r="J353" i="4"/>
  <c r="I353" i="4"/>
  <c r="H353" i="4" s="1"/>
  <c r="G353" i="4"/>
  <c r="F353" i="4"/>
  <c r="E353" i="4"/>
  <c r="D353" i="4" s="1"/>
  <c r="K352" i="4"/>
  <c r="J352" i="4"/>
  <c r="I352" i="4"/>
  <c r="H352" i="4" s="1"/>
  <c r="G352" i="4"/>
  <c r="F352" i="4"/>
  <c r="E352" i="4"/>
  <c r="D352" i="4" s="1"/>
  <c r="K351" i="4"/>
  <c r="J351" i="4"/>
  <c r="I351" i="4"/>
  <c r="H351" i="4" s="1"/>
  <c r="G351" i="4"/>
  <c r="F351" i="4"/>
  <c r="E351" i="4"/>
  <c r="D351" i="4" s="1"/>
  <c r="U350" i="4"/>
  <c r="T350" i="4"/>
  <c r="S350" i="4"/>
  <c r="S343" i="4" s="1"/>
  <c r="R350" i="4"/>
  <c r="Q350" i="4"/>
  <c r="P350" i="4"/>
  <c r="K350" i="4"/>
  <c r="H350" i="4" s="1"/>
  <c r="J350" i="4"/>
  <c r="I350" i="4"/>
  <c r="G350" i="4"/>
  <c r="D350" i="4" s="1"/>
  <c r="F350" i="4"/>
  <c r="E350" i="4"/>
  <c r="K349" i="4"/>
  <c r="H349" i="4" s="1"/>
  <c r="J349" i="4"/>
  <c r="I349" i="4"/>
  <c r="G349" i="4"/>
  <c r="F349" i="4"/>
  <c r="E349" i="4"/>
  <c r="K348" i="4"/>
  <c r="J348" i="4"/>
  <c r="I348" i="4"/>
  <c r="G348" i="4"/>
  <c r="F348" i="4"/>
  <c r="E348" i="4"/>
  <c r="I347" i="4"/>
  <c r="K346" i="4"/>
  <c r="H346" i="4" s="1"/>
  <c r="J346" i="4"/>
  <c r="I346" i="4"/>
  <c r="G346" i="4"/>
  <c r="D346" i="4" s="1"/>
  <c r="F346" i="4"/>
  <c r="E346" i="4"/>
  <c r="I345" i="4"/>
  <c r="H345" i="4"/>
  <c r="D345" i="4"/>
  <c r="R343" i="4"/>
  <c r="I343" i="4"/>
  <c r="J342" i="4"/>
  <c r="F342" i="4"/>
  <c r="O340" i="4"/>
  <c r="N340" i="4"/>
  <c r="M340" i="4"/>
  <c r="L340" i="4" s="1"/>
  <c r="H340" i="4"/>
  <c r="D340" i="4"/>
  <c r="O338" i="4"/>
  <c r="N338" i="4"/>
  <c r="M338" i="4"/>
  <c r="L338" i="4"/>
  <c r="H338" i="4"/>
  <c r="D338" i="4"/>
  <c r="O337" i="4"/>
  <c r="O353" i="4" s="1"/>
  <c r="N337" i="4"/>
  <c r="N353" i="4" s="1"/>
  <c r="M337" i="4"/>
  <c r="L337" i="4" s="1"/>
  <c r="H337" i="4"/>
  <c r="D337" i="4"/>
  <c r="O336" i="4"/>
  <c r="N336" i="4"/>
  <c r="M336" i="4"/>
  <c r="L336" i="4"/>
  <c r="H336" i="4"/>
  <c r="D336" i="4"/>
  <c r="O335" i="4"/>
  <c r="N335" i="4"/>
  <c r="M335" i="4"/>
  <c r="L335" i="4" s="1"/>
  <c r="H335" i="4"/>
  <c r="D335" i="4"/>
  <c r="O333" i="4"/>
  <c r="K333" i="4"/>
  <c r="J333" i="4"/>
  <c r="I333" i="4"/>
  <c r="H333" i="4"/>
  <c r="G333" i="4"/>
  <c r="F333" i="4"/>
  <c r="N333" i="4" s="1"/>
  <c r="N342" i="4" s="1"/>
  <c r="E333" i="4"/>
  <c r="M333" i="4" s="1"/>
  <c r="L333" i="4" s="1"/>
  <c r="D333" i="4"/>
  <c r="O332" i="4"/>
  <c r="N332" i="4"/>
  <c r="M332" i="4"/>
  <c r="L332" i="4"/>
  <c r="H332" i="4"/>
  <c r="D332" i="4"/>
  <c r="O331" i="4"/>
  <c r="N331" i="4"/>
  <c r="M331" i="4"/>
  <c r="L331" i="4" s="1"/>
  <c r="H331" i="4"/>
  <c r="D331" i="4"/>
  <c r="O329" i="4"/>
  <c r="K329" i="4"/>
  <c r="J329" i="4"/>
  <c r="I329" i="4"/>
  <c r="H329" i="4"/>
  <c r="G329" i="4"/>
  <c r="F329" i="4"/>
  <c r="N329" i="4" s="1"/>
  <c r="E329" i="4"/>
  <c r="M329" i="4" s="1"/>
  <c r="L329" i="4" s="1"/>
  <c r="D329" i="4"/>
  <c r="O327" i="4"/>
  <c r="O355" i="4" s="1"/>
  <c r="N327" i="4"/>
  <c r="M327" i="4"/>
  <c r="M355" i="4" s="1"/>
  <c r="L327" i="4"/>
  <c r="H327" i="4"/>
  <c r="D327" i="4"/>
  <c r="O326" i="4"/>
  <c r="N326" i="4"/>
  <c r="M326" i="4"/>
  <c r="L326" i="4" s="1"/>
  <c r="H326" i="4"/>
  <c r="O325" i="4"/>
  <c r="N325" i="4"/>
  <c r="N361" i="4" s="1"/>
  <c r="M325" i="4"/>
  <c r="H325" i="4"/>
  <c r="D325" i="4"/>
  <c r="K323" i="4"/>
  <c r="J323" i="4"/>
  <c r="I323" i="4"/>
  <c r="I342" i="4" s="1"/>
  <c r="G323" i="4"/>
  <c r="O323" i="4" s="1"/>
  <c r="F323" i="4"/>
  <c r="N323" i="4" s="1"/>
  <c r="E323" i="4"/>
  <c r="M323" i="4" s="1"/>
  <c r="L323" i="4" s="1"/>
  <c r="H320" i="4"/>
  <c r="O319" i="4"/>
  <c r="N319" i="4"/>
  <c r="M319" i="4"/>
  <c r="L319" i="4" s="1"/>
  <c r="H319" i="4"/>
  <c r="D319" i="4"/>
  <c r="O318" i="4"/>
  <c r="L318" i="4" s="1"/>
  <c r="N318" i="4"/>
  <c r="M318" i="4"/>
  <c r="H318" i="4"/>
  <c r="D318" i="4"/>
  <c r="O317" i="4"/>
  <c r="N317" i="4"/>
  <c r="M317" i="4"/>
  <c r="L317" i="4" s="1"/>
  <c r="H317" i="4"/>
  <c r="D317" i="4"/>
  <c r="N315" i="4"/>
  <c r="M315" i="4"/>
  <c r="K315" i="4"/>
  <c r="H315" i="4" s="1"/>
  <c r="G315" i="4"/>
  <c r="D315" i="4"/>
  <c r="O314" i="4"/>
  <c r="N314" i="4"/>
  <c r="M314" i="4"/>
  <c r="L314" i="4"/>
  <c r="H314" i="4"/>
  <c r="D314" i="4"/>
  <c r="O313" i="4"/>
  <c r="N313" i="4"/>
  <c r="M313" i="4"/>
  <c r="L313" i="4" s="1"/>
  <c r="H313" i="4"/>
  <c r="D313" i="4"/>
  <c r="N311" i="4"/>
  <c r="M311" i="4"/>
  <c r="K311" i="4"/>
  <c r="H311" i="4" s="1"/>
  <c r="G311" i="4"/>
  <c r="D311" i="4"/>
  <c r="O310" i="4"/>
  <c r="L310" i="4" s="1"/>
  <c r="N310" i="4"/>
  <c r="M310" i="4"/>
  <c r="H310" i="4"/>
  <c r="D310" i="4"/>
  <c r="O309" i="4"/>
  <c r="N309" i="4"/>
  <c r="M309" i="4"/>
  <c r="L309" i="4" s="1"/>
  <c r="H309" i="4"/>
  <c r="D309" i="4"/>
  <c r="N307" i="4"/>
  <c r="M307" i="4"/>
  <c r="K307" i="4"/>
  <c r="H307" i="4" s="1"/>
  <c r="G307" i="4"/>
  <c r="D307" i="4"/>
  <c r="O306" i="4"/>
  <c r="N306" i="4"/>
  <c r="M306" i="4"/>
  <c r="L306" i="4"/>
  <c r="H306" i="4"/>
  <c r="D306" i="4"/>
  <c r="O305" i="4"/>
  <c r="N305" i="4"/>
  <c r="M305" i="4"/>
  <c r="L305" i="4" s="1"/>
  <c r="H305" i="4"/>
  <c r="D305" i="4"/>
  <c r="N303" i="4"/>
  <c r="M303" i="4"/>
  <c r="K303" i="4"/>
  <c r="H303" i="4" s="1"/>
  <c r="G303" i="4"/>
  <c r="D303" i="4"/>
  <c r="O302" i="4"/>
  <c r="L302" i="4" s="1"/>
  <c r="N302" i="4"/>
  <c r="M302" i="4"/>
  <c r="H302" i="4"/>
  <c r="D302" i="4"/>
  <c r="O301" i="4"/>
  <c r="N301" i="4"/>
  <c r="M301" i="4"/>
  <c r="L301" i="4" s="1"/>
  <c r="H301" i="4"/>
  <c r="D301" i="4"/>
  <c r="O300" i="4"/>
  <c r="N300" i="4"/>
  <c r="M300" i="4"/>
  <c r="L300" i="4"/>
  <c r="H300" i="4"/>
  <c r="D300" i="4"/>
  <c r="N298" i="4"/>
  <c r="M298" i="4"/>
  <c r="K298" i="4"/>
  <c r="H298" i="4"/>
  <c r="G298" i="4"/>
  <c r="O297" i="4"/>
  <c r="N297" i="4"/>
  <c r="M297" i="4"/>
  <c r="L297" i="4" s="1"/>
  <c r="H297" i="4"/>
  <c r="D297" i="4"/>
  <c r="O296" i="4"/>
  <c r="N296" i="4"/>
  <c r="M296" i="4"/>
  <c r="L296" i="4"/>
  <c r="H296" i="4"/>
  <c r="D296" i="4"/>
  <c r="N294" i="4"/>
  <c r="M294" i="4"/>
  <c r="K294" i="4"/>
  <c r="H294" i="4"/>
  <c r="G294" i="4"/>
  <c r="O293" i="4"/>
  <c r="N293" i="4"/>
  <c r="M293" i="4"/>
  <c r="L293" i="4" s="1"/>
  <c r="H293" i="4"/>
  <c r="D293" i="4"/>
  <c r="O292" i="4"/>
  <c r="N292" i="4"/>
  <c r="M292" i="4"/>
  <c r="L292" i="4"/>
  <c r="H292" i="4"/>
  <c r="D292" i="4"/>
  <c r="N290" i="4"/>
  <c r="M290" i="4"/>
  <c r="K290" i="4"/>
  <c r="H290" i="4"/>
  <c r="G290" i="4"/>
  <c r="O289" i="4"/>
  <c r="N289" i="4"/>
  <c r="M289" i="4"/>
  <c r="L289" i="4" s="1"/>
  <c r="H289" i="4"/>
  <c r="D289" i="4"/>
  <c r="O288" i="4"/>
  <c r="N288" i="4"/>
  <c r="M288" i="4"/>
  <c r="L288" i="4"/>
  <c r="H288" i="4"/>
  <c r="D288" i="4"/>
  <c r="N286" i="4"/>
  <c r="M286" i="4"/>
  <c r="K286" i="4"/>
  <c r="H286" i="4"/>
  <c r="G286" i="4"/>
  <c r="O284" i="4"/>
  <c r="N284" i="4"/>
  <c r="M284" i="4"/>
  <c r="L284" i="4" s="1"/>
  <c r="H284" i="4"/>
  <c r="D284" i="4"/>
  <c r="O283" i="4"/>
  <c r="N283" i="4"/>
  <c r="M283" i="4"/>
  <c r="L283" i="4"/>
  <c r="H283" i="4"/>
  <c r="D283" i="4"/>
  <c r="O282" i="4"/>
  <c r="N282" i="4"/>
  <c r="M282" i="4"/>
  <c r="L282" i="4" s="1"/>
  <c r="H282" i="4"/>
  <c r="D282" i="4"/>
  <c r="N280" i="4"/>
  <c r="M280" i="4"/>
  <c r="K280" i="4"/>
  <c r="H280" i="4" s="1"/>
  <c r="D280" i="4"/>
  <c r="O279" i="4"/>
  <c r="L279" i="4" s="1"/>
  <c r="N279" i="4"/>
  <c r="M279" i="4"/>
  <c r="H279" i="4"/>
  <c r="D279" i="4"/>
  <c r="O278" i="4"/>
  <c r="N278" i="4"/>
  <c r="M278" i="4"/>
  <c r="L278" i="4"/>
  <c r="H278" i="4"/>
  <c r="D278" i="4"/>
  <c r="N276" i="4"/>
  <c r="M276" i="4"/>
  <c r="K276" i="4"/>
  <c r="O276" i="4" s="1"/>
  <c r="L276" i="4" s="1"/>
  <c r="G276" i="4"/>
  <c r="D276" i="4"/>
  <c r="O275" i="4"/>
  <c r="L275" i="4" s="1"/>
  <c r="N275" i="4"/>
  <c r="M275" i="4"/>
  <c r="H275" i="4"/>
  <c r="D275" i="4"/>
  <c r="O274" i="4"/>
  <c r="N274" i="4"/>
  <c r="M274" i="4"/>
  <c r="L274" i="4"/>
  <c r="H274" i="4"/>
  <c r="D274" i="4"/>
  <c r="N272" i="4"/>
  <c r="M272" i="4"/>
  <c r="K272" i="4"/>
  <c r="O272" i="4" s="1"/>
  <c r="L272" i="4" s="1"/>
  <c r="G272" i="4"/>
  <c r="G321" i="4" s="1"/>
  <c r="D272" i="4"/>
  <c r="O271" i="4"/>
  <c r="L271" i="4" s="1"/>
  <c r="N271" i="4"/>
  <c r="M271" i="4"/>
  <c r="H271" i="4"/>
  <c r="D271" i="4"/>
  <c r="O270" i="4"/>
  <c r="N270" i="4"/>
  <c r="M270" i="4"/>
  <c r="L270" i="4"/>
  <c r="H270" i="4"/>
  <c r="D270" i="4"/>
  <c r="N268" i="4"/>
  <c r="M268" i="4"/>
  <c r="K268" i="4"/>
  <c r="K321" i="4" s="1"/>
  <c r="D268" i="4"/>
  <c r="O267" i="4"/>
  <c r="N267" i="4"/>
  <c r="M267" i="4"/>
  <c r="L267" i="4" s="1"/>
  <c r="H267" i="4"/>
  <c r="D267" i="4"/>
  <c r="O266" i="4"/>
  <c r="O360" i="4" s="1"/>
  <c r="N266" i="4"/>
  <c r="M266" i="4"/>
  <c r="M360" i="4" s="1"/>
  <c r="H266" i="4"/>
  <c r="D266" i="4"/>
  <c r="O265" i="4"/>
  <c r="N265" i="4"/>
  <c r="M265" i="4"/>
  <c r="L265" i="4" s="1"/>
  <c r="H265" i="4"/>
  <c r="D265" i="4"/>
  <c r="O264" i="4"/>
  <c r="N264" i="4"/>
  <c r="M264" i="4"/>
  <c r="L264" i="4"/>
  <c r="D264" i="4"/>
  <c r="H263" i="4"/>
  <c r="D263" i="4"/>
  <c r="O262" i="4"/>
  <c r="J262" i="4"/>
  <c r="J321" i="4" s="1"/>
  <c r="I262" i="4"/>
  <c r="H262" i="4" s="1"/>
  <c r="F262" i="4"/>
  <c r="F321" i="4" s="1"/>
  <c r="E262" i="4"/>
  <c r="M262" i="4" s="1"/>
  <c r="L262" i="4" s="1"/>
  <c r="K260" i="4"/>
  <c r="J260" i="4"/>
  <c r="I260" i="4"/>
  <c r="H260" i="4"/>
  <c r="G260" i="4"/>
  <c r="E260" i="4"/>
  <c r="O259" i="4"/>
  <c r="N259" i="4"/>
  <c r="M259" i="4"/>
  <c r="L259" i="4"/>
  <c r="H259" i="4"/>
  <c r="D259" i="4"/>
  <c r="O258" i="4"/>
  <c r="L258" i="4" s="1"/>
  <c r="N258" i="4"/>
  <c r="M258" i="4"/>
  <c r="H258" i="4"/>
  <c r="D258" i="4"/>
  <c r="O256" i="4"/>
  <c r="O260" i="4" s="1"/>
  <c r="M256" i="4"/>
  <c r="M260" i="4" s="1"/>
  <c r="L256" i="4"/>
  <c r="L260" i="4" s="1"/>
  <c r="J256" i="4"/>
  <c r="J363" i="4" s="1"/>
  <c r="H256" i="4"/>
  <c r="F256" i="4"/>
  <c r="F363" i="4" s="1"/>
  <c r="D256" i="4"/>
  <c r="D260" i="4" s="1"/>
  <c r="M253" i="4"/>
  <c r="L253" i="4"/>
  <c r="H253" i="4"/>
  <c r="O252" i="4"/>
  <c r="O351" i="4" s="1"/>
  <c r="N252" i="4"/>
  <c r="N351" i="4" s="1"/>
  <c r="M252" i="4"/>
  <c r="M351" i="4" s="1"/>
  <c r="L351" i="4" s="1"/>
  <c r="L252" i="4"/>
  <c r="H252" i="4"/>
  <c r="D252" i="4"/>
  <c r="N251" i="4"/>
  <c r="M251" i="4"/>
  <c r="L251" i="4" s="1"/>
  <c r="H251" i="4"/>
  <c r="D251" i="4"/>
  <c r="N250" i="4"/>
  <c r="M250" i="4"/>
  <c r="L250" i="4" s="1"/>
  <c r="H250" i="4"/>
  <c r="D250" i="4"/>
  <c r="K248" i="4"/>
  <c r="H248" i="4" s="1"/>
  <c r="J248" i="4"/>
  <c r="I248" i="4"/>
  <c r="G248" i="4"/>
  <c r="D248" i="4" s="1"/>
  <c r="F248" i="4"/>
  <c r="N248" i="4" s="1"/>
  <c r="E248" i="4"/>
  <c r="M248" i="4" s="1"/>
  <c r="O247" i="4"/>
  <c r="L247" i="4" s="1"/>
  <c r="N247" i="4"/>
  <c r="M247" i="4"/>
  <c r="H247" i="4"/>
  <c r="D247" i="4"/>
  <c r="N246" i="4"/>
  <c r="M246" i="4"/>
  <c r="L246" i="4"/>
  <c r="H246" i="4"/>
  <c r="D246" i="4"/>
  <c r="N244" i="4"/>
  <c r="M244" i="4"/>
  <c r="K244" i="4"/>
  <c r="O244" i="4" s="1"/>
  <c r="L244" i="4" s="1"/>
  <c r="H244" i="4"/>
  <c r="G244" i="4"/>
  <c r="D244" i="4" s="1"/>
  <c r="O243" i="4"/>
  <c r="N243" i="4"/>
  <c r="M243" i="4"/>
  <c r="L243" i="4" s="1"/>
  <c r="H243" i="4"/>
  <c r="D243" i="4"/>
  <c r="N242" i="4"/>
  <c r="M242" i="4"/>
  <c r="L242" i="4"/>
  <c r="H242" i="4"/>
  <c r="D242" i="4"/>
  <c r="N240" i="4"/>
  <c r="M240" i="4"/>
  <c r="K240" i="4"/>
  <c r="H240" i="4"/>
  <c r="G240" i="4"/>
  <c r="D240" i="4" s="1"/>
  <c r="O239" i="4"/>
  <c r="N239" i="4"/>
  <c r="M239" i="4"/>
  <c r="L239" i="4" s="1"/>
  <c r="H239" i="4"/>
  <c r="D239" i="4"/>
  <c r="N238" i="4"/>
  <c r="M238" i="4"/>
  <c r="L238" i="4" s="1"/>
  <c r="H238" i="4"/>
  <c r="D238" i="4"/>
  <c r="N236" i="4"/>
  <c r="M236" i="4"/>
  <c r="K236" i="4"/>
  <c r="K354" i="4" s="1"/>
  <c r="H354" i="4" s="1"/>
  <c r="G236" i="4"/>
  <c r="O236" i="4" s="1"/>
  <c r="L236" i="4" s="1"/>
  <c r="D236" i="4"/>
  <c r="H235" i="4"/>
  <c r="O234" i="4"/>
  <c r="N234" i="4"/>
  <c r="N354" i="4" s="1"/>
  <c r="M234" i="4"/>
  <c r="M354" i="4" s="1"/>
  <c r="H234" i="4"/>
  <c r="D234" i="4"/>
  <c r="O233" i="4"/>
  <c r="L233" i="4" s="1"/>
  <c r="N233" i="4"/>
  <c r="M233" i="4"/>
  <c r="H233" i="4"/>
  <c r="D233" i="4"/>
  <c r="N232" i="4"/>
  <c r="M232" i="4"/>
  <c r="L232" i="4"/>
  <c r="H232" i="4"/>
  <c r="D232" i="4"/>
  <c r="K230" i="4"/>
  <c r="J230" i="4"/>
  <c r="I230" i="4"/>
  <c r="H230" i="4" s="1"/>
  <c r="G230" i="4"/>
  <c r="O230" i="4" s="1"/>
  <c r="F230" i="4"/>
  <c r="N230" i="4" s="1"/>
  <c r="E230" i="4"/>
  <c r="M230" i="4" s="1"/>
  <c r="O229" i="4"/>
  <c r="N229" i="4"/>
  <c r="M229" i="4"/>
  <c r="L229" i="4" s="1"/>
  <c r="H229" i="4"/>
  <c r="D229" i="4"/>
  <c r="N228" i="4"/>
  <c r="M228" i="4"/>
  <c r="L228" i="4"/>
  <c r="H228" i="4"/>
  <c r="D228" i="4"/>
  <c r="K226" i="4"/>
  <c r="J226" i="4"/>
  <c r="I226" i="4"/>
  <c r="H226" i="4" s="1"/>
  <c r="G226" i="4"/>
  <c r="O226" i="4" s="1"/>
  <c r="F226" i="4"/>
  <c r="N226" i="4" s="1"/>
  <c r="E226" i="4"/>
  <c r="M226" i="4" s="1"/>
  <c r="L226" i="4" s="1"/>
  <c r="O225" i="4"/>
  <c r="N225" i="4"/>
  <c r="M225" i="4"/>
  <c r="L225" i="4" s="1"/>
  <c r="H225" i="4"/>
  <c r="D225" i="4"/>
  <c r="N224" i="4"/>
  <c r="M224" i="4"/>
  <c r="L224" i="4" s="1"/>
  <c r="H224" i="4"/>
  <c r="D224" i="4"/>
  <c r="M222" i="4"/>
  <c r="K222" i="4"/>
  <c r="J222" i="4"/>
  <c r="H222" i="4"/>
  <c r="G222" i="4"/>
  <c r="O222" i="4" s="1"/>
  <c r="L222" i="4" s="1"/>
  <c r="F222" i="4"/>
  <c r="N222" i="4" s="1"/>
  <c r="O221" i="4"/>
  <c r="N221" i="4"/>
  <c r="M221" i="4"/>
  <c r="L221" i="4" s="1"/>
  <c r="H221" i="4"/>
  <c r="D221" i="4"/>
  <c r="N220" i="4"/>
  <c r="M220" i="4"/>
  <c r="L220" i="4"/>
  <c r="H220" i="4"/>
  <c r="D220" i="4"/>
  <c r="M218" i="4"/>
  <c r="K218" i="4"/>
  <c r="J218" i="4"/>
  <c r="N218" i="4" s="1"/>
  <c r="H218" i="4"/>
  <c r="G218" i="4"/>
  <c r="O218" i="4" s="1"/>
  <c r="F218" i="4"/>
  <c r="D218" i="4"/>
  <c r="O217" i="4"/>
  <c r="L217" i="4" s="1"/>
  <c r="N217" i="4"/>
  <c r="M217" i="4"/>
  <c r="H217" i="4"/>
  <c r="D217" i="4"/>
  <c r="N216" i="4"/>
  <c r="M216" i="4"/>
  <c r="L216" i="4"/>
  <c r="H216" i="4"/>
  <c r="D216" i="4"/>
  <c r="K214" i="4"/>
  <c r="J214" i="4"/>
  <c r="I214" i="4"/>
  <c r="H214" i="4" s="1"/>
  <c r="G214" i="4"/>
  <c r="O214" i="4" s="1"/>
  <c r="F214" i="4"/>
  <c r="N214" i="4" s="1"/>
  <c r="E214" i="4"/>
  <c r="M214" i="4" s="1"/>
  <c r="O213" i="4"/>
  <c r="N213" i="4"/>
  <c r="M213" i="4"/>
  <c r="L213" i="4" s="1"/>
  <c r="H213" i="4"/>
  <c r="D213" i="4"/>
  <c r="N212" i="4"/>
  <c r="M212" i="4"/>
  <c r="L212" i="4"/>
  <c r="H212" i="4"/>
  <c r="D212" i="4"/>
  <c r="M210" i="4"/>
  <c r="K210" i="4"/>
  <c r="J210" i="4"/>
  <c r="N210" i="4" s="1"/>
  <c r="H210" i="4"/>
  <c r="G210" i="4"/>
  <c r="O210" i="4" s="1"/>
  <c r="F210" i="4"/>
  <c r="D210" i="4"/>
  <c r="O209" i="4"/>
  <c r="L209" i="4" s="1"/>
  <c r="N209" i="4"/>
  <c r="M209" i="4"/>
  <c r="H209" i="4"/>
  <c r="D209" i="4"/>
  <c r="N208" i="4"/>
  <c r="M208" i="4"/>
  <c r="L208" i="4"/>
  <c r="H208" i="4"/>
  <c r="D208" i="4"/>
  <c r="K206" i="4"/>
  <c r="J206" i="4"/>
  <c r="I206" i="4"/>
  <c r="H206" i="4" s="1"/>
  <c r="G206" i="4"/>
  <c r="O206" i="4" s="1"/>
  <c r="F206" i="4"/>
  <c r="N206" i="4" s="1"/>
  <c r="E206" i="4"/>
  <c r="M206" i="4" s="1"/>
  <c r="L206" i="4" s="1"/>
  <c r="O205" i="4"/>
  <c r="N205" i="4"/>
  <c r="M205" i="4"/>
  <c r="L205" i="4" s="1"/>
  <c r="H205" i="4"/>
  <c r="D205" i="4"/>
  <c r="N204" i="4"/>
  <c r="M204" i="4"/>
  <c r="L204" i="4"/>
  <c r="H204" i="4"/>
  <c r="D204" i="4"/>
  <c r="M202" i="4"/>
  <c r="K202" i="4"/>
  <c r="J202" i="4"/>
  <c r="N202" i="4" s="1"/>
  <c r="H202" i="4"/>
  <c r="G202" i="4"/>
  <c r="O202" i="4" s="1"/>
  <c r="F202" i="4"/>
  <c r="D202" i="4"/>
  <c r="O201" i="4"/>
  <c r="L201" i="4" s="1"/>
  <c r="N201" i="4"/>
  <c r="M201" i="4"/>
  <c r="H201" i="4"/>
  <c r="D201" i="4"/>
  <c r="N200" i="4"/>
  <c r="M200" i="4"/>
  <c r="L200" i="4"/>
  <c r="H200" i="4"/>
  <c r="D200" i="4"/>
  <c r="N199" i="4"/>
  <c r="M199" i="4"/>
  <c r="L199" i="4" s="1"/>
  <c r="H199" i="4"/>
  <c r="D199" i="4"/>
  <c r="M197" i="4"/>
  <c r="K197" i="4"/>
  <c r="O197" i="4" s="1"/>
  <c r="L197" i="4" s="1"/>
  <c r="J197" i="4"/>
  <c r="G197" i="4"/>
  <c r="D197" i="4" s="1"/>
  <c r="F197" i="4"/>
  <c r="N197" i="4" s="1"/>
  <c r="O196" i="4"/>
  <c r="N196" i="4"/>
  <c r="M196" i="4"/>
  <c r="L196" i="4" s="1"/>
  <c r="H196" i="4"/>
  <c r="D196" i="4"/>
  <c r="N195" i="4"/>
  <c r="M195" i="4"/>
  <c r="L195" i="4" s="1"/>
  <c r="H195" i="4"/>
  <c r="D195" i="4"/>
  <c r="K193" i="4"/>
  <c r="J193" i="4"/>
  <c r="I193" i="4"/>
  <c r="H193" i="4"/>
  <c r="G193" i="4"/>
  <c r="O193" i="4" s="1"/>
  <c r="F193" i="4"/>
  <c r="N193" i="4" s="1"/>
  <c r="E193" i="4"/>
  <c r="M193" i="4" s="1"/>
  <c r="L193" i="4" s="1"/>
  <c r="D193" i="4"/>
  <c r="O192" i="4"/>
  <c r="N192" i="4"/>
  <c r="M192" i="4"/>
  <c r="L192" i="4"/>
  <c r="H192" i="4"/>
  <c r="D192" i="4"/>
  <c r="N191" i="4"/>
  <c r="M191" i="4"/>
  <c r="L191" i="4" s="1"/>
  <c r="H191" i="4"/>
  <c r="D191" i="4"/>
  <c r="M189" i="4"/>
  <c r="K189" i="4"/>
  <c r="O189" i="4" s="1"/>
  <c r="L189" i="4" s="1"/>
  <c r="J189" i="4"/>
  <c r="G189" i="4"/>
  <c r="D189" i="4" s="1"/>
  <c r="F189" i="4"/>
  <c r="N189" i="4" s="1"/>
  <c r="O188" i="4"/>
  <c r="N188" i="4"/>
  <c r="M188" i="4"/>
  <c r="L188" i="4" s="1"/>
  <c r="H188" i="4"/>
  <c r="D188" i="4"/>
  <c r="N187" i="4"/>
  <c r="M187" i="4"/>
  <c r="L187" i="4" s="1"/>
  <c r="H187" i="4"/>
  <c r="D187" i="4"/>
  <c r="K185" i="4"/>
  <c r="J185" i="4"/>
  <c r="I185" i="4"/>
  <c r="H185" i="4"/>
  <c r="G185" i="4"/>
  <c r="O185" i="4" s="1"/>
  <c r="F185" i="4"/>
  <c r="N185" i="4" s="1"/>
  <c r="E185" i="4"/>
  <c r="M185" i="4" s="1"/>
  <c r="L185" i="4" s="1"/>
  <c r="D185" i="4"/>
  <c r="O184" i="4"/>
  <c r="N184" i="4"/>
  <c r="M184" i="4"/>
  <c r="L184" i="4"/>
  <c r="H184" i="4"/>
  <c r="D184" i="4"/>
  <c r="N183" i="4"/>
  <c r="M183" i="4"/>
  <c r="L183" i="4" s="1"/>
  <c r="H183" i="4"/>
  <c r="D183" i="4"/>
  <c r="M181" i="4"/>
  <c r="K181" i="4"/>
  <c r="O181" i="4" s="1"/>
  <c r="L181" i="4" s="1"/>
  <c r="J181" i="4"/>
  <c r="G181" i="4"/>
  <c r="D181" i="4" s="1"/>
  <c r="F181" i="4"/>
  <c r="N181" i="4" s="1"/>
  <c r="O180" i="4"/>
  <c r="N180" i="4"/>
  <c r="M180" i="4"/>
  <c r="L180" i="4" s="1"/>
  <c r="H180" i="4"/>
  <c r="D180" i="4"/>
  <c r="N179" i="4"/>
  <c r="M179" i="4"/>
  <c r="L179" i="4" s="1"/>
  <c r="H179" i="4"/>
  <c r="D179" i="4"/>
  <c r="M177" i="4"/>
  <c r="K177" i="4"/>
  <c r="J177" i="4"/>
  <c r="H177" i="4"/>
  <c r="G177" i="4"/>
  <c r="O177" i="4" s="1"/>
  <c r="L177" i="4" s="1"/>
  <c r="F177" i="4"/>
  <c r="N177" i="4" s="1"/>
  <c r="O176" i="4"/>
  <c r="N176" i="4"/>
  <c r="H176" i="4"/>
  <c r="E176" i="4"/>
  <c r="M176" i="4" s="1"/>
  <c r="L176" i="4" s="1"/>
  <c r="N175" i="4"/>
  <c r="M175" i="4"/>
  <c r="L175" i="4"/>
  <c r="H175" i="4"/>
  <c r="E175" i="4"/>
  <c r="D175" i="4"/>
  <c r="E174" i="4"/>
  <c r="M173" i="4"/>
  <c r="K173" i="4"/>
  <c r="J173" i="4"/>
  <c r="H173" i="4"/>
  <c r="G173" i="4"/>
  <c r="O173" i="4" s="1"/>
  <c r="L173" i="4" s="1"/>
  <c r="F173" i="4"/>
  <c r="N173" i="4" s="1"/>
  <c r="O172" i="4"/>
  <c r="N172" i="4"/>
  <c r="M172" i="4"/>
  <c r="L172" i="4" s="1"/>
  <c r="H172" i="4"/>
  <c r="D172" i="4"/>
  <c r="N171" i="4"/>
  <c r="M171" i="4"/>
  <c r="L171" i="4"/>
  <c r="H171" i="4"/>
  <c r="D171" i="4"/>
  <c r="M169" i="4"/>
  <c r="K169" i="4"/>
  <c r="J169" i="4"/>
  <c r="N169" i="4" s="1"/>
  <c r="H169" i="4"/>
  <c r="G169" i="4"/>
  <c r="O169" i="4" s="1"/>
  <c r="F169" i="4"/>
  <c r="D169" i="4"/>
  <c r="O168" i="4"/>
  <c r="L168" i="4" s="1"/>
  <c r="N168" i="4"/>
  <c r="M168" i="4"/>
  <c r="H168" i="4"/>
  <c r="D168" i="4"/>
  <c r="N167" i="4"/>
  <c r="M167" i="4"/>
  <c r="L167" i="4"/>
  <c r="H167" i="4"/>
  <c r="D167" i="4"/>
  <c r="M165" i="4"/>
  <c r="K165" i="4"/>
  <c r="O165" i="4" s="1"/>
  <c r="J165" i="4"/>
  <c r="N165" i="4" s="1"/>
  <c r="G165" i="4"/>
  <c r="F165" i="4"/>
  <c r="D165" i="4"/>
  <c r="O164" i="4"/>
  <c r="N164" i="4"/>
  <c r="M164" i="4"/>
  <c r="L164" i="4"/>
  <c r="H164" i="4"/>
  <c r="D164" i="4"/>
  <c r="N163" i="4"/>
  <c r="M163" i="4"/>
  <c r="L163" i="4" s="1"/>
  <c r="H163" i="4"/>
  <c r="D163" i="4"/>
  <c r="N162" i="4"/>
  <c r="M162" i="4"/>
  <c r="L162" i="4" s="1"/>
  <c r="H162" i="4"/>
  <c r="D162" i="4"/>
  <c r="K160" i="4"/>
  <c r="J160" i="4"/>
  <c r="I160" i="4"/>
  <c r="H160" i="4"/>
  <c r="G160" i="4"/>
  <c r="O160" i="4" s="1"/>
  <c r="F160" i="4"/>
  <c r="N160" i="4" s="1"/>
  <c r="E160" i="4"/>
  <c r="M160" i="4" s="1"/>
  <c r="D160" i="4"/>
  <c r="M159" i="4"/>
  <c r="L159" i="4" s="1"/>
  <c r="H159" i="4"/>
  <c r="D159" i="4"/>
  <c r="O158" i="4"/>
  <c r="N158" i="4"/>
  <c r="M158" i="4"/>
  <c r="L158" i="4"/>
  <c r="H158" i="4"/>
  <c r="D158" i="4"/>
  <c r="N157" i="4"/>
  <c r="M157" i="4"/>
  <c r="L157" i="4" s="1"/>
  <c r="H157" i="4"/>
  <c r="D157" i="4"/>
  <c r="K155" i="4"/>
  <c r="H155" i="4" s="1"/>
  <c r="J155" i="4"/>
  <c r="I155" i="4"/>
  <c r="G155" i="4"/>
  <c r="D155" i="4" s="1"/>
  <c r="F155" i="4"/>
  <c r="N155" i="4" s="1"/>
  <c r="E155" i="4"/>
  <c r="M155" i="4" s="1"/>
  <c r="O154" i="4"/>
  <c r="L154" i="4" s="1"/>
  <c r="N154" i="4"/>
  <c r="M154" i="4"/>
  <c r="H154" i="4"/>
  <c r="D154" i="4"/>
  <c r="N153" i="4"/>
  <c r="M153" i="4"/>
  <c r="L153" i="4"/>
  <c r="H153" i="4"/>
  <c r="D153" i="4"/>
  <c r="N152" i="4"/>
  <c r="M152" i="4"/>
  <c r="L152" i="4" s="1"/>
  <c r="H152" i="4"/>
  <c r="D152" i="4"/>
  <c r="K150" i="4"/>
  <c r="H150" i="4" s="1"/>
  <c r="J150" i="4"/>
  <c r="I150" i="4"/>
  <c r="G150" i="4"/>
  <c r="D150" i="4" s="1"/>
  <c r="F150" i="4"/>
  <c r="N150" i="4" s="1"/>
  <c r="E150" i="4"/>
  <c r="M149" i="4"/>
  <c r="L149" i="4" s="1"/>
  <c r="H149" i="4"/>
  <c r="D149" i="4"/>
  <c r="O148" i="4"/>
  <c r="L148" i="4" s="1"/>
  <c r="N148" i="4"/>
  <c r="M148" i="4"/>
  <c r="H148" i="4"/>
  <c r="D148" i="4"/>
  <c r="N147" i="4"/>
  <c r="M147" i="4"/>
  <c r="L147" i="4"/>
  <c r="H147" i="4"/>
  <c r="D147" i="4"/>
  <c r="K145" i="4"/>
  <c r="J145" i="4"/>
  <c r="I145" i="4"/>
  <c r="H145" i="4" s="1"/>
  <c r="G145" i="4"/>
  <c r="O145" i="4" s="1"/>
  <c r="F145" i="4"/>
  <c r="N145" i="4" s="1"/>
  <c r="E145" i="4"/>
  <c r="D145" i="4" s="1"/>
  <c r="O144" i="4"/>
  <c r="N144" i="4"/>
  <c r="M144" i="4"/>
  <c r="L144" i="4" s="1"/>
  <c r="H144" i="4"/>
  <c r="D144" i="4"/>
  <c r="N143" i="4"/>
  <c r="M143" i="4"/>
  <c r="L143" i="4"/>
  <c r="H143" i="4"/>
  <c r="D143" i="4"/>
  <c r="N142" i="4"/>
  <c r="M142" i="4"/>
  <c r="L142" i="4"/>
  <c r="H142" i="4"/>
  <c r="D142" i="4"/>
  <c r="K140" i="4"/>
  <c r="J140" i="4"/>
  <c r="I140" i="4"/>
  <c r="H140" i="4" s="1"/>
  <c r="G140" i="4"/>
  <c r="F140" i="4"/>
  <c r="N140" i="4" s="1"/>
  <c r="E140" i="4"/>
  <c r="D140" i="4" s="1"/>
  <c r="O139" i="4"/>
  <c r="N139" i="4"/>
  <c r="M139" i="4"/>
  <c r="L139" i="4" s="1"/>
  <c r="H139" i="4"/>
  <c r="D139" i="4"/>
  <c r="N138" i="4"/>
  <c r="M138" i="4"/>
  <c r="L138" i="4" s="1"/>
  <c r="H138" i="4"/>
  <c r="D138" i="4"/>
  <c r="M136" i="4"/>
  <c r="K136" i="4"/>
  <c r="J136" i="4"/>
  <c r="H136" i="4"/>
  <c r="G136" i="4"/>
  <c r="F136" i="4"/>
  <c r="N136" i="4" s="1"/>
  <c r="O135" i="4"/>
  <c r="O132" i="4" s="1"/>
  <c r="N135" i="4"/>
  <c r="N132" i="4" s="1"/>
  <c r="M135" i="4"/>
  <c r="L135" i="4" s="1"/>
  <c r="H135" i="4"/>
  <c r="D135" i="4"/>
  <c r="N134" i="4"/>
  <c r="M134" i="4"/>
  <c r="L134" i="4"/>
  <c r="H134" i="4"/>
  <c r="D134" i="4"/>
  <c r="M132" i="4"/>
  <c r="L132" i="4" s="1"/>
  <c r="K132" i="4"/>
  <c r="J132" i="4"/>
  <c r="H132" i="4"/>
  <c r="G132" i="4"/>
  <c r="F132" i="4"/>
  <c r="D132" i="4"/>
  <c r="O131" i="4"/>
  <c r="N131" i="4"/>
  <c r="M131" i="4"/>
  <c r="L131" i="4"/>
  <c r="H131" i="4"/>
  <c r="D131" i="4"/>
  <c r="N130" i="4"/>
  <c r="M130" i="4"/>
  <c r="L130" i="4" s="1"/>
  <c r="H130" i="4"/>
  <c r="D130" i="4"/>
  <c r="N129" i="4"/>
  <c r="M129" i="4"/>
  <c r="L129" i="4" s="1"/>
  <c r="H129" i="4"/>
  <c r="D129" i="4"/>
  <c r="N127" i="4"/>
  <c r="K127" i="4"/>
  <c r="J127" i="4"/>
  <c r="J362" i="4" s="1"/>
  <c r="I127" i="4"/>
  <c r="G127" i="4"/>
  <c r="F127" i="4"/>
  <c r="F362" i="4" s="1"/>
  <c r="E127" i="4"/>
  <c r="E362" i="4" s="1"/>
  <c r="O126" i="4"/>
  <c r="N126" i="4"/>
  <c r="M126" i="4"/>
  <c r="L126" i="4" s="1"/>
  <c r="H126" i="4"/>
  <c r="D126" i="4"/>
  <c r="N125" i="4"/>
  <c r="M125" i="4"/>
  <c r="L125" i="4"/>
  <c r="H125" i="4"/>
  <c r="D125" i="4"/>
  <c r="N124" i="4"/>
  <c r="M124" i="4"/>
  <c r="L124" i="4" s="1"/>
  <c r="H124" i="4"/>
  <c r="D124" i="4"/>
  <c r="D123" i="4"/>
  <c r="K122" i="4"/>
  <c r="K347" i="4" s="1"/>
  <c r="H347" i="4" s="1"/>
  <c r="J122" i="4"/>
  <c r="J347" i="4" s="1"/>
  <c r="I122" i="4"/>
  <c r="H122" i="4" s="1"/>
  <c r="G122" i="4"/>
  <c r="G347" i="4" s="1"/>
  <c r="E122" i="4"/>
  <c r="M121" i="4"/>
  <c r="L121" i="4"/>
  <c r="H121" i="4"/>
  <c r="D121" i="4"/>
  <c r="N120" i="4"/>
  <c r="M120" i="4"/>
  <c r="L120" i="4" s="1"/>
  <c r="H120" i="4"/>
  <c r="D120" i="4"/>
  <c r="N118" i="4"/>
  <c r="N116" i="4" s="1"/>
  <c r="M118" i="4"/>
  <c r="H118" i="4"/>
  <c r="D118" i="4"/>
  <c r="O116" i="4"/>
  <c r="K116" i="4"/>
  <c r="H116" i="4" s="1"/>
  <c r="J116" i="4"/>
  <c r="I116" i="4"/>
  <c r="G116" i="4"/>
  <c r="D116" i="4" s="1"/>
  <c r="F116" i="4"/>
  <c r="E116" i="4"/>
  <c r="O115" i="4"/>
  <c r="O357" i="4" s="1"/>
  <c r="L357" i="4" s="1"/>
  <c r="N115" i="4"/>
  <c r="N357" i="4" s="1"/>
  <c r="M115" i="4"/>
  <c r="M345" i="4" s="1"/>
  <c r="L345" i="4" s="1"/>
  <c r="H115" i="4"/>
  <c r="D115" i="4"/>
  <c r="O114" i="4"/>
  <c r="N114" i="4"/>
  <c r="M114" i="4"/>
  <c r="L114" i="4" s="1"/>
  <c r="H114" i="4"/>
  <c r="D114" i="4"/>
  <c r="O113" i="4"/>
  <c r="N113" i="4"/>
  <c r="M113" i="4"/>
  <c r="L113" i="4"/>
  <c r="H113" i="4"/>
  <c r="D113" i="4"/>
  <c r="O112" i="4"/>
  <c r="N112" i="4"/>
  <c r="M112" i="4"/>
  <c r="L112" i="4" s="1"/>
  <c r="H112" i="4"/>
  <c r="D112" i="4"/>
  <c r="O111" i="4"/>
  <c r="O106" i="4" s="1"/>
  <c r="N111" i="4"/>
  <c r="M111" i="4"/>
  <c r="H111" i="4"/>
  <c r="D111" i="4"/>
  <c r="O110" i="4"/>
  <c r="O352" i="4" s="1"/>
  <c r="N110" i="4"/>
  <c r="N352" i="4" s="1"/>
  <c r="M110" i="4"/>
  <c r="M106" i="4" s="1"/>
  <c r="H110" i="4"/>
  <c r="D110" i="4"/>
  <c r="N109" i="4"/>
  <c r="M109" i="4"/>
  <c r="L109" i="4" s="1"/>
  <c r="H109" i="4"/>
  <c r="D109" i="4"/>
  <c r="N108" i="4"/>
  <c r="N356" i="4" s="1"/>
  <c r="M108" i="4"/>
  <c r="M356" i="4" s="1"/>
  <c r="L356" i="4" s="1"/>
  <c r="L108" i="4"/>
  <c r="H108" i="4"/>
  <c r="D108" i="4"/>
  <c r="N106" i="4"/>
  <c r="K106" i="4"/>
  <c r="J106" i="4"/>
  <c r="J254" i="4" s="1"/>
  <c r="I106" i="4"/>
  <c r="I254" i="4" s="1"/>
  <c r="H106" i="4"/>
  <c r="G106" i="4"/>
  <c r="F106" i="4"/>
  <c r="F254" i="4" s="1"/>
  <c r="E106" i="4"/>
  <c r="E254" i="4" s="1"/>
  <c r="J104" i="4"/>
  <c r="I104" i="4"/>
  <c r="F104" i="4"/>
  <c r="E104" i="4"/>
  <c r="O103" i="4"/>
  <c r="N103" i="4"/>
  <c r="M103" i="4"/>
  <c r="L103" i="4" s="1"/>
  <c r="H103" i="4"/>
  <c r="O102" i="4"/>
  <c r="N102" i="4"/>
  <c r="M102" i="4"/>
  <c r="L102" i="4" s="1"/>
  <c r="H102" i="4"/>
  <c r="D102" i="4"/>
  <c r="N100" i="4"/>
  <c r="M100" i="4"/>
  <c r="M362" i="4" s="1"/>
  <c r="K100" i="4"/>
  <c r="K362" i="4" s="1"/>
  <c r="G100" i="4"/>
  <c r="G362" i="4" s="1"/>
  <c r="O99" i="4"/>
  <c r="N99" i="4"/>
  <c r="M99" i="4"/>
  <c r="M364" i="4" s="1"/>
  <c r="H99" i="4"/>
  <c r="D99" i="4"/>
  <c r="O98" i="4"/>
  <c r="N98" i="4"/>
  <c r="M98" i="4"/>
  <c r="L98" i="4" s="1"/>
  <c r="O97" i="4"/>
  <c r="O94" i="4" s="1"/>
  <c r="N97" i="4"/>
  <c r="N94" i="4" s="1"/>
  <c r="N104" i="4" s="1"/>
  <c r="M97" i="4"/>
  <c r="L97" i="4" s="1"/>
  <c r="H97" i="4"/>
  <c r="D97" i="4"/>
  <c r="O96" i="4"/>
  <c r="O348" i="4" s="1"/>
  <c r="N96" i="4"/>
  <c r="N348" i="4" s="1"/>
  <c r="M96" i="4"/>
  <c r="M348" i="4" s="1"/>
  <c r="H96" i="4"/>
  <c r="D96" i="4"/>
  <c r="D95" i="4"/>
  <c r="K94" i="4"/>
  <c r="K104" i="4" s="1"/>
  <c r="J94" i="4"/>
  <c r="I94" i="4"/>
  <c r="H94" i="4"/>
  <c r="G94" i="4"/>
  <c r="G104" i="4" s="1"/>
  <c r="F94" i="4"/>
  <c r="E94" i="4"/>
  <c r="D94" i="4"/>
  <c r="K92" i="4"/>
  <c r="G92" i="4"/>
  <c r="O91" i="4"/>
  <c r="N91" i="4"/>
  <c r="M91" i="4"/>
  <c r="L91" i="4"/>
  <c r="H91" i="4"/>
  <c r="D91" i="4"/>
  <c r="O90" i="4"/>
  <c r="N90" i="4"/>
  <c r="M90" i="4"/>
  <c r="L90" i="4" s="1"/>
  <c r="H90" i="4"/>
  <c r="D90" i="4"/>
  <c r="O89" i="4"/>
  <c r="N89" i="4"/>
  <c r="M89" i="4"/>
  <c r="L89" i="4"/>
  <c r="H89" i="4"/>
  <c r="D89" i="4"/>
  <c r="O88" i="4"/>
  <c r="N88" i="4"/>
  <c r="M88" i="4"/>
  <c r="L88" i="4" s="1"/>
  <c r="H88" i="4"/>
  <c r="D88" i="4"/>
  <c r="O87" i="4"/>
  <c r="N87" i="4"/>
  <c r="M87" i="4"/>
  <c r="L87" i="4"/>
  <c r="H87" i="4"/>
  <c r="D87" i="4"/>
  <c r="O86" i="4"/>
  <c r="N86" i="4"/>
  <c r="M86" i="4"/>
  <c r="L86" i="4" s="1"/>
  <c r="H86" i="4"/>
  <c r="D86" i="4"/>
  <c r="O85" i="4"/>
  <c r="O350" i="4" s="1"/>
  <c r="N85" i="4"/>
  <c r="M85" i="4"/>
  <c r="L85" i="4"/>
  <c r="D85" i="4"/>
  <c r="O84" i="4"/>
  <c r="N84" i="4"/>
  <c r="M84" i="4"/>
  <c r="L84" i="4" s="1"/>
  <c r="H84" i="4"/>
  <c r="D84" i="4"/>
  <c r="O83" i="4"/>
  <c r="O81" i="4" s="1"/>
  <c r="O92" i="4" s="1"/>
  <c r="N83" i="4"/>
  <c r="M83" i="4"/>
  <c r="L83" i="4" s="1"/>
  <c r="S368" i="4" s="1"/>
  <c r="H83" i="4"/>
  <c r="D83" i="4"/>
  <c r="D82" i="4"/>
  <c r="N81" i="4"/>
  <c r="N92" i="4" s="1"/>
  <c r="K81" i="4"/>
  <c r="J81" i="4"/>
  <c r="J92" i="4" s="1"/>
  <c r="I81" i="4"/>
  <c r="H81" i="4" s="1"/>
  <c r="H92" i="4" s="1"/>
  <c r="G81" i="4"/>
  <c r="F81" i="4"/>
  <c r="F92" i="4" s="1"/>
  <c r="E81" i="4"/>
  <c r="D81" i="4" s="1"/>
  <c r="D92" i="4" s="1"/>
  <c r="O78" i="4"/>
  <c r="N78" i="4"/>
  <c r="M78" i="4"/>
  <c r="L78" i="4" s="1"/>
  <c r="H78" i="4"/>
  <c r="D78" i="4"/>
  <c r="O77" i="4"/>
  <c r="N77" i="4"/>
  <c r="M77" i="4"/>
  <c r="L77" i="4"/>
  <c r="H77" i="4"/>
  <c r="D77" i="4"/>
  <c r="O76" i="4"/>
  <c r="N76" i="4"/>
  <c r="N75" i="4" s="1"/>
  <c r="M76" i="4"/>
  <c r="L76" i="4" s="1"/>
  <c r="H76" i="4"/>
  <c r="D76" i="4"/>
  <c r="O75" i="4"/>
  <c r="K75" i="4"/>
  <c r="J75" i="4"/>
  <c r="I75" i="4"/>
  <c r="H75" i="4"/>
  <c r="G75" i="4"/>
  <c r="F75" i="4"/>
  <c r="E75" i="4"/>
  <c r="D75" i="4"/>
  <c r="O74" i="4"/>
  <c r="N74" i="4"/>
  <c r="M74" i="4"/>
  <c r="L74" i="4"/>
  <c r="H74" i="4"/>
  <c r="D74" i="4"/>
  <c r="O73" i="4"/>
  <c r="N73" i="4"/>
  <c r="M73" i="4"/>
  <c r="L73" i="4" s="1"/>
  <c r="H73" i="4"/>
  <c r="D73" i="4"/>
  <c r="O72" i="4"/>
  <c r="O71" i="4" s="1"/>
  <c r="N72" i="4"/>
  <c r="M72" i="4"/>
  <c r="L72" i="4"/>
  <c r="H72" i="4"/>
  <c r="D72" i="4"/>
  <c r="N71" i="4"/>
  <c r="M71" i="4"/>
  <c r="K71" i="4"/>
  <c r="J71" i="4"/>
  <c r="I71" i="4"/>
  <c r="H71" i="4" s="1"/>
  <c r="G71" i="4"/>
  <c r="F71" i="4"/>
  <c r="E71" i="4"/>
  <c r="D71" i="4" s="1"/>
  <c r="O70" i="4"/>
  <c r="N70" i="4"/>
  <c r="M70" i="4"/>
  <c r="L70" i="4" s="1"/>
  <c r="H70" i="4"/>
  <c r="D70" i="4"/>
  <c r="O69" i="4"/>
  <c r="N69" i="4"/>
  <c r="M69" i="4"/>
  <c r="L69" i="4"/>
  <c r="H69" i="4"/>
  <c r="D69" i="4"/>
  <c r="O68" i="4"/>
  <c r="N68" i="4"/>
  <c r="N67" i="4" s="1"/>
  <c r="M68" i="4"/>
  <c r="L68" i="4" s="1"/>
  <c r="H68" i="4"/>
  <c r="D68" i="4"/>
  <c r="O67" i="4"/>
  <c r="K67" i="4"/>
  <c r="J67" i="4"/>
  <c r="I67" i="4"/>
  <c r="H67" i="4"/>
  <c r="G67" i="4"/>
  <c r="F67" i="4"/>
  <c r="E67" i="4"/>
  <c r="D67" i="4"/>
  <c r="O66" i="4"/>
  <c r="N66" i="4"/>
  <c r="M66" i="4"/>
  <c r="L66" i="4"/>
  <c r="H66" i="4"/>
  <c r="D66" i="4"/>
  <c r="O65" i="4"/>
  <c r="N65" i="4"/>
  <c r="M65" i="4"/>
  <c r="L65" i="4" s="1"/>
  <c r="H65" i="4"/>
  <c r="D65" i="4"/>
  <c r="O64" i="4"/>
  <c r="O63" i="4" s="1"/>
  <c r="N64" i="4"/>
  <c r="M64" i="4"/>
  <c r="L64" i="4"/>
  <c r="H64" i="4"/>
  <c r="D64" i="4"/>
  <c r="N63" i="4"/>
  <c r="M63" i="4"/>
  <c r="L63" i="4" s="1"/>
  <c r="K63" i="4"/>
  <c r="J63" i="4"/>
  <c r="I63" i="4"/>
  <c r="H63" i="4" s="1"/>
  <c r="G63" i="4"/>
  <c r="F63" i="4"/>
  <c r="E63" i="4"/>
  <c r="D63" i="4" s="1"/>
  <c r="O62" i="4"/>
  <c r="N62" i="4"/>
  <c r="M62" i="4"/>
  <c r="L62" i="4" s="1"/>
  <c r="H62" i="4"/>
  <c r="D62" i="4"/>
  <c r="O61" i="4"/>
  <c r="N61" i="4"/>
  <c r="M61" i="4"/>
  <c r="L61" i="4"/>
  <c r="H61" i="4"/>
  <c r="D61" i="4"/>
  <c r="O60" i="4"/>
  <c r="N60" i="4"/>
  <c r="N59" i="4" s="1"/>
  <c r="M60" i="4"/>
  <c r="L60" i="4" s="1"/>
  <c r="H60" i="4"/>
  <c r="D60" i="4"/>
  <c r="O59" i="4"/>
  <c r="K59" i="4"/>
  <c r="J59" i="4"/>
  <c r="I59" i="4"/>
  <c r="H59" i="4"/>
  <c r="G59" i="4"/>
  <c r="F59" i="4"/>
  <c r="E59" i="4"/>
  <c r="D59" i="4"/>
  <c r="O58" i="4"/>
  <c r="N58" i="4"/>
  <c r="M58" i="4"/>
  <c r="L58" i="4"/>
  <c r="H58" i="4"/>
  <c r="D58" i="4"/>
  <c r="O57" i="4"/>
  <c r="N57" i="4"/>
  <c r="M57" i="4"/>
  <c r="L57" i="4" s="1"/>
  <c r="H57" i="4"/>
  <c r="D57" i="4"/>
  <c r="O56" i="4"/>
  <c r="O55" i="4" s="1"/>
  <c r="N56" i="4"/>
  <c r="M56" i="4"/>
  <c r="L56" i="4"/>
  <c r="H56" i="4"/>
  <c r="D56" i="4"/>
  <c r="N55" i="4"/>
  <c r="M55" i="4"/>
  <c r="K55" i="4"/>
  <c r="J55" i="4"/>
  <c r="I55" i="4"/>
  <c r="H55" i="4" s="1"/>
  <c r="G55" i="4"/>
  <c r="F55" i="4"/>
  <c r="E55" i="4"/>
  <c r="D55" i="4" s="1"/>
  <c r="O54" i="4"/>
  <c r="N54" i="4"/>
  <c r="M54" i="4"/>
  <c r="L54" i="4" s="1"/>
  <c r="H54" i="4"/>
  <c r="D54" i="4"/>
  <c r="O53" i="4"/>
  <c r="N53" i="4"/>
  <c r="M53" i="4"/>
  <c r="L53" i="4"/>
  <c r="H53" i="4"/>
  <c r="D53" i="4"/>
  <c r="O52" i="4"/>
  <c r="N52" i="4"/>
  <c r="N51" i="4" s="1"/>
  <c r="M52" i="4"/>
  <c r="L52" i="4" s="1"/>
  <c r="H52" i="4"/>
  <c r="D52" i="4"/>
  <c r="O51" i="4"/>
  <c r="K51" i="4"/>
  <c r="J51" i="4"/>
  <c r="I51" i="4"/>
  <c r="H51" i="4"/>
  <c r="G51" i="4"/>
  <c r="F51" i="4"/>
  <c r="E51" i="4"/>
  <c r="D51" i="4"/>
  <c r="O50" i="4"/>
  <c r="N50" i="4"/>
  <c r="M50" i="4"/>
  <c r="L50" i="4"/>
  <c r="H50" i="4"/>
  <c r="D50" i="4"/>
  <c r="O49" i="4"/>
  <c r="N49" i="4"/>
  <c r="M49" i="4"/>
  <c r="L49" i="4" s="1"/>
  <c r="H49" i="4"/>
  <c r="D49" i="4"/>
  <c r="O48" i="4"/>
  <c r="O47" i="4" s="1"/>
  <c r="N48" i="4"/>
  <c r="M48" i="4"/>
  <c r="L48" i="4"/>
  <c r="H48" i="4"/>
  <c r="D48" i="4"/>
  <c r="N47" i="4"/>
  <c r="M47" i="4"/>
  <c r="L47" i="4" s="1"/>
  <c r="K47" i="4"/>
  <c r="J47" i="4"/>
  <c r="I47" i="4"/>
  <c r="H47" i="4" s="1"/>
  <c r="G47" i="4"/>
  <c r="F47" i="4"/>
  <c r="E47" i="4"/>
  <c r="D47" i="4" s="1"/>
  <c r="O46" i="4"/>
  <c r="N46" i="4"/>
  <c r="M46" i="4"/>
  <c r="L46" i="4" s="1"/>
  <c r="H46" i="4"/>
  <c r="D46" i="4"/>
  <c r="O45" i="4"/>
  <c r="N45" i="4"/>
  <c r="M45" i="4"/>
  <c r="L45" i="4"/>
  <c r="H45" i="4"/>
  <c r="D45" i="4"/>
  <c r="N44" i="4"/>
  <c r="M44" i="4"/>
  <c r="L44" i="4" s="1"/>
  <c r="H44" i="4"/>
  <c r="D44" i="4"/>
  <c r="O43" i="4"/>
  <c r="O42" i="4" s="1"/>
  <c r="N43" i="4"/>
  <c r="N42" i="4" s="1"/>
  <c r="M43" i="4"/>
  <c r="L43" i="4" s="1"/>
  <c r="H43" i="4"/>
  <c r="D43" i="4"/>
  <c r="M42" i="4"/>
  <c r="L42" i="4" s="1"/>
  <c r="K42" i="4"/>
  <c r="J42" i="4"/>
  <c r="I42" i="4"/>
  <c r="H42" i="4" s="1"/>
  <c r="G42" i="4"/>
  <c r="F42" i="4"/>
  <c r="E42" i="4"/>
  <c r="D42" i="4" s="1"/>
  <c r="O41" i="4"/>
  <c r="N41" i="4"/>
  <c r="M41" i="4"/>
  <c r="L41" i="4" s="1"/>
  <c r="H41" i="4"/>
  <c r="D41" i="4"/>
  <c r="O40" i="4"/>
  <c r="N40" i="4"/>
  <c r="M40" i="4"/>
  <c r="L40" i="4" s="1"/>
  <c r="H40" i="4"/>
  <c r="D40" i="4"/>
  <c r="O39" i="4"/>
  <c r="N39" i="4"/>
  <c r="M39" i="4"/>
  <c r="L39" i="4" s="1"/>
  <c r="H39" i="4"/>
  <c r="D39" i="4"/>
  <c r="O38" i="4"/>
  <c r="N38" i="4"/>
  <c r="K38" i="4"/>
  <c r="J38" i="4"/>
  <c r="I38" i="4"/>
  <c r="H38" i="4" s="1"/>
  <c r="G38" i="4"/>
  <c r="F38" i="4"/>
  <c r="E38" i="4"/>
  <c r="D38" i="4" s="1"/>
  <c r="O37" i="4"/>
  <c r="N37" i="4"/>
  <c r="M37" i="4"/>
  <c r="L37" i="4" s="1"/>
  <c r="H37" i="4"/>
  <c r="D37" i="4"/>
  <c r="O36" i="4"/>
  <c r="N36" i="4"/>
  <c r="M36" i="4"/>
  <c r="L36" i="4" s="1"/>
  <c r="H36" i="4"/>
  <c r="D36" i="4"/>
  <c r="O35" i="4"/>
  <c r="O34" i="4" s="1"/>
  <c r="N35" i="4"/>
  <c r="N34" i="4" s="1"/>
  <c r="M35" i="4"/>
  <c r="L35" i="4" s="1"/>
  <c r="H35" i="4"/>
  <c r="D35" i="4"/>
  <c r="M34" i="4"/>
  <c r="L34" i="4" s="1"/>
  <c r="K34" i="4"/>
  <c r="H34" i="4" s="1"/>
  <c r="G34" i="4"/>
  <c r="F34" i="4"/>
  <c r="E34" i="4"/>
  <c r="D34" i="4" s="1"/>
  <c r="O33" i="4"/>
  <c r="O349" i="4" s="1"/>
  <c r="N33" i="4"/>
  <c r="N349" i="4" s="1"/>
  <c r="M33" i="4"/>
  <c r="M349" i="4" s="1"/>
  <c r="H33" i="4"/>
  <c r="D33" i="4"/>
  <c r="O32" i="4"/>
  <c r="O358" i="4" s="1"/>
  <c r="N32" i="4"/>
  <c r="N358" i="4" s="1"/>
  <c r="M32" i="4"/>
  <c r="M358" i="4" s="1"/>
  <c r="L358" i="4" s="1"/>
  <c r="H32" i="4"/>
  <c r="D32" i="4"/>
  <c r="O31" i="4"/>
  <c r="O346" i="4" s="1"/>
  <c r="N31" i="4"/>
  <c r="N346" i="4" s="1"/>
  <c r="M31" i="4"/>
  <c r="M346" i="4" s="1"/>
  <c r="H31" i="4"/>
  <c r="D31" i="4"/>
  <c r="O30" i="4"/>
  <c r="O363" i="4" s="1"/>
  <c r="N30" i="4"/>
  <c r="M30" i="4"/>
  <c r="M363" i="4" s="1"/>
  <c r="L363" i="4" s="1"/>
  <c r="H30" i="4"/>
  <c r="O29" i="4"/>
  <c r="N29" i="4"/>
  <c r="M29" i="4"/>
  <c r="L29" i="4" s="1"/>
  <c r="H29" i="4"/>
  <c r="D29" i="4"/>
  <c r="K26" i="4"/>
  <c r="K79" i="4" s="1"/>
  <c r="J26" i="4"/>
  <c r="J79" i="4" s="1"/>
  <c r="I26" i="4"/>
  <c r="I79" i="4" s="1"/>
  <c r="H79" i="4" s="1"/>
  <c r="H26" i="4"/>
  <c r="G26" i="4"/>
  <c r="G79" i="4" s="1"/>
  <c r="F26" i="4"/>
  <c r="F79" i="4" s="1"/>
  <c r="E26" i="4"/>
  <c r="E79" i="4" s="1"/>
  <c r="D79" i="4" s="1"/>
  <c r="D26" i="4"/>
  <c r="O54" i="3"/>
  <c r="N54" i="3"/>
  <c r="M54" i="3"/>
  <c r="L54" i="3" s="1"/>
  <c r="H54" i="3"/>
  <c r="D54" i="3"/>
  <c r="O53" i="3"/>
  <c r="N53" i="3"/>
  <c r="M53" i="3"/>
  <c r="L53" i="3" s="1"/>
  <c r="H53" i="3"/>
  <c r="D53" i="3"/>
  <c r="O52" i="3"/>
  <c r="N52" i="3"/>
  <c r="M52" i="3"/>
  <c r="L52" i="3" s="1"/>
  <c r="H52" i="3"/>
  <c r="D52" i="3"/>
  <c r="O51" i="3"/>
  <c r="N51" i="3"/>
  <c r="M51" i="3"/>
  <c r="L51" i="3" s="1"/>
  <c r="H51" i="3"/>
  <c r="D51" i="3"/>
  <c r="O50" i="3"/>
  <c r="N50" i="3"/>
  <c r="M50" i="3"/>
  <c r="L50" i="3" s="1"/>
  <c r="H50" i="3"/>
  <c r="D50" i="3"/>
  <c r="O49" i="3"/>
  <c r="N49" i="3"/>
  <c r="M49" i="3"/>
  <c r="L49" i="3" s="1"/>
  <c r="H49" i="3"/>
  <c r="D49" i="3"/>
  <c r="O48" i="3"/>
  <c r="N48" i="3"/>
  <c r="M48" i="3"/>
  <c r="L48" i="3" s="1"/>
  <c r="H48" i="3"/>
  <c r="D48" i="3"/>
  <c r="O47" i="3"/>
  <c r="N47" i="3"/>
  <c r="M47" i="3"/>
  <c r="L47" i="3" s="1"/>
  <c r="H47" i="3"/>
  <c r="D47" i="3"/>
  <c r="O46" i="3"/>
  <c r="N46" i="3"/>
  <c r="M46" i="3"/>
  <c r="L46" i="3" s="1"/>
  <c r="H46" i="3"/>
  <c r="D46" i="3"/>
  <c r="O45" i="3"/>
  <c r="N45" i="3"/>
  <c r="M45" i="3"/>
  <c r="L45" i="3" s="1"/>
  <c r="H45" i="3"/>
  <c r="D45" i="3"/>
  <c r="O44" i="3"/>
  <c r="N44" i="3"/>
  <c r="M44" i="3"/>
  <c r="L44" i="3" s="1"/>
  <c r="H44" i="3"/>
  <c r="D44" i="3"/>
  <c r="O43" i="3"/>
  <c r="N43" i="3"/>
  <c r="M43" i="3"/>
  <c r="L43" i="3" s="1"/>
  <c r="H43" i="3"/>
  <c r="D43" i="3"/>
  <c r="O42" i="3"/>
  <c r="N42" i="3"/>
  <c r="M42" i="3"/>
  <c r="L42" i="3" s="1"/>
  <c r="H42" i="3"/>
  <c r="D42" i="3"/>
  <c r="O41" i="3"/>
  <c r="N41" i="3"/>
  <c r="M41" i="3"/>
  <c r="L41" i="3" s="1"/>
  <c r="H41" i="3"/>
  <c r="D41" i="3"/>
  <c r="O40" i="3"/>
  <c r="N40" i="3"/>
  <c r="M40" i="3"/>
  <c r="L40" i="3" s="1"/>
  <c r="H40" i="3"/>
  <c r="D40" i="3"/>
  <c r="O39" i="3"/>
  <c r="N39" i="3"/>
  <c r="M39" i="3"/>
  <c r="L39" i="3" s="1"/>
  <c r="H39" i="3"/>
  <c r="D39" i="3"/>
  <c r="O38" i="3"/>
  <c r="N38" i="3"/>
  <c r="M38" i="3"/>
  <c r="L38" i="3" s="1"/>
  <c r="H38" i="3"/>
  <c r="D38" i="3"/>
  <c r="O37" i="3"/>
  <c r="N37" i="3"/>
  <c r="M37" i="3"/>
  <c r="L37" i="3" s="1"/>
  <c r="H37" i="3"/>
  <c r="D37" i="3"/>
  <c r="O36" i="3"/>
  <c r="N36" i="3"/>
  <c r="M36" i="3"/>
  <c r="L36" i="3" s="1"/>
  <c r="H36" i="3"/>
  <c r="D36" i="3"/>
  <c r="O35" i="3"/>
  <c r="N35" i="3"/>
  <c r="M35" i="3"/>
  <c r="L35" i="3" s="1"/>
  <c r="H35" i="3"/>
  <c r="D35" i="3"/>
  <c r="O34" i="3"/>
  <c r="N34" i="3"/>
  <c r="M34" i="3"/>
  <c r="L34" i="3"/>
  <c r="H34" i="3"/>
  <c r="D34" i="3"/>
  <c r="O33" i="3"/>
  <c r="N33" i="3"/>
  <c r="M33" i="3"/>
  <c r="L33" i="3"/>
  <c r="H33" i="3"/>
  <c r="D33" i="3"/>
  <c r="O32" i="3"/>
  <c r="N32" i="3"/>
  <c r="M32" i="3"/>
  <c r="L32" i="3"/>
  <c r="H32" i="3"/>
  <c r="D32" i="3"/>
  <c r="O31" i="3"/>
  <c r="N31" i="3"/>
  <c r="M31" i="3"/>
  <c r="L31" i="3" s="1"/>
  <c r="H31" i="3"/>
  <c r="D31" i="3"/>
  <c r="O30" i="3"/>
  <c r="N30" i="3"/>
  <c r="M30" i="3"/>
  <c r="L30" i="3"/>
  <c r="H30" i="3"/>
  <c r="D30" i="3"/>
  <c r="O29" i="3"/>
  <c r="N29" i="3"/>
  <c r="M29" i="3"/>
  <c r="L29" i="3"/>
  <c r="H29" i="3"/>
  <c r="D29" i="3"/>
  <c r="O28" i="3"/>
  <c r="N28" i="3"/>
  <c r="M28" i="3"/>
  <c r="L28" i="3" s="1"/>
  <c r="H28" i="3"/>
  <c r="D28" i="3"/>
  <c r="O27" i="3"/>
  <c r="N27" i="3"/>
  <c r="M27" i="3"/>
  <c r="L27" i="3"/>
  <c r="H27" i="3"/>
  <c r="D27" i="3"/>
  <c r="O26" i="3"/>
  <c r="N26" i="3"/>
  <c r="M26" i="3"/>
  <c r="L26" i="3" s="1"/>
  <c r="H26" i="3"/>
  <c r="D26" i="3"/>
  <c r="O25" i="3"/>
  <c r="N25" i="3"/>
  <c r="M25" i="3"/>
  <c r="L25" i="3"/>
  <c r="H25" i="3"/>
  <c r="D25" i="3"/>
  <c r="O24" i="3"/>
  <c r="N24" i="3"/>
  <c r="M24" i="3"/>
  <c r="L24" i="3" s="1"/>
  <c r="Q30" i="3" s="1"/>
  <c r="H24" i="3"/>
  <c r="D24" i="3"/>
  <c r="D22" i="3" s="1"/>
  <c r="D55" i="3" s="1"/>
  <c r="D58" i="3" s="1"/>
  <c r="O23" i="3"/>
  <c r="O22" i="3" s="1"/>
  <c r="O55" i="3" s="1"/>
  <c r="N23" i="3"/>
  <c r="M23" i="3"/>
  <c r="L23" i="3"/>
  <c r="Q29" i="3" s="1"/>
  <c r="Q32" i="3" s="1"/>
  <c r="H23" i="3"/>
  <c r="H22" i="3" s="1"/>
  <c r="H55" i="3" s="1"/>
  <c r="D23" i="3"/>
  <c r="N22" i="3"/>
  <c r="N55" i="3" s="1"/>
  <c r="M22" i="3"/>
  <c r="M55" i="3" s="1"/>
  <c r="L55" i="3" s="1"/>
  <c r="K22" i="3"/>
  <c r="K55" i="3" s="1"/>
  <c r="J22" i="3"/>
  <c r="J55" i="3" s="1"/>
  <c r="I22" i="3"/>
  <c r="I55" i="3" s="1"/>
  <c r="G22" i="3"/>
  <c r="G55" i="3" s="1"/>
  <c r="G58" i="3" s="1"/>
  <c r="F22" i="3"/>
  <c r="F55" i="3" s="1"/>
  <c r="F58" i="3" s="1"/>
  <c r="E22" i="3"/>
  <c r="E55" i="3" s="1"/>
  <c r="E58" i="3" s="1"/>
  <c r="Q166" i="2"/>
  <c r="Q165" i="2"/>
  <c r="Q163" i="2"/>
  <c r="Q162" i="2"/>
  <c r="K156" i="2"/>
  <c r="J156" i="2"/>
  <c r="I156" i="2"/>
  <c r="H156" i="2"/>
  <c r="G156" i="2"/>
  <c r="F156" i="2"/>
  <c r="E156" i="2"/>
  <c r="D156" i="2"/>
  <c r="K155" i="2"/>
  <c r="J155" i="2"/>
  <c r="I155" i="2"/>
  <c r="H155" i="2"/>
  <c r="G155" i="2"/>
  <c r="F155" i="2"/>
  <c r="E155" i="2"/>
  <c r="D155" i="2"/>
  <c r="K154" i="2"/>
  <c r="J154" i="2"/>
  <c r="I154" i="2"/>
  <c r="H154" i="2"/>
  <c r="G154" i="2"/>
  <c r="F154" i="2"/>
  <c r="E154" i="2"/>
  <c r="D154" i="2"/>
  <c r="K153" i="2"/>
  <c r="J153" i="2"/>
  <c r="I153" i="2"/>
  <c r="H153" i="2"/>
  <c r="G153" i="2"/>
  <c r="F153" i="2"/>
  <c r="E153" i="2"/>
  <c r="D153" i="2"/>
  <c r="K152" i="2"/>
  <c r="J152" i="2"/>
  <c r="I152" i="2"/>
  <c r="H152" i="2"/>
  <c r="G152" i="2"/>
  <c r="F152" i="2"/>
  <c r="E152" i="2"/>
  <c r="D152" i="2"/>
  <c r="K151" i="2"/>
  <c r="J151" i="2"/>
  <c r="I151" i="2"/>
  <c r="H151" i="2"/>
  <c r="G151" i="2"/>
  <c r="F151" i="2"/>
  <c r="E151" i="2"/>
  <c r="D151" i="2"/>
  <c r="K150" i="2"/>
  <c r="J150" i="2"/>
  <c r="I150" i="2"/>
  <c r="H150" i="2"/>
  <c r="G150" i="2"/>
  <c r="F150" i="2"/>
  <c r="E150" i="2"/>
  <c r="D150" i="2"/>
  <c r="J149" i="2"/>
  <c r="I149" i="2"/>
  <c r="G149" i="2"/>
  <c r="F149" i="2"/>
  <c r="E149" i="2"/>
  <c r="D149" i="2"/>
  <c r="K148" i="2"/>
  <c r="J148" i="2"/>
  <c r="I148" i="2"/>
  <c r="H148" i="2"/>
  <c r="G148" i="2"/>
  <c r="F148" i="2"/>
  <c r="E148" i="2"/>
  <c r="D148" i="2"/>
  <c r="K147" i="2"/>
  <c r="J147" i="2"/>
  <c r="I147" i="2"/>
  <c r="H147" i="2"/>
  <c r="G147" i="2"/>
  <c r="F147" i="2"/>
  <c r="E147" i="2"/>
  <c r="D147" i="2"/>
  <c r="K146" i="2"/>
  <c r="J146" i="2"/>
  <c r="I146" i="2"/>
  <c r="H146" i="2"/>
  <c r="G146" i="2"/>
  <c r="F146" i="2"/>
  <c r="E146" i="2"/>
  <c r="D146" i="2"/>
  <c r="K145" i="2"/>
  <c r="J145" i="2"/>
  <c r="I145" i="2"/>
  <c r="H145" i="2"/>
  <c r="G145" i="2"/>
  <c r="F145" i="2"/>
  <c r="E145" i="2"/>
  <c r="D145" i="2"/>
  <c r="K144" i="2"/>
  <c r="J144" i="2"/>
  <c r="I144" i="2"/>
  <c r="H144" i="2"/>
  <c r="G144" i="2"/>
  <c r="F144" i="2"/>
  <c r="E144" i="2"/>
  <c r="D144" i="2"/>
  <c r="K143" i="2"/>
  <c r="J143" i="2"/>
  <c r="I143" i="2"/>
  <c r="H143" i="2"/>
  <c r="G143" i="2"/>
  <c r="F143" i="2"/>
  <c r="E143" i="2"/>
  <c r="D143" i="2"/>
  <c r="K142" i="2"/>
  <c r="J142" i="2"/>
  <c r="I142" i="2"/>
  <c r="H142" i="2"/>
  <c r="G142" i="2"/>
  <c r="F142" i="2"/>
  <c r="E142" i="2"/>
  <c r="D142" i="2"/>
  <c r="K141" i="2"/>
  <c r="J141" i="2"/>
  <c r="I141" i="2"/>
  <c r="H141" i="2" s="1"/>
  <c r="G141" i="2"/>
  <c r="F141" i="2"/>
  <c r="E141" i="2"/>
  <c r="D141" i="2" s="1"/>
  <c r="K140" i="2"/>
  <c r="J140" i="2"/>
  <c r="I140" i="2"/>
  <c r="H140" i="2" s="1"/>
  <c r="G140" i="2"/>
  <c r="F140" i="2"/>
  <c r="E140" i="2"/>
  <c r="D140" i="2" s="1"/>
  <c r="K139" i="2"/>
  <c r="J139" i="2"/>
  <c r="I139" i="2"/>
  <c r="H139" i="2" s="1"/>
  <c r="G139" i="2"/>
  <c r="F139" i="2"/>
  <c r="E139" i="2"/>
  <c r="D139" i="2" s="1"/>
  <c r="K138" i="2"/>
  <c r="J138" i="2"/>
  <c r="I138" i="2"/>
  <c r="H138" i="2" s="1"/>
  <c r="G138" i="2"/>
  <c r="F138" i="2"/>
  <c r="E138" i="2"/>
  <c r="D138" i="2" s="1"/>
  <c r="K137" i="2"/>
  <c r="J137" i="2"/>
  <c r="I137" i="2"/>
  <c r="H137" i="2" s="1"/>
  <c r="G137" i="2"/>
  <c r="F137" i="2"/>
  <c r="E137" i="2"/>
  <c r="D137" i="2" s="1"/>
  <c r="K136" i="2"/>
  <c r="J136" i="2"/>
  <c r="I136" i="2"/>
  <c r="H136" i="2" s="1"/>
  <c r="G136" i="2"/>
  <c r="F136" i="2"/>
  <c r="E136" i="2"/>
  <c r="D136" i="2" s="1"/>
  <c r="J134" i="2"/>
  <c r="I134" i="2"/>
  <c r="G134" i="2"/>
  <c r="G160" i="2" s="1"/>
  <c r="F134" i="2"/>
  <c r="F160" i="2" s="1"/>
  <c r="E134" i="2"/>
  <c r="E160" i="2" s="1"/>
  <c r="O131" i="2"/>
  <c r="N131" i="2"/>
  <c r="M131" i="2"/>
  <c r="L131" i="2" s="1"/>
  <c r="H131" i="2"/>
  <c r="D131" i="2"/>
  <c r="O130" i="2"/>
  <c r="N130" i="2"/>
  <c r="M130" i="2"/>
  <c r="L130" i="2" s="1"/>
  <c r="H130" i="2"/>
  <c r="D130" i="2"/>
  <c r="O129" i="2"/>
  <c r="N129" i="2"/>
  <c r="M129" i="2"/>
  <c r="L129" i="2" s="1"/>
  <c r="H129" i="2"/>
  <c r="D129" i="2"/>
  <c r="O128" i="2"/>
  <c r="N128" i="2"/>
  <c r="M128" i="2"/>
  <c r="L128" i="2" s="1"/>
  <c r="H128" i="2"/>
  <c r="D128" i="2"/>
  <c r="O127" i="2"/>
  <c r="N127" i="2"/>
  <c r="M127" i="2"/>
  <c r="L127" i="2" s="1"/>
  <c r="H127" i="2"/>
  <c r="D127" i="2"/>
  <c r="D124" i="2" s="1"/>
  <c r="D133" i="2" s="1"/>
  <c r="O126" i="2"/>
  <c r="O156" i="2" s="1"/>
  <c r="N126" i="2"/>
  <c r="N156" i="2" s="1"/>
  <c r="M126" i="2"/>
  <c r="L126" i="2" s="1"/>
  <c r="L124" i="2" s="1"/>
  <c r="H126" i="2"/>
  <c r="H124" i="2" s="1"/>
  <c r="H133" i="2" s="1"/>
  <c r="D126" i="2"/>
  <c r="O124" i="2"/>
  <c r="O133" i="2" s="1"/>
  <c r="N124" i="2"/>
  <c r="N133" i="2" s="1"/>
  <c r="K124" i="2"/>
  <c r="K133" i="2" s="1"/>
  <c r="J124" i="2"/>
  <c r="J133" i="2" s="1"/>
  <c r="I124" i="2"/>
  <c r="I133" i="2" s="1"/>
  <c r="G124" i="2"/>
  <c r="G133" i="2" s="1"/>
  <c r="F124" i="2"/>
  <c r="F133" i="2" s="1"/>
  <c r="E124" i="2"/>
  <c r="E133" i="2" s="1"/>
  <c r="K122" i="2"/>
  <c r="J122" i="2"/>
  <c r="I122" i="2"/>
  <c r="G122" i="2"/>
  <c r="F122" i="2"/>
  <c r="E122" i="2"/>
  <c r="O120" i="2"/>
  <c r="N120" i="2"/>
  <c r="M120" i="2"/>
  <c r="L120" i="2" s="1"/>
  <c r="H120" i="2"/>
  <c r="D120" i="2"/>
  <c r="O118" i="2"/>
  <c r="N118" i="2"/>
  <c r="M118" i="2"/>
  <c r="L118" i="2"/>
  <c r="H118" i="2"/>
  <c r="D118" i="2"/>
  <c r="O116" i="2"/>
  <c r="N116" i="2"/>
  <c r="M116" i="2"/>
  <c r="L116" i="2" s="1"/>
  <c r="H116" i="2"/>
  <c r="D116" i="2"/>
  <c r="O114" i="2"/>
  <c r="N114" i="2"/>
  <c r="M114" i="2"/>
  <c r="L114" i="2"/>
  <c r="H114" i="2"/>
  <c r="D114" i="2"/>
  <c r="O112" i="2"/>
  <c r="N112" i="2"/>
  <c r="M112" i="2"/>
  <c r="L112" i="2" s="1"/>
  <c r="H112" i="2"/>
  <c r="D112" i="2"/>
  <c r="O110" i="2"/>
  <c r="N110" i="2"/>
  <c r="M110" i="2"/>
  <c r="L110" i="2"/>
  <c r="H110" i="2"/>
  <c r="D110" i="2"/>
  <c r="O108" i="2"/>
  <c r="N108" i="2"/>
  <c r="M108" i="2"/>
  <c r="L108" i="2" s="1"/>
  <c r="H108" i="2"/>
  <c r="D108" i="2"/>
  <c r="O106" i="2"/>
  <c r="N106" i="2"/>
  <c r="M106" i="2"/>
  <c r="L106" i="2"/>
  <c r="H106" i="2"/>
  <c r="D106" i="2"/>
  <c r="O104" i="2"/>
  <c r="N104" i="2"/>
  <c r="M104" i="2"/>
  <c r="L104" i="2" s="1"/>
  <c r="H104" i="2"/>
  <c r="D104" i="2"/>
  <c r="O102" i="2"/>
  <c r="N102" i="2"/>
  <c r="M102" i="2"/>
  <c r="L102" i="2"/>
  <c r="H102" i="2"/>
  <c r="D102" i="2"/>
  <c r="O100" i="2"/>
  <c r="N100" i="2"/>
  <c r="M100" i="2"/>
  <c r="L100" i="2" s="1"/>
  <c r="H100" i="2"/>
  <c r="D100" i="2"/>
  <c r="O98" i="2"/>
  <c r="O148" i="2" s="1"/>
  <c r="N98" i="2"/>
  <c r="N148" i="2" s="1"/>
  <c r="M98" i="2"/>
  <c r="M148" i="2" s="1"/>
  <c r="L148" i="2" s="1"/>
  <c r="L98" i="2"/>
  <c r="H98" i="2"/>
  <c r="H122" i="2" s="1"/>
  <c r="D98" i="2"/>
  <c r="D122" i="2" s="1"/>
  <c r="O95" i="2"/>
  <c r="O94" i="2" s="1"/>
  <c r="N95" i="2"/>
  <c r="M95" i="2"/>
  <c r="L95" i="2" s="1"/>
  <c r="H95" i="2"/>
  <c r="D95" i="2"/>
  <c r="D92" i="2" s="1"/>
  <c r="D96" i="2" s="1"/>
  <c r="N94" i="2"/>
  <c r="N150" i="2" s="1"/>
  <c r="M94" i="2"/>
  <c r="M150" i="2" s="1"/>
  <c r="H94" i="2"/>
  <c r="H92" i="2" s="1"/>
  <c r="H96" i="2" s="1"/>
  <c r="D94" i="2"/>
  <c r="N92" i="2"/>
  <c r="N96" i="2" s="1"/>
  <c r="K92" i="2"/>
  <c r="K96" i="2" s="1"/>
  <c r="J92" i="2"/>
  <c r="J96" i="2" s="1"/>
  <c r="I92" i="2"/>
  <c r="I96" i="2" s="1"/>
  <c r="G92" i="2"/>
  <c r="G96" i="2" s="1"/>
  <c r="F92" i="2"/>
  <c r="F96" i="2" s="1"/>
  <c r="E92" i="2"/>
  <c r="E96" i="2" s="1"/>
  <c r="O88" i="2"/>
  <c r="O149" i="2" s="1"/>
  <c r="N88" i="2"/>
  <c r="N149" i="2" s="1"/>
  <c r="M88" i="2"/>
  <c r="M149" i="2" s="1"/>
  <c r="L149" i="2" s="1"/>
  <c r="K88" i="2"/>
  <c r="K149" i="2" s="1"/>
  <c r="H88" i="2"/>
  <c r="D88" i="2"/>
  <c r="O87" i="2"/>
  <c r="N87" i="2"/>
  <c r="M87" i="2"/>
  <c r="L87" i="2" s="1"/>
  <c r="D87" i="2"/>
  <c r="O86" i="2"/>
  <c r="N86" i="2"/>
  <c r="N84" i="2" s="1"/>
  <c r="M86" i="2"/>
  <c r="L86" i="2" s="1"/>
  <c r="D86" i="2"/>
  <c r="O84" i="2"/>
  <c r="K84" i="2"/>
  <c r="H84" i="2" s="1"/>
  <c r="J84" i="2"/>
  <c r="I84" i="2"/>
  <c r="G84" i="2"/>
  <c r="D84" i="2" s="1"/>
  <c r="F84" i="2"/>
  <c r="E84" i="2"/>
  <c r="O83" i="2"/>
  <c r="O80" i="2" s="1"/>
  <c r="N83" i="2"/>
  <c r="H83" i="2"/>
  <c r="M83" i="2" s="1"/>
  <c r="L83" i="2" s="1"/>
  <c r="D83" i="2"/>
  <c r="O82" i="2"/>
  <c r="N82" i="2"/>
  <c r="M82" i="2"/>
  <c r="L82" i="2" s="1"/>
  <c r="L80" i="2" s="1"/>
  <c r="H82" i="2"/>
  <c r="D82" i="2"/>
  <c r="D80" i="2" s="1"/>
  <c r="L81" i="2"/>
  <c r="H81" i="2"/>
  <c r="D81" i="2"/>
  <c r="N80" i="2"/>
  <c r="K80" i="2"/>
  <c r="J80" i="2"/>
  <c r="I80" i="2"/>
  <c r="G80" i="2"/>
  <c r="F80" i="2"/>
  <c r="E80" i="2"/>
  <c r="O79" i="2"/>
  <c r="O76" i="2" s="1"/>
  <c r="N79" i="2"/>
  <c r="N76" i="2" s="1"/>
  <c r="H79" i="2"/>
  <c r="M79" i="2" s="1"/>
  <c r="D79" i="2"/>
  <c r="D76" i="2" s="1"/>
  <c r="O78" i="2"/>
  <c r="N78" i="2"/>
  <c r="M78" i="2"/>
  <c r="L78" i="2"/>
  <c r="H78" i="2"/>
  <c r="D78" i="2"/>
  <c r="L77" i="2"/>
  <c r="H77" i="2"/>
  <c r="D77" i="2"/>
  <c r="K76" i="2"/>
  <c r="J76" i="2"/>
  <c r="I76" i="2"/>
  <c r="H76" i="2"/>
  <c r="G76" i="2"/>
  <c r="F76" i="2"/>
  <c r="E76" i="2"/>
  <c r="O75" i="2"/>
  <c r="N75" i="2"/>
  <c r="M75" i="2"/>
  <c r="M72" i="2" s="1"/>
  <c r="H75" i="2"/>
  <c r="D75" i="2"/>
  <c r="O74" i="2"/>
  <c r="L74" i="2" s="1"/>
  <c r="N74" i="2"/>
  <c r="N72" i="2" s="1"/>
  <c r="M74" i="2"/>
  <c r="H74" i="2"/>
  <c r="D74" i="2"/>
  <c r="L73" i="2"/>
  <c r="H73" i="2"/>
  <c r="D73" i="2"/>
  <c r="K72" i="2"/>
  <c r="J72" i="2"/>
  <c r="I72" i="2"/>
  <c r="H72" i="2"/>
  <c r="G72" i="2"/>
  <c r="F72" i="2"/>
  <c r="E72" i="2"/>
  <c r="D72" i="2"/>
  <c r="O71" i="2"/>
  <c r="N71" i="2"/>
  <c r="M71" i="2"/>
  <c r="L71" i="2"/>
  <c r="H71" i="2"/>
  <c r="D71" i="2"/>
  <c r="O70" i="2"/>
  <c r="N70" i="2"/>
  <c r="N68" i="2" s="1"/>
  <c r="M70" i="2"/>
  <c r="L70" i="2" s="1"/>
  <c r="L68" i="2" s="1"/>
  <c r="H70" i="2"/>
  <c r="D70" i="2"/>
  <c r="D68" i="2" s="1"/>
  <c r="L69" i="2"/>
  <c r="H69" i="2"/>
  <c r="D69" i="2"/>
  <c r="O68" i="2"/>
  <c r="K68" i="2"/>
  <c r="J68" i="2"/>
  <c r="I68" i="2"/>
  <c r="H68" i="2"/>
  <c r="G68" i="2"/>
  <c r="F68" i="2"/>
  <c r="E68" i="2"/>
  <c r="O67" i="2"/>
  <c r="N67" i="2"/>
  <c r="M67" i="2"/>
  <c r="H67" i="2"/>
  <c r="H64" i="2" s="1"/>
  <c r="D67" i="2"/>
  <c r="O66" i="2"/>
  <c r="N66" i="2"/>
  <c r="M66" i="2"/>
  <c r="H66" i="2"/>
  <c r="D66" i="2"/>
  <c r="D64" i="2" s="1"/>
  <c r="L65" i="2"/>
  <c r="H65" i="2"/>
  <c r="D65" i="2"/>
  <c r="N64" i="2"/>
  <c r="K64" i="2"/>
  <c r="J64" i="2"/>
  <c r="I64" i="2"/>
  <c r="G64" i="2"/>
  <c r="F64" i="2"/>
  <c r="E64" i="2"/>
  <c r="O63" i="2"/>
  <c r="N63" i="2"/>
  <c r="H63" i="2"/>
  <c r="M63" i="2" s="1"/>
  <c r="D63" i="2"/>
  <c r="O62" i="2"/>
  <c r="O60" i="2" s="1"/>
  <c r="N62" i="2"/>
  <c r="M62" i="2"/>
  <c r="L62" i="2"/>
  <c r="H62" i="2"/>
  <c r="D62" i="2"/>
  <c r="L61" i="2"/>
  <c r="H61" i="2"/>
  <c r="D61" i="2"/>
  <c r="N60" i="2"/>
  <c r="M60" i="2"/>
  <c r="K60" i="2"/>
  <c r="J60" i="2"/>
  <c r="I60" i="2"/>
  <c r="H60" i="2"/>
  <c r="G60" i="2"/>
  <c r="F60" i="2"/>
  <c r="E60" i="2"/>
  <c r="D60" i="2"/>
  <c r="O59" i="2"/>
  <c r="N59" i="2"/>
  <c r="M59" i="2"/>
  <c r="L59" i="2"/>
  <c r="H59" i="2"/>
  <c r="D59" i="2"/>
  <c r="O58" i="2"/>
  <c r="N58" i="2"/>
  <c r="N56" i="2" s="1"/>
  <c r="M58" i="2"/>
  <c r="L58" i="2"/>
  <c r="H58" i="2"/>
  <c r="D58" i="2"/>
  <c r="L57" i="2"/>
  <c r="H57" i="2"/>
  <c r="D57" i="2"/>
  <c r="O56" i="2"/>
  <c r="M56" i="2"/>
  <c r="L56" i="2"/>
  <c r="K56" i="2"/>
  <c r="J56" i="2"/>
  <c r="I56" i="2"/>
  <c r="H56" i="2"/>
  <c r="G56" i="2"/>
  <c r="F56" i="2"/>
  <c r="E56" i="2"/>
  <c r="D56" i="2"/>
  <c r="O55" i="2"/>
  <c r="N55" i="2"/>
  <c r="H55" i="2"/>
  <c r="M55" i="2" s="1"/>
  <c r="D55" i="2"/>
  <c r="O54" i="2"/>
  <c r="N54" i="2"/>
  <c r="M54" i="2"/>
  <c r="L54" i="2"/>
  <c r="H54" i="2"/>
  <c r="D54" i="2"/>
  <c r="D52" i="2" s="1"/>
  <c r="L53" i="2"/>
  <c r="H53" i="2"/>
  <c r="D53" i="2"/>
  <c r="O52" i="2"/>
  <c r="N52" i="2"/>
  <c r="K52" i="2"/>
  <c r="J52" i="2"/>
  <c r="I52" i="2"/>
  <c r="H52" i="2"/>
  <c r="G52" i="2"/>
  <c r="F52" i="2"/>
  <c r="E52" i="2"/>
  <c r="O51" i="2"/>
  <c r="N51" i="2"/>
  <c r="H51" i="2"/>
  <c r="M51" i="2" s="1"/>
  <c r="D51" i="2"/>
  <c r="O50" i="2"/>
  <c r="O48" i="2" s="1"/>
  <c r="N50" i="2"/>
  <c r="M50" i="2"/>
  <c r="L50" i="2" s="1"/>
  <c r="H50" i="2"/>
  <c r="D50" i="2"/>
  <c r="L49" i="2"/>
  <c r="H49" i="2"/>
  <c r="D49" i="2"/>
  <c r="N48" i="2"/>
  <c r="K48" i="2"/>
  <c r="J48" i="2"/>
  <c r="I48" i="2"/>
  <c r="H48" i="2"/>
  <c r="G48" i="2"/>
  <c r="F48" i="2"/>
  <c r="E48" i="2"/>
  <c r="D48" i="2"/>
  <c r="O47" i="2"/>
  <c r="O155" i="2" s="1"/>
  <c r="N47" i="2"/>
  <c r="N155" i="2" s="1"/>
  <c r="H47" i="2"/>
  <c r="M47" i="2" s="1"/>
  <c r="D47" i="2"/>
  <c r="D44" i="2" s="1"/>
  <c r="O46" i="2"/>
  <c r="N46" i="2"/>
  <c r="M46" i="2"/>
  <c r="M44" i="2" s="1"/>
  <c r="L46" i="2"/>
  <c r="H46" i="2"/>
  <c r="D46" i="2"/>
  <c r="O44" i="2"/>
  <c r="N44" i="2"/>
  <c r="K44" i="2"/>
  <c r="J44" i="2"/>
  <c r="I44" i="2"/>
  <c r="H44" i="2"/>
  <c r="G44" i="2"/>
  <c r="F44" i="2"/>
  <c r="E44" i="2"/>
  <c r="O43" i="2"/>
  <c r="O154" i="2" s="1"/>
  <c r="N43" i="2"/>
  <c r="N154" i="2" s="1"/>
  <c r="M43" i="2"/>
  <c r="M154" i="2" s="1"/>
  <c r="H43" i="2"/>
  <c r="D43" i="2"/>
  <c r="O42" i="2"/>
  <c r="O153" i="2" s="1"/>
  <c r="N42" i="2"/>
  <c r="N153" i="2" s="1"/>
  <c r="M42" i="2"/>
  <c r="M153" i="2" s="1"/>
  <c r="L153" i="2" s="1"/>
  <c r="L42" i="2"/>
  <c r="H42" i="2"/>
  <c r="D42" i="2"/>
  <c r="O41" i="2"/>
  <c r="O152" i="2" s="1"/>
  <c r="N41" i="2"/>
  <c r="N152" i="2" s="1"/>
  <c r="M41" i="2"/>
  <c r="M152" i="2" s="1"/>
  <c r="H41" i="2"/>
  <c r="D41" i="2"/>
  <c r="O40" i="2"/>
  <c r="O147" i="2" s="1"/>
  <c r="N40" i="2"/>
  <c r="N147" i="2" s="1"/>
  <c r="M40" i="2"/>
  <c r="M147" i="2" s="1"/>
  <c r="L147" i="2" s="1"/>
  <c r="L40" i="2"/>
  <c r="H40" i="2"/>
  <c r="D40" i="2"/>
  <c r="O39" i="2"/>
  <c r="O151" i="2" s="1"/>
  <c r="N39" i="2"/>
  <c r="N151" i="2" s="1"/>
  <c r="M39" i="2"/>
  <c r="M151" i="2" s="1"/>
  <c r="L151" i="2" s="1"/>
  <c r="H39" i="2"/>
  <c r="D39" i="2"/>
  <c r="O38" i="2"/>
  <c r="O146" i="2" s="1"/>
  <c r="N38" i="2"/>
  <c r="N146" i="2" s="1"/>
  <c r="M38" i="2"/>
  <c r="M146" i="2" s="1"/>
  <c r="H38" i="2"/>
  <c r="D38" i="2"/>
  <c r="O37" i="2"/>
  <c r="O145" i="2" s="1"/>
  <c r="N37" i="2"/>
  <c r="N145" i="2" s="1"/>
  <c r="M37" i="2"/>
  <c r="M145" i="2" s="1"/>
  <c r="L145" i="2" s="1"/>
  <c r="H37" i="2"/>
  <c r="D37" i="2"/>
  <c r="O36" i="2"/>
  <c r="O144" i="2" s="1"/>
  <c r="N36" i="2"/>
  <c r="N144" i="2" s="1"/>
  <c r="M36" i="2"/>
  <c r="M144" i="2" s="1"/>
  <c r="H36" i="2"/>
  <c r="D36" i="2"/>
  <c r="O35" i="2"/>
  <c r="O143" i="2" s="1"/>
  <c r="N35" i="2"/>
  <c r="N143" i="2" s="1"/>
  <c r="M35" i="2"/>
  <c r="M143" i="2" s="1"/>
  <c r="L143" i="2" s="1"/>
  <c r="H35" i="2"/>
  <c r="D35" i="2"/>
  <c r="O34" i="2"/>
  <c r="O142" i="2" s="1"/>
  <c r="N34" i="2"/>
  <c r="N142" i="2" s="1"/>
  <c r="M34" i="2"/>
  <c r="M142" i="2" s="1"/>
  <c r="H34" i="2"/>
  <c r="D34" i="2"/>
  <c r="O33" i="2"/>
  <c r="O141" i="2" s="1"/>
  <c r="N33" i="2"/>
  <c r="N141" i="2" s="1"/>
  <c r="M33" i="2"/>
  <c r="M141" i="2" s="1"/>
  <c r="L141" i="2" s="1"/>
  <c r="H33" i="2"/>
  <c r="D33" i="2"/>
  <c r="O32" i="2"/>
  <c r="O140" i="2" s="1"/>
  <c r="N32" i="2"/>
  <c r="N140" i="2" s="1"/>
  <c r="M32" i="2"/>
  <c r="M140" i="2" s="1"/>
  <c r="H32" i="2"/>
  <c r="D32" i="2"/>
  <c r="O31" i="2"/>
  <c r="O139" i="2" s="1"/>
  <c r="N31" i="2"/>
  <c r="N139" i="2" s="1"/>
  <c r="M31" i="2"/>
  <c r="M139" i="2" s="1"/>
  <c r="L139" i="2" s="1"/>
  <c r="H31" i="2"/>
  <c r="D31" i="2"/>
  <c r="O30" i="2"/>
  <c r="O138" i="2" s="1"/>
  <c r="N30" i="2"/>
  <c r="N138" i="2" s="1"/>
  <c r="M30" i="2"/>
  <c r="M138" i="2" s="1"/>
  <c r="H30" i="2"/>
  <c r="D30" i="2"/>
  <c r="O29" i="2"/>
  <c r="O137" i="2" s="1"/>
  <c r="N29" i="2"/>
  <c r="N137" i="2" s="1"/>
  <c r="M29" i="2"/>
  <c r="M137" i="2" s="1"/>
  <c r="L137" i="2" s="1"/>
  <c r="H29" i="2"/>
  <c r="D29" i="2"/>
  <c r="O28" i="2"/>
  <c r="O136" i="2" s="1"/>
  <c r="N28" i="2"/>
  <c r="N136" i="2" s="1"/>
  <c r="N134" i="2" s="1"/>
  <c r="M28" i="2"/>
  <c r="M136" i="2" s="1"/>
  <c r="H28" i="2"/>
  <c r="H26" i="2" s="1"/>
  <c r="D28" i="2"/>
  <c r="N26" i="2"/>
  <c r="N90" i="2" s="1"/>
  <c r="M26" i="2"/>
  <c r="K26" i="2"/>
  <c r="K90" i="2" s="1"/>
  <c r="J26" i="2"/>
  <c r="J90" i="2" s="1"/>
  <c r="I26" i="2"/>
  <c r="I90" i="2" s="1"/>
  <c r="G26" i="2"/>
  <c r="G90" i="2" s="1"/>
  <c r="F26" i="2"/>
  <c r="F90" i="2" s="1"/>
  <c r="E26" i="2"/>
  <c r="E90" i="2" s="1"/>
  <c r="D26" i="2"/>
  <c r="Q222" i="1"/>
  <c r="G219" i="1"/>
  <c r="F219" i="1"/>
  <c r="E219" i="1"/>
  <c r="D219" i="1" s="1"/>
  <c r="K218" i="1"/>
  <c r="J218" i="1"/>
  <c r="I218" i="1"/>
  <c r="H218" i="1" s="1"/>
  <c r="G218" i="1"/>
  <c r="F218" i="1"/>
  <c r="E218" i="1"/>
  <c r="D218" i="1" s="1"/>
  <c r="Q216" i="1"/>
  <c r="P216" i="1"/>
  <c r="O214" i="1"/>
  <c r="L214" i="1" s="1"/>
  <c r="N214" i="1"/>
  <c r="M214" i="1"/>
  <c r="H214" i="1"/>
  <c r="D214" i="1"/>
  <c r="O213" i="1"/>
  <c r="N213" i="1"/>
  <c r="M213" i="1"/>
  <c r="L213" i="1" s="1"/>
  <c r="H213" i="1"/>
  <c r="D213" i="1"/>
  <c r="O212" i="1"/>
  <c r="L212" i="1" s="1"/>
  <c r="N212" i="1"/>
  <c r="M212" i="1"/>
  <c r="H212" i="1"/>
  <c r="D212" i="1"/>
  <c r="O211" i="1"/>
  <c r="N211" i="1"/>
  <c r="M211" i="1"/>
  <c r="L211" i="1" s="1"/>
  <c r="H211" i="1"/>
  <c r="D211" i="1"/>
  <c r="O210" i="1"/>
  <c r="L210" i="1" s="1"/>
  <c r="N210" i="1"/>
  <c r="M210" i="1"/>
  <c r="H210" i="1"/>
  <c r="D210" i="1"/>
  <c r="O209" i="1"/>
  <c r="N209" i="1"/>
  <c r="N208" i="1" s="1"/>
  <c r="N215" i="1" s="1"/>
  <c r="M209" i="1"/>
  <c r="M208" i="1" s="1"/>
  <c r="H209" i="1"/>
  <c r="D209" i="1"/>
  <c r="O208" i="1"/>
  <c r="O215" i="1" s="1"/>
  <c r="K208" i="1"/>
  <c r="H208" i="1" s="1"/>
  <c r="H215" i="1" s="1"/>
  <c r="J208" i="1"/>
  <c r="J215" i="1" s="1"/>
  <c r="I208" i="1"/>
  <c r="I215" i="1" s="1"/>
  <c r="G208" i="1"/>
  <c r="D208" i="1" s="1"/>
  <c r="D215" i="1" s="1"/>
  <c r="F208" i="1"/>
  <c r="F215" i="1" s="1"/>
  <c r="E208" i="1"/>
  <c r="E215" i="1" s="1"/>
  <c r="K206" i="1"/>
  <c r="J206" i="1"/>
  <c r="I206" i="1"/>
  <c r="G206" i="1"/>
  <c r="F206" i="1"/>
  <c r="E206" i="1"/>
  <c r="O205" i="1"/>
  <c r="L205" i="1" s="1"/>
  <c r="N205" i="1"/>
  <c r="M205" i="1"/>
  <c r="H205" i="1"/>
  <c r="D205" i="1"/>
  <c r="O204" i="1"/>
  <c r="N204" i="1"/>
  <c r="M204" i="1"/>
  <c r="L204" i="1" s="1"/>
  <c r="H204" i="1"/>
  <c r="D204" i="1"/>
  <c r="O203" i="1"/>
  <c r="L203" i="1" s="1"/>
  <c r="N203" i="1"/>
  <c r="M203" i="1"/>
  <c r="H203" i="1"/>
  <c r="D203" i="1"/>
  <c r="O202" i="1"/>
  <c r="N202" i="1"/>
  <c r="M202" i="1"/>
  <c r="L202" i="1" s="1"/>
  <c r="H202" i="1"/>
  <c r="D202" i="1"/>
  <c r="O201" i="1"/>
  <c r="L201" i="1" s="1"/>
  <c r="N201" i="1"/>
  <c r="M201" i="1"/>
  <c r="H201" i="1"/>
  <c r="D201" i="1"/>
  <c r="O200" i="1"/>
  <c r="N200" i="1"/>
  <c r="M200" i="1"/>
  <c r="L200" i="1" s="1"/>
  <c r="H200" i="1"/>
  <c r="D200" i="1"/>
  <c r="O199" i="1"/>
  <c r="L199" i="1" s="1"/>
  <c r="N199" i="1"/>
  <c r="M199" i="1"/>
  <c r="H199" i="1"/>
  <c r="D199" i="1"/>
  <c r="O198" i="1"/>
  <c r="N198" i="1"/>
  <c r="M198" i="1"/>
  <c r="L198" i="1" s="1"/>
  <c r="H198" i="1"/>
  <c r="D198" i="1"/>
  <c r="O197" i="1"/>
  <c r="L197" i="1" s="1"/>
  <c r="N197" i="1"/>
  <c r="M197" i="1"/>
  <c r="H197" i="1"/>
  <c r="D197" i="1"/>
  <c r="O196" i="1"/>
  <c r="N196" i="1"/>
  <c r="M196" i="1"/>
  <c r="L196" i="1" s="1"/>
  <c r="H196" i="1"/>
  <c r="D196" i="1"/>
  <c r="O195" i="1"/>
  <c r="L195" i="1" s="1"/>
  <c r="N195" i="1"/>
  <c r="M195" i="1"/>
  <c r="H195" i="1"/>
  <c r="D195" i="1"/>
  <c r="O194" i="1"/>
  <c r="N194" i="1"/>
  <c r="M194" i="1"/>
  <c r="L194" i="1" s="1"/>
  <c r="H194" i="1"/>
  <c r="D194" i="1"/>
  <c r="O193" i="1"/>
  <c r="L193" i="1" s="1"/>
  <c r="N193" i="1"/>
  <c r="M193" i="1"/>
  <c r="H193" i="1"/>
  <c r="H206" i="1" s="1"/>
  <c r="D193" i="1"/>
  <c r="O192" i="1"/>
  <c r="N192" i="1"/>
  <c r="N206" i="1" s="1"/>
  <c r="M192" i="1"/>
  <c r="M206" i="1" s="1"/>
  <c r="H192" i="1"/>
  <c r="D192" i="1"/>
  <c r="D206" i="1" s="1"/>
  <c r="K190" i="1"/>
  <c r="J190" i="1"/>
  <c r="G190" i="1"/>
  <c r="F190" i="1"/>
  <c r="O189" i="1"/>
  <c r="L189" i="1" s="1"/>
  <c r="N189" i="1"/>
  <c r="M189" i="1"/>
  <c r="H189" i="1"/>
  <c r="D189" i="1"/>
  <c r="O188" i="1"/>
  <c r="O219" i="1" s="1"/>
  <c r="N188" i="1"/>
  <c r="N219" i="1" s="1"/>
  <c r="M188" i="1"/>
  <c r="M219" i="1" s="1"/>
  <c r="D188" i="1"/>
  <c r="O187" i="1"/>
  <c r="N187" i="1"/>
  <c r="M187" i="1"/>
  <c r="L187" i="1" s="1"/>
  <c r="H187" i="1"/>
  <c r="D187" i="1"/>
  <c r="K186" i="1"/>
  <c r="J186" i="1"/>
  <c r="I186" i="1"/>
  <c r="I190" i="1" s="1"/>
  <c r="H186" i="1"/>
  <c r="H190" i="1" s="1"/>
  <c r="G186" i="1"/>
  <c r="O186" i="1" s="1"/>
  <c r="O190" i="1" s="1"/>
  <c r="F186" i="1"/>
  <c r="N186" i="1" s="1"/>
  <c r="N190" i="1" s="1"/>
  <c r="E186" i="1"/>
  <c r="E190" i="1" s="1"/>
  <c r="D186" i="1"/>
  <c r="D190" i="1" s="1"/>
  <c r="I184" i="1"/>
  <c r="E184" i="1"/>
  <c r="D184" i="1"/>
  <c r="O183" i="1"/>
  <c r="N183" i="1"/>
  <c r="M183" i="1"/>
  <c r="L183" i="1"/>
  <c r="D183" i="1"/>
  <c r="O182" i="1"/>
  <c r="N182" i="1"/>
  <c r="M182" i="1"/>
  <c r="L182" i="1" s="1"/>
  <c r="H182" i="1"/>
  <c r="D182" i="1"/>
  <c r="O181" i="1"/>
  <c r="L181" i="1" s="1"/>
  <c r="N181" i="1"/>
  <c r="M181" i="1"/>
  <c r="H181" i="1"/>
  <c r="D181" i="1"/>
  <c r="O180" i="1"/>
  <c r="N180" i="1"/>
  <c r="M180" i="1"/>
  <c r="L180" i="1" s="1"/>
  <c r="H180" i="1"/>
  <c r="D180" i="1"/>
  <c r="O179" i="1"/>
  <c r="L179" i="1" s="1"/>
  <c r="N179" i="1"/>
  <c r="M179" i="1"/>
  <c r="H179" i="1"/>
  <c r="D179" i="1"/>
  <c r="O178" i="1"/>
  <c r="N178" i="1"/>
  <c r="M178" i="1"/>
  <c r="L178" i="1" s="1"/>
  <c r="H178" i="1"/>
  <c r="D178" i="1"/>
  <c r="O177" i="1"/>
  <c r="L177" i="1" s="1"/>
  <c r="N177" i="1"/>
  <c r="M177" i="1"/>
  <c r="H177" i="1"/>
  <c r="D177" i="1"/>
  <c r="O176" i="1"/>
  <c r="N176" i="1"/>
  <c r="M176" i="1"/>
  <c r="L176" i="1" s="1"/>
  <c r="H176" i="1"/>
  <c r="D176" i="1"/>
  <c r="O175" i="1"/>
  <c r="L175" i="1" s="1"/>
  <c r="N175" i="1"/>
  <c r="M175" i="1"/>
  <c r="H175" i="1"/>
  <c r="D175" i="1"/>
  <c r="O174" i="1"/>
  <c r="N174" i="1"/>
  <c r="M174" i="1"/>
  <c r="L174" i="1" s="1"/>
  <c r="H174" i="1"/>
  <c r="D174" i="1"/>
  <c r="O173" i="1"/>
  <c r="L173" i="1" s="1"/>
  <c r="N173" i="1"/>
  <c r="M173" i="1"/>
  <c r="H173" i="1"/>
  <c r="D173" i="1"/>
  <c r="O172" i="1"/>
  <c r="N172" i="1"/>
  <c r="M172" i="1"/>
  <c r="L172" i="1" s="1"/>
  <c r="H172" i="1"/>
  <c r="D172" i="1"/>
  <c r="O171" i="1"/>
  <c r="L171" i="1" s="1"/>
  <c r="N171" i="1"/>
  <c r="M171" i="1"/>
  <c r="H171" i="1"/>
  <c r="D171" i="1"/>
  <c r="O170" i="1"/>
  <c r="N170" i="1"/>
  <c r="M170" i="1"/>
  <c r="L170" i="1" s="1"/>
  <c r="H170" i="1"/>
  <c r="D170" i="1"/>
  <c r="O169" i="1"/>
  <c r="L169" i="1" s="1"/>
  <c r="N169" i="1"/>
  <c r="M169" i="1"/>
  <c r="H169" i="1"/>
  <c r="D169" i="1"/>
  <c r="O168" i="1"/>
  <c r="N168" i="1"/>
  <c r="M168" i="1"/>
  <c r="L168" i="1" s="1"/>
  <c r="H168" i="1"/>
  <c r="D168" i="1"/>
  <c r="O167" i="1"/>
  <c r="L167" i="1" s="1"/>
  <c r="N167" i="1"/>
  <c r="M167" i="1"/>
  <c r="H167" i="1"/>
  <c r="D167" i="1"/>
  <c r="O166" i="1"/>
  <c r="N166" i="1"/>
  <c r="M166" i="1"/>
  <c r="L166" i="1" s="1"/>
  <c r="H166" i="1"/>
  <c r="D166" i="1"/>
  <c r="O165" i="1"/>
  <c r="L165" i="1" s="1"/>
  <c r="N165" i="1"/>
  <c r="M165" i="1"/>
  <c r="H165" i="1"/>
  <c r="D165" i="1"/>
  <c r="O164" i="1"/>
  <c r="N164" i="1"/>
  <c r="M164" i="1"/>
  <c r="L164" i="1" s="1"/>
  <c r="H164" i="1"/>
  <c r="D164" i="1"/>
  <c r="O163" i="1"/>
  <c r="L163" i="1" s="1"/>
  <c r="N163" i="1"/>
  <c r="M163" i="1"/>
  <c r="H163" i="1"/>
  <c r="D163" i="1"/>
  <c r="O162" i="1"/>
  <c r="N162" i="1"/>
  <c r="M162" i="1"/>
  <c r="L162" i="1" s="1"/>
  <c r="H162" i="1"/>
  <c r="D162" i="1"/>
  <c r="O161" i="1"/>
  <c r="L161" i="1" s="1"/>
  <c r="N161" i="1"/>
  <c r="M161" i="1"/>
  <c r="H161" i="1"/>
  <c r="D161" i="1"/>
  <c r="O160" i="1"/>
  <c r="N160" i="1"/>
  <c r="M160" i="1"/>
  <c r="L160" i="1" s="1"/>
  <c r="H160" i="1"/>
  <c r="D160" i="1"/>
  <c r="O159" i="1"/>
  <c r="L159" i="1" s="1"/>
  <c r="N159" i="1"/>
  <c r="M159" i="1"/>
  <c r="H159" i="1"/>
  <c r="D159" i="1"/>
  <c r="O158" i="1"/>
  <c r="N158" i="1"/>
  <c r="M158" i="1"/>
  <c r="L158" i="1" s="1"/>
  <c r="H158" i="1"/>
  <c r="D158" i="1"/>
  <c r="O157" i="1"/>
  <c r="L157" i="1" s="1"/>
  <c r="N157" i="1"/>
  <c r="M157" i="1"/>
  <c r="H157" i="1"/>
  <c r="D157" i="1"/>
  <c r="O156" i="1"/>
  <c r="N156" i="1"/>
  <c r="M156" i="1"/>
  <c r="L156" i="1" s="1"/>
  <c r="H156" i="1"/>
  <c r="D156" i="1"/>
  <c r="O155" i="1"/>
  <c r="L155" i="1" s="1"/>
  <c r="N155" i="1"/>
  <c r="M155" i="1"/>
  <c r="H155" i="1"/>
  <c r="D155" i="1"/>
  <c r="O154" i="1"/>
  <c r="N154" i="1"/>
  <c r="M154" i="1"/>
  <c r="L154" i="1" s="1"/>
  <c r="H154" i="1"/>
  <c r="D154" i="1"/>
  <c r="O153" i="1"/>
  <c r="L153" i="1" s="1"/>
  <c r="Q229" i="1" s="1"/>
  <c r="N153" i="1"/>
  <c r="M153" i="1"/>
  <c r="H153" i="1"/>
  <c r="H151" i="1" s="1"/>
  <c r="H184" i="1" s="1"/>
  <c r="D153" i="1"/>
  <c r="O152" i="1"/>
  <c r="N152" i="1"/>
  <c r="N151" i="1" s="1"/>
  <c r="N184" i="1" s="1"/>
  <c r="M152" i="1"/>
  <c r="H152" i="1"/>
  <c r="D152" i="1"/>
  <c r="O151" i="1"/>
  <c r="O184" i="1" s="1"/>
  <c r="K151" i="1"/>
  <c r="K184" i="1" s="1"/>
  <c r="J151" i="1"/>
  <c r="J184" i="1" s="1"/>
  <c r="I151" i="1"/>
  <c r="G151" i="1"/>
  <c r="G184" i="1" s="1"/>
  <c r="F151" i="1"/>
  <c r="F184" i="1" s="1"/>
  <c r="E151" i="1"/>
  <c r="D151" i="1"/>
  <c r="O149" i="1"/>
  <c r="K149" i="1"/>
  <c r="J149" i="1"/>
  <c r="I149" i="1"/>
  <c r="G149" i="1"/>
  <c r="F149" i="1"/>
  <c r="E149" i="1"/>
  <c r="O148" i="1"/>
  <c r="L148" i="1" s="1"/>
  <c r="N148" i="1"/>
  <c r="M148" i="1"/>
  <c r="H148" i="1"/>
  <c r="H149" i="1" s="1"/>
  <c r="D148" i="1"/>
  <c r="O147" i="1"/>
  <c r="N147" i="1"/>
  <c r="N149" i="1" s="1"/>
  <c r="M147" i="1"/>
  <c r="H147" i="1"/>
  <c r="D147" i="1"/>
  <c r="D149" i="1" s="1"/>
  <c r="O144" i="1"/>
  <c r="L144" i="1" s="1"/>
  <c r="N144" i="1"/>
  <c r="M144" i="1"/>
  <c r="H144" i="1"/>
  <c r="D144" i="1"/>
  <c r="O143" i="1"/>
  <c r="N143" i="1"/>
  <c r="M143" i="1"/>
  <c r="L143" i="1" s="1"/>
  <c r="H143" i="1"/>
  <c r="D143" i="1"/>
  <c r="O142" i="1"/>
  <c r="N142" i="1"/>
  <c r="M142" i="1"/>
  <c r="H142" i="1"/>
  <c r="H141" i="1" s="1"/>
  <c r="D142" i="1"/>
  <c r="N141" i="1"/>
  <c r="M141" i="1"/>
  <c r="K141" i="1"/>
  <c r="I141" i="1"/>
  <c r="G141" i="1"/>
  <c r="F141" i="1"/>
  <c r="E141" i="1"/>
  <c r="D141" i="1"/>
  <c r="O140" i="1"/>
  <c r="N140" i="1"/>
  <c r="M140" i="1"/>
  <c r="L140" i="1" s="1"/>
  <c r="H140" i="1"/>
  <c r="D140" i="1"/>
  <c r="O139" i="1"/>
  <c r="O137" i="1" s="1"/>
  <c r="N139" i="1"/>
  <c r="M139" i="1"/>
  <c r="H139" i="1"/>
  <c r="D139" i="1"/>
  <c r="D137" i="1" s="1"/>
  <c r="O138" i="1"/>
  <c r="N138" i="1"/>
  <c r="M138" i="1"/>
  <c r="L138" i="1"/>
  <c r="H138" i="1"/>
  <c r="D138" i="1"/>
  <c r="N137" i="1"/>
  <c r="K137" i="1"/>
  <c r="J137" i="1"/>
  <c r="I137" i="1"/>
  <c r="G137" i="1"/>
  <c r="F137" i="1"/>
  <c r="E137" i="1"/>
  <c r="O136" i="1"/>
  <c r="N136" i="1"/>
  <c r="M136" i="1"/>
  <c r="H136" i="1"/>
  <c r="H133" i="1" s="1"/>
  <c r="D136" i="1"/>
  <c r="O135" i="1"/>
  <c r="N135" i="1"/>
  <c r="M135" i="1"/>
  <c r="L135" i="1"/>
  <c r="H135" i="1"/>
  <c r="D135" i="1"/>
  <c r="O134" i="1"/>
  <c r="N134" i="1"/>
  <c r="M134" i="1"/>
  <c r="L134" i="1" s="1"/>
  <c r="H134" i="1"/>
  <c r="D134" i="1"/>
  <c r="D133" i="1" s="1"/>
  <c r="O133" i="1"/>
  <c r="M133" i="1"/>
  <c r="K133" i="1"/>
  <c r="J133" i="1"/>
  <c r="I133" i="1"/>
  <c r="G133" i="1"/>
  <c r="F133" i="1"/>
  <c r="E133" i="1"/>
  <c r="O132" i="1"/>
  <c r="N132" i="1"/>
  <c r="M132" i="1"/>
  <c r="L132" i="1" s="1"/>
  <c r="H132" i="1"/>
  <c r="D132" i="1"/>
  <c r="O131" i="1"/>
  <c r="O129" i="1" s="1"/>
  <c r="N131" i="1"/>
  <c r="M131" i="1"/>
  <c r="H131" i="1"/>
  <c r="D131" i="1"/>
  <c r="D129" i="1" s="1"/>
  <c r="O130" i="1"/>
  <c r="N130" i="1"/>
  <c r="M130" i="1"/>
  <c r="M129" i="1" s="1"/>
  <c r="L130" i="1"/>
  <c r="H130" i="1"/>
  <c r="D130" i="1"/>
  <c r="N129" i="1"/>
  <c r="K129" i="1"/>
  <c r="J129" i="1"/>
  <c r="I129" i="1"/>
  <c r="G129" i="1"/>
  <c r="F129" i="1"/>
  <c r="E129" i="1"/>
  <c r="O128" i="1"/>
  <c r="N128" i="1"/>
  <c r="M128" i="1"/>
  <c r="H128" i="1"/>
  <c r="D128" i="1"/>
  <c r="D125" i="1" s="1"/>
  <c r="O127" i="1"/>
  <c r="N127" i="1"/>
  <c r="M127" i="1"/>
  <c r="M125" i="1" s="1"/>
  <c r="L127" i="1"/>
  <c r="H127" i="1"/>
  <c r="D127" i="1"/>
  <c r="O126" i="1"/>
  <c r="N126" i="1"/>
  <c r="N125" i="1" s="1"/>
  <c r="M126" i="1"/>
  <c r="H126" i="1"/>
  <c r="D126" i="1"/>
  <c r="O125" i="1"/>
  <c r="K125" i="1"/>
  <c r="J125" i="1"/>
  <c r="I125" i="1"/>
  <c r="H125" i="1"/>
  <c r="G125" i="1"/>
  <c r="F125" i="1"/>
  <c r="E125" i="1"/>
  <c r="O124" i="1"/>
  <c r="N124" i="1"/>
  <c r="M124" i="1"/>
  <c r="L124" i="1"/>
  <c r="H124" i="1"/>
  <c r="D124" i="1"/>
  <c r="O123" i="1"/>
  <c r="N123" i="1"/>
  <c r="N121" i="1" s="1"/>
  <c r="M123" i="1"/>
  <c r="L123" i="1" s="1"/>
  <c r="H123" i="1"/>
  <c r="D123" i="1"/>
  <c r="D121" i="1" s="1"/>
  <c r="O122" i="1"/>
  <c r="N122" i="1"/>
  <c r="M122" i="1"/>
  <c r="L122" i="1" s="1"/>
  <c r="L121" i="1" s="1"/>
  <c r="H122" i="1"/>
  <c r="D122" i="1"/>
  <c r="O121" i="1"/>
  <c r="K121" i="1"/>
  <c r="J121" i="1"/>
  <c r="I121" i="1"/>
  <c r="G121" i="1"/>
  <c r="F121" i="1"/>
  <c r="E121" i="1"/>
  <c r="O120" i="1"/>
  <c r="N120" i="1"/>
  <c r="M120" i="1"/>
  <c r="L120" i="1" s="1"/>
  <c r="H120" i="1"/>
  <c r="D120" i="1"/>
  <c r="O119" i="1"/>
  <c r="N119" i="1"/>
  <c r="M119" i="1"/>
  <c r="L119" i="1" s="1"/>
  <c r="H119" i="1"/>
  <c r="H117" i="1" s="1"/>
  <c r="D119" i="1"/>
  <c r="O118" i="1"/>
  <c r="O117" i="1" s="1"/>
  <c r="N118" i="1"/>
  <c r="M118" i="1"/>
  <c r="H118" i="1"/>
  <c r="D118" i="1"/>
  <c r="D117" i="1" s="1"/>
  <c r="K117" i="1"/>
  <c r="J117" i="1"/>
  <c r="I117" i="1"/>
  <c r="G117" i="1"/>
  <c r="F117" i="1"/>
  <c r="E117" i="1"/>
  <c r="O116" i="1"/>
  <c r="N116" i="1"/>
  <c r="M116" i="1"/>
  <c r="L116" i="1" s="1"/>
  <c r="H116" i="1"/>
  <c r="D116" i="1"/>
  <c r="O115" i="1"/>
  <c r="N115" i="1"/>
  <c r="M115" i="1"/>
  <c r="L115" i="1" s="1"/>
  <c r="H115" i="1"/>
  <c r="D115" i="1"/>
  <c r="D113" i="1" s="1"/>
  <c r="O114" i="1"/>
  <c r="O113" i="1" s="1"/>
  <c r="N114" i="1"/>
  <c r="M114" i="1"/>
  <c r="L114" i="1"/>
  <c r="H114" i="1"/>
  <c r="D114" i="1"/>
  <c r="N113" i="1"/>
  <c r="K113" i="1"/>
  <c r="J113" i="1"/>
  <c r="I113" i="1"/>
  <c r="G113" i="1"/>
  <c r="F113" i="1"/>
  <c r="E113" i="1"/>
  <c r="O112" i="1"/>
  <c r="N112" i="1"/>
  <c r="M112" i="1"/>
  <c r="L112" i="1" s="1"/>
  <c r="H112" i="1"/>
  <c r="D112" i="1"/>
  <c r="O111" i="1"/>
  <c r="N111" i="1"/>
  <c r="M111" i="1"/>
  <c r="L111" i="1"/>
  <c r="H111" i="1"/>
  <c r="D111" i="1"/>
  <c r="O110" i="1"/>
  <c r="N110" i="1"/>
  <c r="N109" i="1" s="1"/>
  <c r="M110" i="1"/>
  <c r="L110" i="1" s="1"/>
  <c r="H110" i="1"/>
  <c r="D110" i="1"/>
  <c r="O109" i="1"/>
  <c r="L109" i="1"/>
  <c r="K109" i="1"/>
  <c r="J109" i="1"/>
  <c r="I109" i="1"/>
  <c r="H109" i="1"/>
  <c r="G109" i="1"/>
  <c r="F109" i="1"/>
  <c r="E109" i="1"/>
  <c r="D109" i="1"/>
  <c r="O108" i="1"/>
  <c r="N108" i="1"/>
  <c r="M108" i="1"/>
  <c r="L108" i="1"/>
  <c r="H108" i="1"/>
  <c r="D108" i="1"/>
  <c r="O107" i="1"/>
  <c r="N107" i="1"/>
  <c r="N105" i="1" s="1"/>
  <c r="M107" i="1"/>
  <c r="H107" i="1"/>
  <c r="D107" i="1"/>
  <c r="D105" i="1" s="1"/>
  <c r="O106" i="1"/>
  <c r="O105" i="1" s="1"/>
  <c r="N106" i="1"/>
  <c r="M106" i="1"/>
  <c r="L106" i="1" s="1"/>
  <c r="H106" i="1"/>
  <c r="H105" i="1" s="1"/>
  <c r="D106" i="1"/>
  <c r="M105" i="1"/>
  <c r="K105" i="1"/>
  <c r="J105" i="1"/>
  <c r="I105" i="1"/>
  <c r="G105" i="1"/>
  <c r="F105" i="1"/>
  <c r="E105" i="1"/>
  <c r="O104" i="1"/>
  <c r="N104" i="1"/>
  <c r="M104" i="1"/>
  <c r="H104" i="1"/>
  <c r="D104" i="1"/>
  <c r="O103" i="1"/>
  <c r="N103" i="1"/>
  <c r="M103" i="1"/>
  <c r="L103" i="1" s="1"/>
  <c r="H103" i="1"/>
  <c r="H101" i="1" s="1"/>
  <c r="D103" i="1"/>
  <c r="O102" i="1"/>
  <c r="O101" i="1" s="1"/>
  <c r="N102" i="1"/>
  <c r="M102" i="1"/>
  <c r="L102" i="1" s="1"/>
  <c r="H102" i="1"/>
  <c r="D102" i="1"/>
  <c r="D101" i="1" s="1"/>
  <c r="K101" i="1"/>
  <c r="J101" i="1"/>
  <c r="I101" i="1"/>
  <c r="G101" i="1"/>
  <c r="F101" i="1"/>
  <c r="E101" i="1"/>
  <c r="O100" i="1"/>
  <c r="N100" i="1"/>
  <c r="M100" i="1"/>
  <c r="L100" i="1" s="1"/>
  <c r="H100" i="1"/>
  <c r="D100" i="1"/>
  <c r="O99" i="1"/>
  <c r="N99" i="1"/>
  <c r="M99" i="1"/>
  <c r="H99" i="1"/>
  <c r="D99" i="1"/>
  <c r="O98" i="1"/>
  <c r="O218" i="1" s="1"/>
  <c r="N98" i="1"/>
  <c r="N218" i="1" s="1"/>
  <c r="M98" i="1"/>
  <c r="M218" i="1" s="1"/>
  <c r="L218" i="1" s="1"/>
  <c r="L98" i="1"/>
  <c r="H98" i="1"/>
  <c r="D98" i="1"/>
  <c r="O97" i="1"/>
  <c r="N97" i="1"/>
  <c r="N96" i="1" s="1"/>
  <c r="M97" i="1"/>
  <c r="H97" i="1"/>
  <c r="D97" i="1"/>
  <c r="O96" i="1"/>
  <c r="O93" i="1" s="1"/>
  <c r="K96" i="1"/>
  <c r="K93" i="1" s="1"/>
  <c r="J96" i="1"/>
  <c r="I96" i="1"/>
  <c r="H96" i="1"/>
  <c r="G96" i="1"/>
  <c r="G93" i="1" s="1"/>
  <c r="G145" i="1" s="1"/>
  <c r="F96" i="1"/>
  <c r="E96" i="1"/>
  <c r="D96" i="1"/>
  <c r="O95" i="1"/>
  <c r="N95" i="1"/>
  <c r="M95" i="1"/>
  <c r="L95" i="1"/>
  <c r="H95" i="1"/>
  <c r="D95" i="1"/>
  <c r="O94" i="1"/>
  <c r="N94" i="1"/>
  <c r="M94" i="1"/>
  <c r="L94" i="1" s="1"/>
  <c r="H94" i="1"/>
  <c r="D94" i="1"/>
  <c r="J93" i="1"/>
  <c r="I93" i="1"/>
  <c r="F93" i="1"/>
  <c r="E93" i="1"/>
  <c r="D93" i="1"/>
  <c r="O90" i="1"/>
  <c r="N90" i="1"/>
  <c r="M90" i="1"/>
  <c r="L90" i="1" s="1"/>
  <c r="Q223" i="1" s="1"/>
  <c r="H90" i="1"/>
  <c r="D90" i="1"/>
  <c r="O89" i="1"/>
  <c r="N89" i="1"/>
  <c r="M89" i="1"/>
  <c r="H89" i="1"/>
  <c r="D89" i="1"/>
  <c r="O88" i="1"/>
  <c r="N88" i="1"/>
  <c r="M88" i="1"/>
  <c r="L88" i="1"/>
  <c r="H88" i="1"/>
  <c r="D88" i="1"/>
  <c r="O87" i="1"/>
  <c r="N87" i="1"/>
  <c r="N85" i="1" s="1"/>
  <c r="M87" i="1"/>
  <c r="H87" i="1"/>
  <c r="D87" i="1"/>
  <c r="O86" i="1"/>
  <c r="O85" i="1" s="1"/>
  <c r="N86" i="1"/>
  <c r="M86" i="1"/>
  <c r="L86" i="1" s="1"/>
  <c r="H86" i="1"/>
  <c r="D86" i="1"/>
  <c r="M85" i="1"/>
  <c r="K85" i="1"/>
  <c r="J85" i="1"/>
  <c r="I85" i="1"/>
  <c r="H85" i="1" s="1"/>
  <c r="G85" i="1"/>
  <c r="F85" i="1"/>
  <c r="E85" i="1"/>
  <c r="O84" i="1"/>
  <c r="N84" i="1"/>
  <c r="N80" i="1" s="1"/>
  <c r="M84" i="1"/>
  <c r="H84" i="1"/>
  <c r="D84" i="1"/>
  <c r="O83" i="1"/>
  <c r="N83" i="1"/>
  <c r="M83" i="1"/>
  <c r="L83" i="1" s="1"/>
  <c r="H83" i="1"/>
  <c r="D83" i="1"/>
  <c r="O82" i="1"/>
  <c r="N82" i="1"/>
  <c r="M82" i="1"/>
  <c r="L82" i="1" s="1"/>
  <c r="H82" i="1"/>
  <c r="D82" i="1"/>
  <c r="O81" i="1"/>
  <c r="O80" i="1" s="1"/>
  <c r="N81" i="1"/>
  <c r="M81" i="1"/>
  <c r="L81" i="1"/>
  <c r="H81" i="1"/>
  <c r="D81" i="1"/>
  <c r="K80" i="1"/>
  <c r="J80" i="1"/>
  <c r="I80" i="1"/>
  <c r="G80" i="1"/>
  <c r="F80" i="1"/>
  <c r="E80" i="1"/>
  <c r="O79" i="1"/>
  <c r="N79" i="1"/>
  <c r="M79" i="1"/>
  <c r="L79" i="1" s="1"/>
  <c r="H79" i="1"/>
  <c r="D79" i="1"/>
  <c r="O78" i="1"/>
  <c r="N78" i="1"/>
  <c r="M78" i="1"/>
  <c r="L78" i="1"/>
  <c r="H78" i="1"/>
  <c r="D78" i="1"/>
  <c r="O77" i="1"/>
  <c r="N77" i="1"/>
  <c r="N75" i="1" s="1"/>
  <c r="M77" i="1"/>
  <c r="L77" i="1" s="1"/>
  <c r="H77" i="1"/>
  <c r="D77" i="1"/>
  <c r="O76" i="1"/>
  <c r="N76" i="1"/>
  <c r="M76" i="1"/>
  <c r="L76" i="1" s="1"/>
  <c r="L75" i="1" s="1"/>
  <c r="H76" i="1"/>
  <c r="D76" i="1"/>
  <c r="O75" i="1"/>
  <c r="K75" i="1"/>
  <c r="J75" i="1"/>
  <c r="I75" i="1"/>
  <c r="G75" i="1"/>
  <c r="F75" i="1"/>
  <c r="E75" i="1"/>
  <c r="D75" i="1" s="1"/>
  <c r="O74" i="1"/>
  <c r="N74" i="1"/>
  <c r="M74" i="1"/>
  <c r="L74" i="1" s="1"/>
  <c r="H74" i="1"/>
  <c r="D74" i="1"/>
  <c r="O73" i="1"/>
  <c r="N73" i="1"/>
  <c r="M73" i="1"/>
  <c r="L73" i="1" s="1"/>
  <c r="H73" i="1"/>
  <c r="D73" i="1"/>
  <c r="O72" i="1"/>
  <c r="N72" i="1"/>
  <c r="M72" i="1"/>
  <c r="L72" i="1" s="1"/>
  <c r="H72" i="1"/>
  <c r="D72" i="1"/>
  <c r="O71" i="1"/>
  <c r="N71" i="1"/>
  <c r="M71" i="1"/>
  <c r="L71" i="1" s="1"/>
  <c r="H71" i="1"/>
  <c r="D71" i="1"/>
  <c r="O70" i="1"/>
  <c r="N70" i="1"/>
  <c r="N69" i="1" s="1"/>
  <c r="M70" i="1"/>
  <c r="L70" i="1" s="1"/>
  <c r="L69" i="1" s="1"/>
  <c r="H70" i="1"/>
  <c r="D70" i="1"/>
  <c r="O69" i="1"/>
  <c r="K69" i="1"/>
  <c r="J69" i="1"/>
  <c r="I69" i="1"/>
  <c r="H69" i="1" s="1"/>
  <c r="G69" i="1"/>
  <c r="F69" i="1"/>
  <c r="E69" i="1"/>
  <c r="D69" i="1" s="1"/>
  <c r="O68" i="1"/>
  <c r="N68" i="1"/>
  <c r="M68" i="1"/>
  <c r="L68" i="1" s="1"/>
  <c r="H68" i="1"/>
  <c r="D68" i="1"/>
  <c r="O67" i="1"/>
  <c r="N67" i="1"/>
  <c r="M67" i="1"/>
  <c r="L67" i="1" s="1"/>
  <c r="H67" i="1"/>
  <c r="D67" i="1"/>
  <c r="O66" i="1"/>
  <c r="N66" i="1"/>
  <c r="M66" i="1"/>
  <c r="L66" i="1" s="1"/>
  <c r="H66" i="1"/>
  <c r="D66" i="1"/>
  <c r="O65" i="1"/>
  <c r="N65" i="1"/>
  <c r="N64" i="1" s="1"/>
  <c r="M65" i="1"/>
  <c r="L65" i="1" s="1"/>
  <c r="H65" i="1"/>
  <c r="D65" i="1"/>
  <c r="O64" i="1"/>
  <c r="K64" i="1"/>
  <c r="J64" i="1"/>
  <c r="I64" i="1"/>
  <c r="H64" i="1" s="1"/>
  <c r="G64" i="1"/>
  <c r="F64" i="1"/>
  <c r="E64" i="1"/>
  <c r="D64" i="1" s="1"/>
  <c r="O63" i="1"/>
  <c r="N63" i="1"/>
  <c r="M63" i="1"/>
  <c r="L63" i="1" s="1"/>
  <c r="H63" i="1"/>
  <c r="D63" i="1"/>
  <c r="O62" i="1"/>
  <c r="N62" i="1"/>
  <c r="M62" i="1"/>
  <c r="L62" i="1" s="1"/>
  <c r="H62" i="1"/>
  <c r="D62" i="1"/>
  <c r="O61" i="1"/>
  <c r="N61" i="1"/>
  <c r="M61" i="1"/>
  <c r="L61" i="1" s="1"/>
  <c r="H61" i="1"/>
  <c r="D61" i="1"/>
  <c r="O60" i="1"/>
  <c r="N60" i="1"/>
  <c r="M60" i="1"/>
  <c r="L60" i="1" s="1"/>
  <c r="H60" i="1"/>
  <c r="D60" i="1"/>
  <c r="O59" i="1"/>
  <c r="N59" i="1"/>
  <c r="K59" i="1"/>
  <c r="J59" i="1"/>
  <c r="I59" i="1"/>
  <c r="H59" i="1" s="1"/>
  <c r="G59" i="1"/>
  <c r="F59" i="1"/>
  <c r="E59" i="1"/>
  <c r="D59" i="1" s="1"/>
  <c r="O58" i="1"/>
  <c r="N58" i="1"/>
  <c r="M58" i="1"/>
  <c r="L58" i="1" s="1"/>
  <c r="H58" i="1"/>
  <c r="D58" i="1"/>
  <c r="O57" i="1"/>
  <c r="N57" i="1"/>
  <c r="M57" i="1"/>
  <c r="L57" i="1" s="1"/>
  <c r="H57" i="1"/>
  <c r="D57" i="1"/>
  <c r="O56" i="1"/>
  <c r="N56" i="1"/>
  <c r="M56" i="1"/>
  <c r="L56" i="1" s="1"/>
  <c r="H56" i="1"/>
  <c r="D56" i="1"/>
  <c r="O55" i="1"/>
  <c r="N55" i="1"/>
  <c r="M55" i="1"/>
  <c r="L55" i="1" s="1"/>
  <c r="H55" i="1"/>
  <c r="D55" i="1"/>
  <c r="O54" i="1"/>
  <c r="N54" i="1"/>
  <c r="K54" i="1"/>
  <c r="J54" i="1"/>
  <c r="I54" i="1"/>
  <c r="H54" i="1" s="1"/>
  <c r="G54" i="1"/>
  <c r="F54" i="1"/>
  <c r="E54" i="1"/>
  <c r="D54" i="1" s="1"/>
  <c r="O53" i="1"/>
  <c r="N53" i="1"/>
  <c r="M53" i="1"/>
  <c r="L53" i="1" s="1"/>
  <c r="H53" i="1"/>
  <c r="D53" i="1"/>
  <c r="O52" i="1"/>
  <c r="N52" i="1"/>
  <c r="M52" i="1"/>
  <c r="L52" i="1" s="1"/>
  <c r="H52" i="1"/>
  <c r="D52" i="1"/>
  <c r="O51" i="1"/>
  <c r="N51" i="1"/>
  <c r="M51" i="1"/>
  <c r="L51" i="1" s="1"/>
  <c r="H51" i="1"/>
  <c r="D51" i="1"/>
  <c r="O50" i="1"/>
  <c r="N50" i="1"/>
  <c r="M50" i="1"/>
  <c r="L50" i="1" s="1"/>
  <c r="H50" i="1"/>
  <c r="D50" i="1"/>
  <c r="O49" i="1"/>
  <c r="N49" i="1"/>
  <c r="K49" i="1"/>
  <c r="K91" i="1" s="1"/>
  <c r="J49" i="1"/>
  <c r="I49" i="1"/>
  <c r="H49" i="1" s="1"/>
  <c r="G49" i="1"/>
  <c r="F49" i="1"/>
  <c r="E49" i="1"/>
  <c r="D49" i="1" s="1"/>
  <c r="O48" i="1"/>
  <c r="N48" i="1"/>
  <c r="M48" i="1"/>
  <c r="L48" i="1" s="1"/>
  <c r="H48" i="1"/>
  <c r="D48" i="1"/>
  <c r="O47" i="1"/>
  <c r="N47" i="1"/>
  <c r="M47" i="1"/>
  <c r="L47" i="1" s="1"/>
  <c r="H47" i="1"/>
  <c r="D47" i="1"/>
  <c r="O46" i="1"/>
  <c r="N46" i="1"/>
  <c r="M46" i="1"/>
  <c r="L46" i="1" s="1"/>
  <c r="H46" i="1"/>
  <c r="D46" i="1"/>
  <c r="O45" i="1"/>
  <c r="N45" i="1"/>
  <c r="M45" i="1"/>
  <c r="L45" i="1" s="1"/>
  <c r="H45" i="1"/>
  <c r="D45" i="1"/>
  <c r="O44" i="1"/>
  <c r="O43" i="1" s="1"/>
  <c r="N44" i="1"/>
  <c r="N43" i="1" s="1"/>
  <c r="M44" i="1"/>
  <c r="L44" i="1" s="1"/>
  <c r="H44" i="1"/>
  <c r="D44" i="1"/>
  <c r="M43" i="1"/>
  <c r="K43" i="1"/>
  <c r="J43" i="1"/>
  <c r="I43" i="1"/>
  <c r="H43" i="1" s="1"/>
  <c r="G43" i="1"/>
  <c r="F43" i="1"/>
  <c r="E43" i="1"/>
  <c r="D43" i="1" s="1"/>
  <c r="O42" i="1"/>
  <c r="N42" i="1"/>
  <c r="M42" i="1"/>
  <c r="L42" i="1" s="1"/>
  <c r="H42" i="1"/>
  <c r="D42" i="1"/>
  <c r="O41" i="1"/>
  <c r="N41" i="1"/>
  <c r="M41" i="1"/>
  <c r="L41" i="1" s="1"/>
  <c r="H41" i="1"/>
  <c r="D41" i="1"/>
  <c r="O40" i="1"/>
  <c r="N40" i="1"/>
  <c r="M40" i="1"/>
  <c r="L40" i="1" s="1"/>
  <c r="H40" i="1"/>
  <c r="D40" i="1"/>
  <c r="O39" i="1"/>
  <c r="O38" i="1" s="1"/>
  <c r="N39" i="1"/>
  <c r="N38" i="1" s="1"/>
  <c r="M39" i="1"/>
  <c r="L39" i="1" s="1"/>
  <c r="H39" i="1"/>
  <c r="D39" i="1"/>
  <c r="M38" i="1"/>
  <c r="K38" i="1"/>
  <c r="I38" i="1"/>
  <c r="H38" i="1"/>
  <c r="G38" i="1"/>
  <c r="E38" i="1"/>
  <c r="D38" i="1" s="1"/>
  <c r="O37" i="1"/>
  <c r="N37" i="1"/>
  <c r="M37" i="1"/>
  <c r="L37" i="1" s="1"/>
  <c r="H37" i="1"/>
  <c r="D37" i="1"/>
  <c r="O36" i="1"/>
  <c r="N36" i="1"/>
  <c r="M36" i="1"/>
  <c r="L36" i="1" s="1"/>
  <c r="H36" i="1"/>
  <c r="D36" i="1"/>
  <c r="O35" i="1"/>
  <c r="N35" i="1"/>
  <c r="M35" i="1"/>
  <c r="L35" i="1" s="1"/>
  <c r="H35" i="1"/>
  <c r="D35" i="1"/>
  <c r="O34" i="1"/>
  <c r="N34" i="1"/>
  <c r="M34" i="1"/>
  <c r="L34" i="1" s="1"/>
  <c r="H34" i="1"/>
  <c r="D34" i="1"/>
  <c r="O33" i="1"/>
  <c r="O32" i="1" s="1"/>
  <c r="N33" i="1"/>
  <c r="N32" i="1" s="1"/>
  <c r="M33" i="1"/>
  <c r="L33" i="1" s="1"/>
  <c r="H33" i="1"/>
  <c r="D33" i="1"/>
  <c r="M32" i="1"/>
  <c r="K32" i="1"/>
  <c r="J32" i="1"/>
  <c r="I32" i="1"/>
  <c r="H32" i="1" s="1"/>
  <c r="G32" i="1"/>
  <c r="F32" i="1"/>
  <c r="E32" i="1"/>
  <c r="D32" i="1" s="1"/>
  <c r="O31" i="1"/>
  <c r="N31" i="1"/>
  <c r="M31" i="1"/>
  <c r="L31" i="1" s="1"/>
  <c r="H31" i="1"/>
  <c r="D31" i="1"/>
  <c r="O30" i="1"/>
  <c r="N30" i="1"/>
  <c r="M30" i="1"/>
  <c r="L30" i="1" s="1"/>
  <c r="H30" i="1"/>
  <c r="D30" i="1"/>
  <c r="O29" i="1"/>
  <c r="N29" i="1"/>
  <c r="M29" i="1"/>
  <c r="L29" i="1" s="1"/>
  <c r="H29" i="1"/>
  <c r="D29" i="1"/>
  <c r="O28" i="1"/>
  <c r="O27" i="1" s="1"/>
  <c r="N28" i="1"/>
  <c r="N27" i="1" s="1"/>
  <c r="M28" i="1"/>
  <c r="L28" i="1" s="1"/>
  <c r="L27" i="1" s="1"/>
  <c r="H28" i="1"/>
  <c r="D28" i="1"/>
  <c r="M27" i="1"/>
  <c r="K27" i="1"/>
  <c r="J27" i="1"/>
  <c r="I27" i="1"/>
  <c r="I91" i="1" s="1"/>
  <c r="G27" i="1"/>
  <c r="G91" i="1" s="1"/>
  <c r="F27" i="1"/>
  <c r="E27" i="1"/>
  <c r="E91" i="1" s="1"/>
  <c r="O26" i="1"/>
  <c r="N26" i="1"/>
  <c r="M26" i="1"/>
  <c r="L26" i="1" s="1"/>
  <c r="H26" i="1"/>
  <c r="D26" i="1"/>
  <c r="N82" i="14"/>
  <c r="M82" i="14"/>
  <c r="L82" i="14"/>
  <c r="K82" i="14" s="1"/>
  <c r="J82" i="14"/>
  <c r="I82" i="14"/>
  <c r="H82" i="14"/>
  <c r="G82" i="14" s="1"/>
  <c r="F82" i="14"/>
  <c r="E82" i="14"/>
  <c r="D82" i="14"/>
  <c r="N81" i="14"/>
  <c r="M81" i="14"/>
  <c r="L81" i="14"/>
  <c r="K81" i="14" s="1"/>
  <c r="J81" i="14"/>
  <c r="I81" i="14"/>
  <c r="H81" i="14"/>
  <c r="G81" i="14" s="1"/>
  <c r="F81" i="14"/>
  <c r="E81" i="14"/>
  <c r="D81" i="14"/>
  <c r="C81" i="14" s="1"/>
  <c r="N80" i="14"/>
  <c r="M80" i="14"/>
  <c r="L80" i="14"/>
  <c r="K80" i="14" s="1"/>
  <c r="J80" i="14"/>
  <c r="I80" i="14"/>
  <c r="H80" i="14"/>
  <c r="G80" i="14" s="1"/>
  <c r="F80" i="14"/>
  <c r="E80" i="14"/>
  <c r="D80" i="14"/>
  <c r="C80" i="14" s="1"/>
  <c r="N79" i="14"/>
  <c r="M79" i="14"/>
  <c r="L79" i="14"/>
  <c r="K79" i="14" s="1"/>
  <c r="J79" i="14"/>
  <c r="I79" i="14"/>
  <c r="H79" i="14"/>
  <c r="F79" i="14"/>
  <c r="E79" i="14"/>
  <c r="D79" i="14"/>
  <c r="C79" i="14" s="1"/>
  <c r="N78" i="14"/>
  <c r="M78" i="14"/>
  <c r="L78" i="14"/>
  <c r="K78" i="14" s="1"/>
  <c r="J78" i="14"/>
  <c r="I78" i="14"/>
  <c r="H78" i="14"/>
  <c r="G78" i="14" s="1"/>
  <c r="F78" i="14"/>
  <c r="E78" i="14"/>
  <c r="D78" i="14"/>
  <c r="C78" i="14" s="1"/>
  <c r="N77" i="14"/>
  <c r="M77" i="14"/>
  <c r="L77" i="14"/>
  <c r="K77" i="14" s="1"/>
  <c r="J77" i="14"/>
  <c r="I77" i="14"/>
  <c r="H77" i="14"/>
  <c r="G77" i="14" s="1"/>
  <c r="F77" i="14"/>
  <c r="E77" i="14"/>
  <c r="D77" i="14"/>
  <c r="C77" i="14" s="1"/>
  <c r="N76" i="14"/>
  <c r="M76" i="14"/>
  <c r="L76" i="14"/>
  <c r="K76" i="14" s="1"/>
  <c r="J76" i="14"/>
  <c r="I76" i="14"/>
  <c r="H76" i="14"/>
  <c r="G76" i="14" s="1"/>
  <c r="F76" i="14"/>
  <c r="E76" i="14"/>
  <c r="D76" i="14"/>
  <c r="C76" i="14" s="1"/>
  <c r="N75" i="14"/>
  <c r="M75" i="14"/>
  <c r="L75" i="14"/>
  <c r="K75" i="14" s="1"/>
  <c r="J75" i="14"/>
  <c r="I75" i="14"/>
  <c r="H75" i="14"/>
  <c r="F75" i="14"/>
  <c r="E75" i="14"/>
  <c r="D75" i="14"/>
  <c r="C75" i="14" s="1"/>
  <c r="N74" i="14"/>
  <c r="M74" i="14"/>
  <c r="L74" i="14"/>
  <c r="K74" i="14" s="1"/>
  <c r="J74" i="14"/>
  <c r="I74" i="14"/>
  <c r="H74" i="14"/>
  <c r="G74" i="14" s="1"/>
  <c r="F74" i="14"/>
  <c r="E74" i="14"/>
  <c r="D74" i="14"/>
  <c r="N73" i="14"/>
  <c r="M73" i="14"/>
  <c r="L73" i="14"/>
  <c r="J73" i="14"/>
  <c r="I73" i="14"/>
  <c r="H73" i="14"/>
  <c r="G73" i="14" s="1"/>
  <c r="F73" i="14"/>
  <c r="E73" i="14"/>
  <c r="D73" i="14"/>
  <c r="C73" i="14" s="1"/>
  <c r="N72" i="14"/>
  <c r="M72" i="14"/>
  <c r="L72" i="14"/>
  <c r="J72" i="14"/>
  <c r="I72" i="14"/>
  <c r="H72" i="14"/>
  <c r="G72" i="14" s="1"/>
  <c r="F72" i="14"/>
  <c r="E72" i="14"/>
  <c r="D72" i="14"/>
  <c r="C72" i="14" s="1"/>
  <c r="N71" i="14"/>
  <c r="M71" i="14"/>
  <c r="L71" i="14"/>
  <c r="K71" i="14" s="1"/>
  <c r="J71" i="14"/>
  <c r="I71" i="14"/>
  <c r="H71" i="14"/>
  <c r="F71" i="14"/>
  <c r="E71" i="14"/>
  <c r="D71" i="14"/>
  <c r="N70" i="14"/>
  <c r="M70" i="14"/>
  <c r="L70" i="14"/>
  <c r="K70" i="14" s="1"/>
  <c r="J70" i="14"/>
  <c r="I70" i="14"/>
  <c r="H70" i="14"/>
  <c r="G70" i="14" s="1"/>
  <c r="F70" i="14"/>
  <c r="E70" i="14"/>
  <c r="D70" i="14"/>
  <c r="N69" i="14"/>
  <c r="M69" i="14"/>
  <c r="L69" i="14"/>
  <c r="J69" i="14"/>
  <c r="I69" i="14"/>
  <c r="H69" i="14"/>
  <c r="G69" i="14" s="1"/>
  <c r="F69" i="14"/>
  <c r="E69" i="14"/>
  <c r="D69" i="14"/>
  <c r="C69" i="14" s="1"/>
  <c r="N68" i="14"/>
  <c r="M68" i="14"/>
  <c r="L68" i="14"/>
  <c r="J68" i="14"/>
  <c r="I68" i="14"/>
  <c r="H68" i="14"/>
  <c r="F68" i="14"/>
  <c r="E68" i="14"/>
  <c r="D68" i="14"/>
  <c r="C68" i="14" s="1"/>
  <c r="N67" i="14"/>
  <c r="M67" i="14"/>
  <c r="L67" i="14"/>
  <c r="K67" i="14" s="1"/>
  <c r="J67" i="14"/>
  <c r="I67" i="14"/>
  <c r="H67" i="14"/>
  <c r="F67" i="14"/>
  <c r="E67" i="14"/>
  <c r="D67" i="14"/>
  <c r="N66" i="14"/>
  <c r="M66" i="14"/>
  <c r="L66" i="14"/>
  <c r="K66" i="14" s="1"/>
  <c r="J66" i="14"/>
  <c r="I66" i="14"/>
  <c r="H66" i="14"/>
  <c r="G66" i="14" s="1"/>
  <c r="F66" i="14"/>
  <c r="E66" i="14"/>
  <c r="D66" i="14"/>
  <c r="N65" i="14"/>
  <c r="M65" i="14"/>
  <c r="L65" i="14"/>
  <c r="J65" i="14"/>
  <c r="I65" i="14"/>
  <c r="H65" i="14"/>
  <c r="G65" i="14" s="1"/>
  <c r="F65" i="14"/>
  <c r="E65" i="14"/>
  <c r="D65" i="14"/>
  <c r="C65" i="14" s="1"/>
  <c r="N64" i="14"/>
  <c r="M64" i="14"/>
  <c r="L64" i="14"/>
  <c r="J64" i="14"/>
  <c r="I64" i="14"/>
  <c r="H64" i="14"/>
  <c r="F64" i="14"/>
  <c r="E64" i="14"/>
  <c r="D64" i="14"/>
  <c r="C64" i="14" s="1"/>
  <c r="N63" i="14"/>
  <c r="M63" i="14"/>
  <c r="L63" i="14"/>
  <c r="K63" i="14" s="1"/>
  <c r="J63" i="14"/>
  <c r="I63" i="14"/>
  <c r="H63" i="14"/>
  <c r="F63" i="14"/>
  <c r="E63" i="14"/>
  <c r="D63" i="14"/>
  <c r="N62" i="14"/>
  <c r="M62" i="14"/>
  <c r="L62" i="14"/>
  <c r="K62" i="14" s="1"/>
  <c r="J62" i="14"/>
  <c r="I62" i="14"/>
  <c r="H62" i="14"/>
  <c r="G62" i="14" s="1"/>
  <c r="F62" i="14"/>
  <c r="E62" i="14"/>
  <c r="D62" i="14"/>
  <c r="N61" i="14"/>
  <c r="M61" i="14"/>
  <c r="L61" i="14"/>
  <c r="J61" i="14"/>
  <c r="I61" i="14"/>
  <c r="H61" i="14"/>
  <c r="G61" i="14" s="1"/>
  <c r="F61" i="14"/>
  <c r="E61" i="14"/>
  <c r="D61" i="14"/>
  <c r="C61" i="14" s="1"/>
  <c r="N60" i="14"/>
  <c r="M60" i="14"/>
  <c r="L60" i="14"/>
  <c r="J60" i="14"/>
  <c r="I60" i="14"/>
  <c r="H60" i="14"/>
  <c r="F60" i="14"/>
  <c r="E60" i="14"/>
  <c r="D60" i="14"/>
  <c r="C60" i="14" s="1"/>
  <c r="N59" i="14"/>
  <c r="M59" i="14"/>
  <c r="L59" i="14"/>
  <c r="K59" i="14" s="1"/>
  <c r="J59" i="14"/>
  <c r="I59" i="14"/>
  <c r="H59" i="14"/>
  <c r="F59" i="14"/>
  <c r="E59" i="14"/>
  <c r="D59" i="14"/>
  <c r="N58" i="14"/>
  <c r="M58" i="14"/>
  <c r="L58" i="14"/>
  <c r="K58" i="14" s="1"/>
  <c r="J58" i="14"/>
  <c r="I58" i="14"/>
  <c r="H58" i="14"/>
  <c r="G58" i="14" s="1"/>
  <c r="F58" i="14"/>
  <c r="E58" i="14"/>
  <c r="D58" i="14"/>
  <c r="N57" i="14"/>
  <c r="M57" i="14"/>
  <c r="L57" i="14"/>
  <c r="J57" i="14"/>
  <c r="I57" i="14"/>
  <c r="H57" i="14"/>
  <c r="G57" i="14" s="1"/>
  <c r="F57" i="14"/>
  <c r="E57" i="14"/>
  <c r="D57" i="14"/>
  <c r="C57" i="14" s="1"/>
  <c r="N56" i="14"/>
  <c r="M56" i="14"/>
  <c r="L56" i="14"/>
  <c r="J56" i="14"/>
  <c r="I56" i="14"/>
  <c r="H56" i="14"/>
  <c r="F56" i="14"/>
  <c r="E56" i="14"/>
  <c r="D56" i="14"/>
  <c r="C56" i="14" s="1"/>
  <c r="N55" i="14"/>
  <c r="M55" i="14"/>
  <c r="L55" i="14"/>
  <c r="K55" i="14" s="1"/>
  <c r="J55" i="14"/>
  <c r="I55" i="14"/>
  <c r="H55" i="14"/>
  <c r="G55" i="14"/>
  <c r="F55" i="14"/>
  <c r="C55" i="14" s="1"/>
  <c r="E55" i="14"/>
  <c r="D55" i="14"/>
  <c r="N54" i="14"/>
  <c r="K54" i="14" s="1"/>
  <c r="M54" i="14"/>
  <c r="L54" i="14"/>
  <c r="J54" i="14"/>
  <c r="I54" i="14"/>
  <c r="H54" i="14"/>
  <c r="G54" i="14" s="1"/>
  <c r="F54" i="14"/>
  <c r="E54" i="14"/>
  <c r="D54" i="14"/>
  <c r="C54" i="14" s="1"/>
  <c r="N53" i="14"/>
  <c r="M53" i="14"/>
  <c r="L53" i="14"/>
  <c r="K53" i="14" s="1"/>
  <c r="J53" i="14"/>
  <c r="I53" i="14"/>
  <c r="H53" i="14"/>
  <c r="G53" i="14" s="1"/>
  <c r="F53" i="14"/>
  <c r="E53" i="14"/>
  <c r="D53" i="14"/>
  <c r="C53" i="14" s="1"/>
  <c r="N52" i="14"/>
  <c r="M52" i="14"/>
  <c r="L52" i="14"/>
  <c r="K52" i="14" s="1"/>
  <c r="J52" i="14"/>
  <c r="I52" i="14"/>
  <c r="H52" i="14"/>
  <c r="G52" i="14" s="1"/>
  <c r="F52" i="14"/>
  <c r="E52" i="14"/>
  <c r="D52" i="14"/>
  <c r="C52" i="14" s="1"/>
  <c r="N51" i="14"/>
  <c r="M51" i="14"/>
  <c r="L51" i="14"/>
  <c r="K51" i="14" s="1"/>
  <c r="J51" i="14"/>
  <c r="I51" i="14"/>
  <c r="H51" i="14"/>
  <c r="G51" i="14" s="1"/>
  <c r="F51" i="14"/>
  <c r="E51" i="14"/>
  <c r="D51" i="14"/>
  <c r="C51" i="14" s="1"/>
  <c r="N50" i="14"/>
  <c r="M50" i="14"/>
  <c r="L50" i="14"/>
  <c r="K50" i="14" s="1"/>
  <c r="J50" i="14"/>
  <c r="I50" i="14"/>
  <c r="H50" i="14"/>
  <c r="G50" i="14" s="1"/>
  <c r="F50" i="14"/>
  <c r="E50" i="14"/>
  <c r="D50" i="14"/>
  <c r="C50" i="14" s="1"/>
  <c r="N49" i="14"/>
  <c r="M49" i="14"/>
  <c r="L49" i="14"/>
  <c r="J49" i="14"/>
  <c r="I49" i="14"/>
  <c r="H49" i="14"/>
  <c r="F49" i="14"/>
  <c r="E49" i="14"/>
  <c r="D49" i="14"/>
  <c r="C49" i="14" s="1"/>
  <c r="N48" i="14"/>
  <c r="M48" i="14"/>
  <c r="L48" i="14"/>
  <c r="K48" i="14" s="1"/>
  <c r="J48" i="14"/>
  <c r="I48" i="14"/>
  <c r="H48" i="14"/>
  <c r="F48" i="14"/>
  <c r="E48" i="14"/>
  <c r="D48" i="14"/>
  <c r="N47" i="14"/>
  <c r="M47" i="14"/>
  <c r="L47" i="14"/>
  <c r="K47" i="14" s="1"/>
  <c r="J47" i="14"/>
  <c r="I47" i="14"/>
  <c r="H47" i="14"/>
  <c r="G47" i="14" s="1"/>
  <c r="F47" i="14"/>
  <c r="E47" i="14"/>
  <c r="D47" i="14"/>
  <c r="N46" i="14"/>
  <c r="M46" i="14"/>
  <c r="L46" i="14"/>
  <c r="J46" i="14"/>
  <c r="I46" i="14"/>
  <c r="H46" i="14"/>
  <c r="G46" i="14" s="1"/>
  <c r="F46" i="14"/>
  <c r="E46" i="14"/>
  <c r="D46" i="14"/>
  <c r="C46" i="14" s="1"/>
  <c r="N45" i="14"/>
  <c r="M45" i="14"/>
  <c r="L45" i="14"/>
  <c r="J45" i="14"/>
  <c r="I45" i="14"/>
  <c r="H45" i="14"/>
  <c r="F45" i="14"/>
  <c r="E45" i="14"/>
  <c r="D45" i="14"/>
  <c r="C45" i="14" s="1"/>
  <c r="N44" i="14"/>
  <c r="M44" i="14"/>
  <c r="L44" i="14"/>
  <c r="K44" i="14" s="1"/>
  <c r="J44" i="14"/>
  <c r="I44" i="14"/>
  <c r="H44" i="14"/>
  <c r="F44" i="14"/>
  <c r="E44" i="14"/>
  <c r="D44" i="14"/>
  <c r="N43" i="14"/>
  <c r="M43" i="14"/>
  <c r="L43" i="14"/>
  <c r="K43" i="14" s="1"/>
  <c r="J43" i="14"/>
  <c r="I43" i="14"/>
  <c r="H43" i="14"/>
  <c r="G43" i="14" s="1"/>
  <c r="F43" i="14"/>
  <c r="E43" i="14"/>
  <c r="D43" i="14"/>
  <c r="N42" i="14"/>
  <c r="M42" i="14"/>
  <c r="L42" i="14"/>
  <c r="J42" i="14"/>
  <c r="I42" i="14"/>
  <c r="H42" i="14"/>
  <c r="G42" i="14" s="1"/>
  <c r="F42" i="14"/>
  <c r="E42" i="14"/>
  <c r="D42" i="14"/>
  <c r="C42" i="14" s="1"/>
  <c r="N41" i="14"/>
  <c r="M41" i="14"/>
  <c r="L41" i="14"/>
  <c r="J41" i="14"/>
  <c r="I41" i="14"/>
  <c r="H41" i="14"/>
  <c r="F41" i="14"/>
  <c r="E41" i="14"/>
  <c r="D41" i="14"/>
  <c r="C41" i="14" s="1"/>
  <c r="N40" i="14"/>
  <c r="M40" i="14"/>
  <c r="L40" i="14"/>
  <c r="K40" i="14" s="1"/>
  <c r="J40" i="14"/>
  <c r="I40" i="14"/>
  <c r="H40" i="14"/>
  <c r="F40" i="14"/>
  <c r="E40" i="14"/>
  <c r="D40" i="14"/>
  <c r="N39" i="14"/>
  <c r="M39" i="14"/>
  <c r="L39" i="14"/>
  <c r="K39" i="14" s="1"/>
  <c r="J39" i="14"/>
  <c r="I39" i="14"/>
  <c r="H39" i="14"/>
  <c r="G39" i="14" s="1"/>
  <c r="F39" i="14"/>
  <c r="E39" i="14"/>
  <c r="D39" i="14"/>
  <c r="N38" i="14"/>
  <c r="M38" i="14"/>
  <c r="L38" i="14"/>
  <c r="J38" i="14"/>
  <c r="I38" i="14"/>
  <c r="H38" i="14"/>
  <c r="G38" i="14" s="1"/>
  <c r="F38" i="14"/>
  <c r="E38" i="14"/>
  <c r="D38" i="14"/>
  <c r="C38" i="14" s="1"/>
  <c r="N37" i="14"/>
  <c r="M37" i="14"/>
  <c r="L37" i="14"/>
  <c r="J37" i="14"/>
  <c r="I37" i="14"/>
  <c r="H37" i="14"/>
  <c r="F37" i="14"/>
  <c r="E37" i="14"/>
  <c r="D37" i="14"/>
  <c r="C37" i="14" s="1"/>
  <c r="N36" i="14"/>
  <c r="M36" i="14"/>
  <c r="L36" i="14"/>
  <c r="K36" i="14" s="1"/>
  <c r="J36" i="14"/>
  <c r="I36" i="14"/>
  <c r="H36" i="14"/>
  <c r="F36" i="14"/>
  <c r="E36" i="14"/>
  <c r="D36" i="14"/>
  <c r="N35" i="14"/>
  <c r="M35" i="14"/>
  <c r="L35" i="14"/>
  <c r="K35" i="14" s="1"/>
  <c r="J35" i="14"/>
  <c r="I35" i="14"/>
  <c r="H35" i="14"/>
  <c r="G35" i="14" s="1"/>
  <c r="F35" i="14"/>
  <c r="E35" i="14"/>
  <c r="D35" i="14"/>
  <c r="N34" i="14"/>
  <c r="M34" i="14"/>
  <c r="L34" i="14"/>
  <c r="J34" i="14"/>
  <c r="I34" i="14"/>
  <c r="H34" i="14"/>
  <c r="G34" i="14" s="1"/>
  <c r="F34" i="14"/>
  <c r="E34" i="14"/>
  <c r="D34" i="14"/>
  <c r="C34" i="14" s="1"/>
  <c r="N33" i="14"/>
  <c r="M33" i="14"/>
  <c r="L33" i="14"/>
  <c r="J33" i="14"/>
  <c r="I33" i="14"/>
  <c r="H33" i="14"/>
  <c r="F33" i="14"/>
  <c r="E33" i="14"/>
  <c r="D33" i="14"/>
  <c r="C33" i="14" s="1"/>
  <c r="N32" i="14"/>
  <c r="M32" i="14"/>
  <c r="L32" i="14"/>
  <c r="K32" i="14" s="1"/>
  <c r="J32" i="14"/>
  <c r="I32" i="14"/>
  <c r="H32" i="14"/>
  <c r="F32" i="14"/>
  <c r="E32" i="14"/>
  <c r="D32" i="14"/>
  <c r="N31" i="14"/>
  <c r="M31" i="14"/>
  <c r="L31" i="14"/>
  <c r="K31" i="14" s="1"/>
  <c r="J31" i="14"/>
  <c r="I31" i="14"/>
  <c r="H31" i="14"/>
  <c r="G31" i="14" s="1"/>
  <c r="F31" i="14"/>
  <c r="E31" i="14"/>
  <c r="D31" i="14"/>
  <c r="N30" i="14"/>
  <c r="M30" i="14"/>
  <c r="L30" i="14"/>
  <c r="J30" i="14"/>
  <c r="I30" i="14"/>
  <c r="H30" i="14"/>
  <c r="G30" i="14" s="1"/>
  <c r="F30" i="14"/>
  <c r="E30" i="14"/>
  <c r="D30" i="14"/>
  <c r="C30" i="14" s="1"/>
  <c r="N29" i="14"/>
  <c r="M29" i="14"/>
  <c r="L29" i="14"/>
  <c r="J29" i="14"/>
  <c r="I29" i="14"/>
  <c r="H29" i="14"/>
  <c r="F29" i="14"/>
  <c r="E29" i="14"/>
  <c r="D29" i="14"/>
  <c r="C29" i="14" s="1"/>
  <c r="N28" i="14"/>
  <c r="M28" i="14"/>
  <c r="L28" i="14"/>
  <c r="K28" i="14" s="1"/>
  <c r="J28" i="14"/>
  <c r="I28" i="14"/>
  <c r="H28" i="14"/>
  <c r="F28" i="14"/>
  <c r="E28" i="14"/>
  <c r="D28" i="14"/>
  <c r="N27" i="14"/>
  <c r="M27" i="14"/>
  <c r="L27" i="14"/>
  <c r="K27" i="14" s="1"/>
  <c r="J27" i="14"/>
  <c r="I27" i="14"/>
  <c r="H27" i="14"/>
  <c r="G27" i="14" s="1"/>
  <c r="F27" i="14"/>
  <c r="E27" i="14"/>
  <c r="D27" i="14"/>
  <c r="N26" i="14"/>
  <c r="M26" i="14"/>
  <c r="L26" i="14"/>
  <c r="K26" i="14" s="1"/>
  <c r="J26" i="14"/>
  <c r="I26" i="14"/>
  <c r="H26" i="14"/>
  <c r="G26" i="14" s="1"/>
  <c r="F26" i="14"/>
  <c r="E26" i="14"/>
  <c r="D26" i="14"/>
  <c r="C26" i="14" s="1"/>
  <c r="N25" i="14"/>
  <c r="N83" i="14" s="1"/>
  <c r="M25" i="14"/>
  <c r="M83" i="14" s="1"/>
  <c r="L25" i="14"/>
  <c r="L83" i="14" s="1"/>
  <c r="J25" i="14"/>
  <c r="J83" i="14" s="1"/>
  <c r="I25" i="14"/>
  <c r="I83" i="14" s="1"/>
  <c r="H25" i="14"/>
  <c r="H83" i="14" s="1"/>
  <c r="F25" i="14"/>
  <c r="E25" i="14"/>
  <c r="D25" i="14"/>
  <c r="D83" i="14" s="1"/>
  <c r="K102" i="12"/>
  <c r="J102" i="12"/>
  <c r="I102" i="12"/>
  <c r="G102" i="12"/>
  <c r="F102" i="12"/>
  <c r="E102" i="12"/>
  <c r="O101" i="12"/>
  <c r="N101" i="12"/>
  <c r="M101" i="12"/>
  <c r="L101" i="12" s="1"/>
  <c r="H101" i="12"/>
  <c r="D101" i="12"/>
  <c r="O100" i="12"/>
  <c r="N100" i="12"/>
  <c r="M100" i="12"/>
  <c r="L100" i="12"/>
  <c r="H100" i="12"/>
  <c r="D100" i="12"/>
  <c r="O99" i="12"/>
  <c r="N99" i="12"/>
  <c r="M99" i="12"/>
  <c r="L99" i="12" s="1"/>
  <c r="H99" i="12"/>
  <c r="D99" i="12"/>
  <c r="O98" i="12"/>
  <c r="O102" i="12" s="1"/>
  <c r="N98" i="12"/>
  <c r="N102" i="12" s="1"/>
  <c r="M98" i="12"/>
  <c r="M102" i="12" s="1"/>
  <c r="L98" i="12"/>
  <c r="H98" i="12"/>
  <c r="H102" i="12" s="1"/>
  <c r="D98" i="12"/>
  <c r="D102" i="12" s="1"/>
  <c r="K96" i="12"/>
  <c r="J96" i="12"/>
  <c r="I96" i="12"/>
  <c r="G96" i="12"/>
  <c r="F96" i="12"/>
  <c r="E96" i="12"/>
  <c r="O95" i="12"/>
  <c r="N95" i="12"/>
  <c r="M95" i="12"/>
  <c r="L95" i="12" s="1"/>
  <c r="H95" i="12"/>
  <c r="D95" i="12"/>
  <c r="O94" i="12"/>
  <c r="N94" i="12"/>
  <c r="M94" i="12"/>
  <c r="L94" i="12"/>
  <c r="H94" i="12"/>
  <c r="D94" i="12"/>
  <c r="O93" i="12"/>
  <c r="N93" i="12"/>
  <c r="M93" i="12"/>
  <c r="L93" i="12" s="1"/>
  <c r="H93" i="12"/>
  <c r="D93" i="12"/>
  <c r="O92" i="12"/>
  <c r="N92" i="12"/>
  <c r="M92" i="12"/>
  <c r="L92" i="12"/>
  <c r="H92" i="12"/>
  <c r="D92" i="12"/>
  <c r="O91" i="12"/>
  <c r="N91" i="12"/>
  <c r="M91" i="12"/>
  <c r="L91" i="12" s="1"/>
  <c r="H91" i="12"/>
  <c r="D91" i="12"/>
  <c r="O90" i="12"/>
  <c r="N90" i="12"/>
  <c r="M90" i="12"/>
  <c r="L90" i="12"/>
  <c r="H90" i="12"/>
  <c r="D90" i="12"/>
  <c r="O89" i="12"/>
  <c r="N89" i="12"/>
  <c r="M89" i="12"/>
  <c r="L89" i="12" s="1"/>
  <c r="H89" i="12"/>
  <c r="D89" i="12"/>
  <c r="O88" i="12"/>
  <c r="N88" i="12"/>
  <c r="M88" i="12"/>
  <c r="L88" i="12"/>
  <c r="H88" i="12"/>
  <c r="D88" i="12"/>
  <c r="O87" i="12"/>
  <c r="N87" i="12"/>
  <c r="M87" i="12"/>
  <c r="L87" i="12" s="1"/>
  <c r="H87" i="12"/>
  <c r="D87" i="12"/>
  <c r="O86" i="12"/>
  <c r="N86" i="12"/>
  <c r="M86" i="12"/>
  <c r="L86" i="12"/>
  <c r="H86" i="12"/>
  <c r="D86" i="12"/>
  <c r="O85" i="12"/>
  <c r="N85" i="12"/>
  <c r="M85" i="12"/>
  <c r="L85" i="12" s="1"/>
  <c r="H85" i="12"/>
  <c r="D85" i="12"/>
  <c r="O84" i="12"/>
  <c r="N84" i="12"/>
  <c r="M84" i="12"/>
  <c r="L84" i="12"/>
  <c r="H84" i="12"/>
  <c r="D84" i="12"/>
  <c r="O83" i="12"/>
  <c r="O96" i="12" s="1"/>
  <c r="N83" i="12"/>
  <c r="N96" i="12" s="1"/>
  <c r="M83" i="12"/>
  <c r="M96" i="12" s="1"/>
  <c r="H83" i="12"/>
  <c r="H96" i="12" s="1"/>
  <c r="D83" i="12"/>
  <c r="D96" i="12" s="1"/>
  <c r="K81" i="12"/>
  <c r="J81" i="12"/>
  <c r="I81" i="12"/>
  <c r="G81" i="12"/>
  <c r="F81" i="12"/>
  <c r="E81" i="12"/>
  <c r="O80" i="12"/>
  <c r="N80" i="12"/>
  <c r="M80" i="12"/>
  <c r="L80" i="12"/>
  <c r="D80" i="12"/>
  <c r="O79" i="12"/>
  <c r="N79" i="12"/>
  <c r="M79" i="12"/>
  <c r="L79" i="12" s="1"/>
  <c r="H79" i="12"/>
  <c r="D79" i="12"/>
  <c r="O78" i="12"/>
  <c r="N78" i="12"/>
  <c r="L78" i="12" s="1"/>
  <c r="M78" i="12"/>
  <c r="H78" i="12"/>
  <c r="D78" i="12"/>
  <c r="O77" i="12"/>
  <c r="N77" i="12"/>
  <c r="M77" i="12"/>
  <c r="L77" i="12" s="1"/>
  <c r="H77" i="12"/>
  <c r="D77" i="12"/>
  <c r="O76" i="12"/>
  <c r="N76" i="12"/>
  <c r="L76" i="12" s="1"/>
  <c r="M76" i="12"/>
  <c r="H76" i="12"/>
  <c r="D76" i="12"/>
  <c r="O75" i="12"/>
  <c r="N75" i="12"/>
  <c r="M75" i="12"/>
  <c r="L75" i="12" s="1"/>
  <c r="H75" i="12"/>
  <c r="D75" i="12"/>
  <c r="O74" i="12"/>
  <c r="N74" i="12"/>
  <c r="L74" i="12" s="1"/>
  <c r="M74" i="12"/>
  <c r="H74" i="12"/>
  <c r="D74" i="12"/>
  <c r="O73" i="12"/>
  <c r="N73" i="12"/>
  <c r="M73" i="12"/>
  <c r="L73" i="12" s="1"/>
  <c r="H73" i="12"/>
  <c r="D73" i="12"/>
  <c r="O72" i="12"/>
  <c r="N72" i="12"/>
  <c r="L72" i="12" s="1"/>
  <c r="M72" i="12"/>
  <c r="H72" i="12"/>
  <c r="D72" i="12"/>
  <c r="O71" i="12"/>
  <c r="N71" i="12"/>
  <c r="M71" i="12"/>
  <c r="L71" i="12" s="1"/>
  <c r="H71" i="12"/>
  <c r="D71" i="12"/>
  <c r="O70" i="12"/>
  <c r="N70" i="12"/>
  <c r="L70" i="12" s="1"/>
  <c r="M70" i="12"/>
  <c r="H70" i="12"/>
  <c r="D70" i="12"/>
  <c r="O69" i="12"/>
  <c r="N69" i="12"/>
  <c r="M69" i="12"/>
  <c r="L69" i="12" s="1"/>
  <c r="H69" i="12"/>
  <c r="D69" i="12"/>
  <c r="O68" i="12"/>
  <c r="N68" i="12"/>
  <c r="L68" i="12" s="1"/>
  <c r="M68" i="12"/>
  <c r="H68" i="12"/>
  <c r="D68" i="12"/>
  <c r="O67" i="12"/>
  <c r="N67" i="12"/>
  <c r="M67" i="12"/>
  <c r="L67" i="12" s="1"/>
  <c r="H67" i="12"/>
  <c r="D67" i="12"/>
  <c r="O66" i="12"/>
  <c r="N66" i="12"/>
  <c r="L66" i="12" s="1"/>
  <c r="M66" i="12"/>
  <c r="H66" i="12"/>
  <c r="D66" i="12"/>
  <c r="O65" i="12"/>
  <c r="N65" i="12"/>
  <c r="M65" i="12"/>
  <c r="L65" i="12" s="1"/>
  <c r="H65" i="12"/>
  <c r="D65" i="12"/>
  <c r="O64" i="12"/>
  <c r="N64" i="12"/>
  <c r="L64" i="12" s="1"/>
  <c r="M64" i="12"/>
  <c r="H64" i="12"/>
  <c r="D64" i="12"/>
  <c r="O63" i="12"/>
  <c r="N63" i="12"/>
  <c r="M63" i="12"/>
  <c r="L63" i="12" s="1"/>
  <c r="H63" i="12"/>
  <c r="D63" i="12"/>
  <c r="O62" i="12"/>
  <c r="N62" i="12"/>
  <c r="L62" i="12" s="1"/>
  <c r="M62" i="12"/>
  <c r="H62" i="12"/>
  <c r="D62" i="12"/>
  <c r="O61" i="12"/>
  <c r="N61" i="12"/>
  <c r="M61" i="12"/>
  <c r="L61" i="12" s="1"/>
  <c r="H61" i="12"/>
  <c r="D61" i="12"/>
  <c r="O60" i="12"/>
  <c r="N60" i="12"/>
  <c r="L60" i="12" s="1"/>
  <c r="M60" i="12"/>
  <c r="H60" i="12"/>
  <c r="D60" i="12"/>
  <c r="O59" i="12"/>
  <c r="N59" i="12"/>
  <c r="M59" i="12"/>
  <c r="L59" i="12" s="1"/>
  <c r="H59" i="12"/>
  <c r="D59" i="12"/>
  <c r="O58" i="12"/>
  <c r="N58" i="12"/>
  <c r="L58" i="12" s="1"/>
  <c r="M58" i="12"/>
  <c r="H58" i="12"/>
  <c r="D58" i="12"/>
  <c r="O57" i="12"/>
  <c r="N57" i="12"/>
  <c r="M57" i="12"/>
  <c r="L57" i="12" s="1"/>
  <c r="H57" i="12"/>
  <c r="D57" i="12"/>
  <c r="O56" i="12"/>
  <c r="N56" i="12"/>
  <c r="L56" i="12" s="1"/>
  <c r="M56" i="12"/>
  <c r="H56" i="12"/>
  <c r="D56" i="12"/>
  <c r="O55" i="12"/>
  <c r="N55" i="12"/>
  <c r="M55" i="12"/>
  <c r="L55" i="12" s="1"/>
  <c r="H55" i="12"/>
  <c r="D55" i="12"/>
  <c r="O54" i="12"/>
  <c r="N54" i="12"/>
  <c r="L54" i="12" s="1"/>
  <c r="M54" i="12"/>
  <c r="H54" i="12"/>
  <c r="D54" i="12"/>
  <c r="O53" i="12"/>
  <c r="N53" i="12"/>
  <c r="M53" i="12"/>
  <c r="L53" i="12" s="1"/>
  <c r="H53" i="12"/>
  <c r="D53" i="12"/>
  <c r="O52" i="12"/>
  <c r="N52" i="12"/>
  <c r="L52" i="12" s="1"/>
  <c r="M52" i="12"/>
  <c r="H52" i="12"/>
  <c r="D52" i="12"/>
  <c r="O51" i="12"/>
  <c r="O81" i="12" s="1"/>
  <c r="N51" i="12"/>
  <c r="N81" i="12" s="1"/>
  <c r="M51" i="12"/>
  <c r="M81" i="12" s="1"/>
  <c r="H51" i="12"/>
  <c r="H81" i="12" s="1"/>
  <c r="D51" i="12"/>
  <c r="D81" i="12" s="1"/>
  <c r="K49" i="12"/>
  <c r="J49" i="12"/>
  <c r="I49" i="12"/>
  <c r="G49" i="12"/>
  <c r="F49" i="12"/>
  <c r="E49" i="12"/>
  <c r="O48" i="12"/>
  <c r="O49" i="12" s="1"/>
  <c r="N48" i="12"/>
  <c r="L48" i="12" s="1"/>
  <c r="M48" i="12"/>
  <c r="H48" i="12"/>
  <c r="H49" i="12" s="1"/>
  <c r="D48" i="12"/>
  <c r="O47" i="12"/>
  <c r="N47" i="12"/>
  <c r="M47" i="12"/>
  <c r="L47" i="12" s="1"/>
  <c r="L49" i="12" s="1"/>
  <c r="H47" i="12"/>
  <c r="D47" i="12"/>
  <c r="D49" i="12" s="1"/>
  <c r="K45" i="12"/>
  <c r="J45" i="12"/>
  <c r="I45" i="12"/>
  <c r="G45" i="12"/>
  <c r="F45" i="12"/>
  <c r="E45" i="12"/>
  <c r="O44" i="12"/>
  <c r="N44" i="12"/>
  <c r="L44" i="12" s="1"/>
  <c r="M44" i="12"/>
  <c r="H44" i="12"/>
  <c r="D44" i="12"/>
  <c r="O43" i="12"/>
  <c r="N43" i="12"/>
  <c r="M43" i="12"/>
  <c r="L43" i="12" s="1"/>
  <c r="H43" i="12"/>
  <c r="D43" i="12"/>
  <c r="O42" i="12"/>
  <c r="N42" i="12"/>
  <c r="L42" i="12" s="1"/>
  <c r="M42" i="12"/>
  <c r="H42" i="12"/>
  <c r="D42" i="12"/>
  <c r="O41" i="12"/>
  <c r="N41" i="12"/>
  <c r="M41" i="12"/>
  <c r="L41" i="12" s="1"/>
  <c r="H41" i="12"/>
  <c r="D41" i="12"/>
  <c r="O40" i="12"/>
  <c r="N40" i="12"/>
  <c r="L40" i="12" s="1"/>
  <c r="M40" i="12"/>
  <c r="H40" i="12"/>
  <c r="D40" i="12"/>
  <c r="O39" i="12"/>
  <c r="N39" i="12"/>
  <c r="M39" i="12"/>
  <c r="L39" i="12" s="1"/>
  <c r="H39" i="12"/>
  <c r="D39" i="12"/>
  <c r="O38" i="12"/>
  <c r="N38" i="12"/>
  <c r="L38" i="12" s="1"/>
  <c r="M38" i="12"/>
  <c r="H38" i="12"/>
  <c r="D38" i="12"/>
  <c r="O37" i="12"/>
  <c r="N37" i="12"/>
  <c r="M37" i="12"/>
  <c r="L37" i="12" s="1"/>
  <c r="H37" i="12"/>
  <c r="D37" i="12"/>
  <c r="O36" i="12"/>
  <c r="N36" i="12"/>
  <c r="L36" i="12" s="1"/>
  <c r="M36" i="12"/>
  <c r="H36" i="12"/>
  <c r="D36" i="12"/>
  <c r="O35" i="12"/>
  <c r="N35" i="12"/>
  <c r="M35" i="12"/>
  <c r="L35" i="12" s="1"/>
  <c r="H35" i="12"/>
  <c r="D35" i="12"/>
  <c r="O34" i="12"/>
  <c r="O45" i="12" s="1"/>
  <c r="N34" i="12"/>
  <c r="L34" i="12" s="1"/>
  <c r="L45" i="12" s="1"/>
  <c r="M34" i="12"/>
  <c r="M45" i="12" s="1"/>
  <c r="H34" i="12"/>
  <c r="H45" i="12" s="1"/>
  <c r="D34" i="12"/>
  <c r="D45" i="12" s="1"/>
  <c r="K32" i="12"/>
  <c r="K103" i="12" s="1"/>
  <c r="J32" i="12"/>
  <c r="J103" i="12" s="1"/>
  <c r="I32" i="12"/>
  <c r="I103" i="12" s="1"/>
  <c r="G32" i="12"/>
  <c r="G103" i="12" s="1"/>
  <c r="F32" i="12"/>
  <c r="F103" i="12" s="1"/>
  <c r="E32" i="12"/>
  <c r="E103" i="12" s="1"/>
  <c r="O31" i="12"/>
  <c r="N31" i="12"/>
  <c r="M31" i="12"/>
  <c r="L31" i="12" s="1"/>
  <c r="H31" i="12"/>
  <c r="D31" i="12"/>
  <c r="O30" i="12"/>
  <c r="N30" i="12"/>
  <c r="L30" i="12" s="1"/>
  <c r="M30" i="12"/>
  <c r="H30" i="12"/>
  <c r="D30" i="12"/>
  <c r="O29" i="12"/>
  <c r="N29" i="12"/>
  <c r="M29" i="12"/>
  <c r="L29" i="12" s="1"/>
  <c r="H29" i="12"/>
  <c r="D29" i="12"/>
  <c r="O28" i="12"/>
  <c r="N28" i="12"/>
  <c r="L28" i="12" s="1"/>
  <c r="M28" i="12"/>
  <c r="H28" i="12"/>
  <c r="D28" i="12"/>
  <c r="O27" i="12"/>
  <c r="N27" i="12"/>
  <c r="M27" i="12"/>
  <c r="L27" i="12" s="1"/>
  <c r="H27" i="12"/>
  <c r="D27" i="12"/>
  <c r="O26" i="12"/>
  <c r="N26" i="12"/>
  <c r="L26" i="12" s="1"/>
  <c r="M26" i="12"/>
  <c r="H26" i="12"/>
  <c r="D26" i="12"/>
  <c r="O25" i="12"/>
  <c r="N25" i="12"/>
  <c r="M25" i="12"/>
  <c r="L25" i="12"/>
  <c r="H25" i="12"/>
  <c r="D25" i="12"/>
  <c r="O24" i="12"/>
  <c r="N24" i="12"/>
  <c r="L24" i="12" s="1"/>
  <c r="M24" i="12"/>
  <c r="H24" i="12"/>
  <c r="D24" i="12"/>
  <c r="O23" i="12"/>
  <c r="N23" i="12"/>
  <c r="M23" i="12"/>
  <c r="L23" i="12"/>
  <c r="H23" i="12"/>
  <c r="D23" i="12"/>
  <c r="O22" i="12"/>
  <c r="O32" i="12" s="1"/>
  <c r="N22" i="12"/>
  <c r="N32" i="12" s="1"/>
  <c r="M22" i="12"/>
  <c r="M32" i="12" s="1"/>
  <c r="H22" i="12"/>
  <c r="H32" i="12" s="1"/>
  <c r="H103" i="12" s="1"/>
  <c r="D22" i="12"/>
  <c r="D32" i="12" s="1"/>
  <c r="E138" i="11"/>
  <c r="E136" i="11"/>
  <c r="E135" i="11"/>
  <c r="E134" i="11"/>
  <c r="E133" i="11"/>
  <c r="E132" i="11"/>
  <c r="E131" i="11"/>
  <c r="E130" i="11"/>
  <c r="E129" i="11"/>
  <c r="E128" i="11"/>
  <c r="E127" i="11"/>
  <c r="E126" i="11"/>
  <c r="E125" i="11"/>
  <c r="E124" i="11"/>
  <c r="E123" i="11"/>
  <c r="E122" i="11"/>
  <c r="E121" i="11"/>
  <c r="E120" i="11"/>
  <c r="E119" i="11"/>
  <c r="E118" i="11"/>
  <c r="D118" i="11"/>
  <c r="C118" i="11"/>
  <c r="E117" i="11"/>
  <c r="D116" i="11"/>
  <c r="C116" i="11"/>
  <c r="E116" i="11" s="1"/>
  <c r="E115" i="11"/>
  <c r="E114" i="11"/>
  <c r="E113" i="11"/>
  <c r="E112" i="11"/>
  <c r="E111" i="11"/>
  <c r="E110" i="11"/>
  <c r="E109" i="11"/>
  <c r="D109" i="11"/>
  <c r="C109" i="11"/>
  <c r="E108" i="11"/>
  <c r="E107" i="11"/>
  <c r="E106" i="11"/>
  <c r="E105" i="11"/>
  <c r="E104" i="11"/>
  <c r="E103" i="11"/>
  <c r="E102" i="11"/>
  <c r="E101" i="11"/>
  <c r="E100" i="11"/>
  <c r="E99" i="11"/>
  <c r="E98" i="11" s="1"/>
  <c r="D98" i="11"/>
  <c r="C98" i="11"/>
  <c r="E97" i="11"/>
  <c r="E96" i="11"/>
  <c r="E95" i="11"/>
  <c r="E94" i="11"/>
  <c r="E93" i="11"/>
  <c r="E92" i="11"/>
  <c r="E91" i="11"/>
  <c r="E90" i="11"/>
  <c r="E89" i="11"/>
  <c r="E88" i="11"/>
  <c r="E87" i="11"/>
  <c r="E86" i="11"/>
  <c r="E85" i="11"/>
  <c r="E84" i="11"/>
  <c r="E83" i="11"/>
  <c r="E82" i="11" s="1"/>
  <c r="E81" i="11" s="1"/>
  <c r="D82" i="11"/>
  <c r="D81" i="11" s="1"/>
  <c r="C82" i="11"/>
  <c r="C81" i="11" s="1"/>
  <c r="C56" i="11" s="1"/>
  <c r="E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7" i="11" s="1"/>
  <c r="E56" i="11" s="1"/>
  <c r="E58" i="11"/>
  <c r="D57" i="11"/>
  <c r="D56" i="11" s="1"/>
  <c r="C57" i="11"/>
  <c r="E55" i="11"/>
  <c r="E54" i="11"/>
  <c r="E53" i="11"/>
  <c r="E52" i="11"/>
  <c r="E51" i="11"/>
  <c r="E50" i="11" s="1"/>
  <c r="E49" i="11" s="1"/>
  <c r="D50" i="11"/>
  <c r="D49" i="11" s="1"/>
  <c r="C50" i="11"/>
  <c r="C49" i="11" s="1"/>
  <c r="E48" i="11"/>
  <c r="E47" i="11"/>
  <c r="E46" i="11"/>
  <c r="E45" i="11"/>
  <c r="E44" i="11"/>
  <c r="E43" i="11"/>
  <c r="E42" i="11" s="1"/>
  <c r="E38" i="11" s="1"/>
  <c r="D42" i="11"/>
  <c r="C42" i="11"/>
  <c r="C38" i="11" s="1"/>
  <c r="C32" i="11" s="1"/>
  <c r="E41" i="11"/>
  <c r="E40" i="11"/>
  <c r="E39" i="11"/>
  <c r="D38" i="11"/>
  <c r="E37" i="11"/>
  <c r="E36" i="11"/>
  <c r="E35" i="11"/>
  <c r="E34" i="11"/>
  <c r="E33" i="11" s="1"/>
  <c r="D33" i="11"/>
  <c r="D32" i="11" s="1"/>
  <c r="C33" i="11"/>
  <c r="E31" i="11"/>
  <c r="E30" i="11" s="1"/>
  <c r="D30" i="11"/>
  <c r="C30" i="11"/>
  <c r="E29" i="11"/>
  <c r="E28" i="11"/>
  <c r="E27" i="11"/>
  <c r="E26" i="11"/>
  <c r="D26" i="11"/>
  <c r="C26" i="11"/>
  <c r="E25" i="11"/>
  <c r="E24" i="11"/>
  <c r="E23" i="11" s="1"/>
  <c r="D24" i="11"/>
  <c r="C24" i="11"/>
  <c r="D23" i="11"/>
  <c r="D137" i="11" s="1"/>
  <c r="C23" i="11"/>
  <c r="C137" i="11" s="1"/>
  <c r="D141" i="11" s="1"/>
  <c r="C25" i="10" l="1"/>
  <c r="C32" i="10" s="1"/>
  <c r="C37" i="10" s="1"/>
  <c r="G25" i="10"/>
  <c r="G32" i="10" s="1"/>
  <c r="K25" i="10"/>
  <c r="I49" i="8"/>
  <c r="Q54" i="8"/>
  <c r="M49" i="8"/>
  <c r="L25" i="8"/>
  <c r="N49" i="8"/>
  <c r="G49" i="8"/>
  <c r="G54" i="8" s="1"/>
  <c r="Q56" i="8"/>
  <c r="L27" i="8"/>
  <c r="L45" i="8"/>
  <c r="L48" i="8"/>
  <c r="L24" i="8"/>
  <c r="Q53" i="8" s="1"/>
  <c r="D25" i="8"/>
  <c r="D27" i="8"/>
  <c r="D32" i="8" s="1"/>
  <c r="D49" i="8" s="1"/>
  <c r="D54" i="8" s="1"/>
  <c r="L37" i="8"/>
  <c r="L43" i="8"/>
  <c r="Q58" i="8" s="1"/>
  <c r="L47" i="8"/>
  <c r="Q60" i="8" s="1"/>
  <c r="L34" i="8"/>
  <c r="L40" i="8"/>
  <c r="N36" i="7"/>
  <c r="N107" i="7" s="1"/>
  <c r="L49" i="7"/>
  <c r="L106" i="7"/>
  <c r="L100" i="7"/>
  <c r="M30" i="7"/>
  <c r="L31" i="7"/>
  <c r="L38" i="7"/>
  <c r="Q114" i="7" s="1"/>
  <c r="L87" i="7"/>
  <c r="Q116" i="7" s="1"/>
  <c r="L102" i="7"/>
  <c r="Q118" i="7" s="1"/>
  <c r="Q117" i="7"/>
  <c r="L26" i="7"/>
  <c r="Q109" i="7" s="1"/>
  <c r="M36" i="7"/>
  <c r="M107" i="7" s="1"/>
  <c r="L107" i="7" s="1"/>
  <c r="S374" i="4"/>
  <c r="L55" i="4"/>
  <c r="L71" i="4"/>
  <c r="L106" i="4"/>
  <c r="M26" i="4"/>
  <c r="N363" i="4"/>
  <c r="L31" i="4"/>
  <c r="L33" i="4"/>
  <c r="S370" i="4" s="1"/>
  <c r="M51" i="4"/>
  <c r="L51" i="4" s="1"/>
  <c r="M59" i="4"/>
  <c r="L59" i="4" s="1"/>
  <c r="M67" i="4"/>
  <c r="L67" i="4" s="1"/>
  <c r="M75" i="4"/>
  <c r="L75" i="4" s="1"/>
  <c r="M350" i="4"/>
  <c r="L350" i="4" s="1"/>
  <c r="E92" i="4"/>
  <c r="I92" i="4"/>
  <c r="M94" i="4"/>
  <c r="N364" i="4"/>
  <c r="H100" i="4"/>
  <c r="H104" i="4" s="1"/>
  <c r="N362" i="4"/>
  <c r="G254" i="4"/>
  <c r="L111" i="4"/>
  <c r="O136" i="4"/>
  <c r="L136" i="4" s="1"/>
  <c r="D136" i="4"/>
  <c r="L160" i="4"/>
  <c r="L210" i="4"/>
  <c r="N26" i="4"/>
  <c r="N79" i="4" s="1"/>
  <c r="L349" i="4"/>
  <c r="M38" i="4"/>
  <c r="L38" i="4" s="1"/>
  <c r="N350" i="4"/>
  <c r="O364" i="4"/>
  <c r="O100" i="4"/>
  <c r="O362" i="4" s="1"/>
  <c r="D106" i="4"/>
  <c r="E347" i="4"/>
  <c r="M122" i="4"/>
  <c r="L122" i="4" s="1"/>
  <c r="D122" i="4"/>
  <c r="M140" i="4"/>
  <c r="L140" i="4" s="1"/>
  <c r="L218" i="4"/>
  <c r="L248" i="4"/>
  <c r="O26" i="4"/>
  <c r="O79" i="4" s="1"/>
  <c r="L30" i="4"/>
  <c r="L32" i="4"/>
  <c r="M81" i="4"/>
  <c r="D349" i="4"/>
  <c r="L96" i="4"/>
  <c r="L99" i="4"/>
  <c r="D100" i="4"/>
  <c r="D104" i="4" s="1"/>
  <c r="L115" i="4"/>
  <c r="L118" i="4"/>
  <c r="M116" i="4"/>
  <c r="L116" i="4" s="1"/>
  <c r="N122" i="4"/>
  <c r="N254" i="4" s="1"/>
  <c r="H127" i="4"/>
  <c r="L165" i="4"/>
  <c r="S369" i="4"/>
  <c r="L348" i="4"/>
  <c r="L364" i="4"/>
  <c r="L362" i="4"/>
  <c r="L110" i="4"/>
  <c r="M352" i="4"/>
  <c r="L352" i="4" s="1"/>
  <c r="L169" i="4"/>
  <c r="L202" i="4"/>
  <c r="L214" i="4"/>
  <c r="L230" i="4"/>
  <c r="J343" i="4"/>
  <c r="K254" i="4"/>
  <c r="D127" i="4"/>
  <c r="M150" i="4"/>
  <c r="D173" i="4"/>
  <c r="D177" i="4"/>
  <c r="H181" i="4"/>
  <c r="H189" i="4"/>
  <c r="H197" i="4"/>
  <c r="D206" i="4"/>
  <c r="D214" i="4"/>
  <c r="D222" i="4"/>
  <c r="D230" i="4"/>
  <c r="H236" i="4"/>
  <c r="O240" i="4"/>
  <c r="L240" i="4" s="1"/>
  <c r="N256" i="4"/>
  <c r="N260" i="4" s="1"/>
  <c r="F260" i="4"/>
  <c r="L360" i="4"/>
  <c r="E321" i="4"/>
  <c r="M321" i="4"/>
  <c r="O342" i="4"/>
  <c r="E342" i="4"/>
  <c r="M342" i="4"/>
  <c r="G354" i="4"/>
  <c r="D354" i="4" s="1"/>
  <c r="M347" i="4"/>
  <c r="L347" i="4" s="1"/>
  <c r="D362" i="4"/>
  <c r="M127" i="4"/>
  <c r="L127" i="4" s="1"/>
  <c r="F347" i="4"/>
  <c r="F343" i="4" s="1"/>
  <c r="F368" i="4" s="1"/>
  <c r="M145" i="4"/>
  <c r="L145" i="4" s="1"/>
  <c r="H165" i="4"/>
  <c r="H254" i="4" s="1"/>
  <c r="D176" i="4"/>
  <c r="D226" i="4"/>
  <c r="L234" i="4"/>
  <c r="D262" i="4"/>
  <c r="D321" i="4" s="1"/>
  <c r="H268" i="4"/>
  <c r="O268" i="4"/>
  <c r="L268" i="4" s="1"/>
  <c r="H276" i="4"/>
  <c r="O307" i="4"/>
  <c r="L307" i="4" s="1"/>
  <c r="O315" i="4"/>
  <c r="L315" i="4" s="1"/>
  <c r="D323" i="4"/>
  <c r="H323" i="4"/>
  <c r="H348" i="4"/>
  <c r="H343" i="4" s="1"/>
  <c r="K343" i="4"/>
  <c r="O150" i="4"/>
  <c r="O155" i="4"/>
  <c r="L155" i="4" s="1"/>
  <c r="O248" i="4"/>
  <c r="O280" i="4"/>
  <c r="L280" i="4" s="1"/>
  <c r="L290" i="4"/>
  <c r="I321" i="4"/>
  <c r="G342" i="4"/>
  <c r="K342" i="4"/>
  <c r="D348" i="4"/>
  <c r="G343" i="4"/>
  <c r="G368" i="4" s="1"/>
  <c r="L361" i="4"/>
  <c r="N262" i="4"/>
  <c r="N321" i="4" s="1"/>
  <c r="L266" i="4"/>
  <c r="H272" i="4"/>
  <c r="H321" i="4" s="1"/>
  <c r="O286" i="4"/>
  <c r="L286" i="4" s="1"/>
  <c r="D286" i="4"/>
  <c r="O290" i="4"/>
  <c r="D290" i="4"/>
  <c r="O294" i="4"/>
  <c r="L294" i="4" s="1"/>
  <c r="D294" i="4"/>
  <c r="O298" i="4"/>
  <c r="L298" i="4" s="1"/>
  <c r="D298" i="4"/>
  <c r="O303" i="4"/>
  <c r="L303" i="4" s="1"/>
  <c r="O311" i="4"/>
  <c r="L311" i="4" s="1"/>
  <c r="O361" i="4"/>
  <c r="L325" i="4"/>
  <c r="L355" i="4"/>
  <c r="N355" i="4"/>
  <c r="D342" i="4"/>
  <c r="H342" i="4"/>
  <c r="M353" i="4"/>
  <c r="L353" i="4" s="1"/>
  <c r="H362" i="4"/>
  <c r="Q34" i="3"/>
  <c r="L22" i="3"/>
  <c r="L55" i="2"/>
  <c r="M52" i="2"/>
  <c r="M155" i="2"/>
  <c r="L155" i="2" s="1"/>
  <c r="L47" i="2"/>
  <c r="L44" i="2" s="1"/>
  <c r="M48" i="2"/>
  <c r="L51" i="2"/>
  <c r="L48" i="2" s="1"/>
  <c r="L52" i="2"/>
  <c r="O26" i="2"/>
  <c r="L136" i="2"/>
  <c r="L138" i="2"/>
  <c r="L140" i="2"/>
  <c r="L142" i="2"/>
  <c r="L144" i="2"/>
  <c r="L146" i="2"/>
  <c r="L66" i="2"/>
  <c r="M64" i="2"/>
  <c r="M76" i="2"/>
  <c r="L79" i="2"/>
  <c r="D90" i="2"/>
  <c r="L29" i="2"/>
  <c r="L31" i="2"/>
  <c r="L33" i="2"/>
  <c r="L35" i="2"/>
  <c r="L37" i="2"/>
  <c r="L39" i="2"/>
  <c r="Q167" i="2" s="1"/>
  <c r="L41" i="2"/>
  <c r="L43" i="2"/>
  <c r="L63" i="2"/>
  <c r="L60" i="2" s="1"/>
  <c r="L72" i="2"/>
  <c r="L152" i="2"/>
  <c r="L154" i="2"/>
  <c r="O150" i="2"/>
  <c r="O134" i="2" s="1"/>
  <c r="O92" i="2"/>
  <c r="O96" i="2" s="1"/>
  <c r="L94" i="2"/>
  <c r="D134" i="2"/>
  <c r="D160" i="2" s="1"/>
  <c r="L28" i="2"/>
  <c r="L30" i="2"/>
  <c r="L32" i="2"/>
  <c r="L34" i="2"/>
  <c r="L36" i="2"/>
  <c r="Q159" i="2" s="1"/>
  <c r="L38" i="2"/>
  <c r="Q161" i="2" s="1"/>
  <c r="L67" i="2"/>
  <c r="O64" i="2"/>
  <c r="L76" i="2"/>
  <c r="K134" i="2"/>
  <c r="H149" i="2"/>
  <c r="H134" i="2" s="1"/>
  <c r="M68" i="2"/>
  <c r="H80" i="2"/>
  <c r="H90" i="2" s="1"/>
  <c r="M84" i="2"/>
  <c r="L84" i="2" s="1"/>
  <c r="L88" i="2"/>
  <c r="Q160" i="2" s="1"/>
  <c r="O72" i="2"/>
  <c r="L75" i="2"/>
  <c r="M80" i="2"/>
  <c r="M90" i="2" s="1"/>
  <c r="M92" i="2"/>
  <c r="M96" i="2" s="1"/>
  <c r="L96" i="2" s="1"/>
  <c r="M122" i="2"/>
  <c r="M124" i="2"/>
  <c r="M133" i="2" s="1"/>
  <c r="L133" i="2" s="1"/>
  <c r="M156" i="2"/>
  <c r="L156" i="2" s="1"/>
  <c r="N122" i="2"/>
  <c r="O122" i="2"/>
  <c r="O91" i="1"/>
  <c r="L38" i="1"/>
  <c r="L49" i="1"/>
  <c r="L54" i="1"/>
  <c r="L59" i="1"/>
  <c r="K145" i="1"/>
  <c r="H93" i="1"/>
  <c r="Q228" i="1"/>
  <c r="L32" i="1"/>
  <c r="O145" i="1"/>
  <c r="L43" i="1"/>
  <c r="L64" i="1"/>
  <c r="D145" i="1"/>
  <c r="N91" i="1"/>
  <c r="F91" i="1"/>
  <c r="J91" i="1"/>
  <c r="J216" i="1" s="1"/>
  <c r="M80" i="1"/>
  <c r="E145" i="1"/>
  <c r="E216" i="1" s="1"/>
  <c r="I145" i="1"/>
  <c r="I216" i="1" s="1"/>
  <c r="N101" i="1"/>
  <c r="M109" i="1"/>
  <c r="M113" i="1"/>
  <c r="H113" i="1"/>
  <c r="N133" i="1"/>
  <c r="M137" i="1"/>
  <c r="M151" i="1"/>
  <c r="M184" i="1" s="1"/>
  <c r="L152" i="1"/>
  <c r="L151" i="1" s="1"/>
  <c r="L184" i="1" s="1"/>
  <c r="M215" i="1"/>
  <c r="L215" i="1" s="1"/>
  <c r="L208" i="1"/>
  <c r="M49" i="1"/>
  <c r="M54" i="1"/>
  <c r="M59" i="1"/>
  <c r="M64" i="1"/>
  <c r="M91" i="1" s="1"/>
  <c r="M69" i="1"/>
  <c r="M75" i="1"/>
  <c r="H80" i="1"/>
  <c r="L80" i="1"/>
  <c r="D85" i="1"/>
  <c r="L89" i="1"/>
  <c r="Q221" i="1" s="1"/>
  <c r="N93" i="1"/>
  <c r="N145" i="1" s="1"/>
  <c r="L99" i="1"/>
  <c r="Q226" i="1" s="1"/>
  <c r="J145" i="1"/>
  <c r="L113" i="1"/>
  <c r="M117" i="1"/>
  <c r="L118" i="1"/>
  <c r="L117" i="1" s="1"/>
  <c r="M121" i="1"/>
  <c r="H121" i="1"/>
  <c r="L128" i="1"/>
  <c r="L131" i="1"/>
  <c r="L139" i="1"/>
  <c r="L137" i="1" s="1"/>
  <c r="D27" i="1"/>
  <c r="D91" i="1" s="1"/>
  <c r="H27" i="1"/>
  <c r="H91" i="1" s="1"/>
  <c r="H75" i="1"/>
  <c r="D80" i="1"/>
  <c r="L84" i="1"/>
  <c r="Q230" i="1" s="1"/>
  <c r="L87" i="1"/>
  <c r="Q225" i="1" s="1"/>
  <c r="M96" i="1"/>
  <c r="M93" i="1" s="1"/>
  <c r="L97" i="1"/>
  <c r="L96" i="1" s="1"/>
  <c r="L93" i="1" s="1"/>
  <c r="L104" i="1"/>
  <c r="L101" i="1" s="1"/>
  <c r="F145" i="1"/>
  <c r="L107" i="1"/>
  <c r="L105" i="1" s="1"/>
  <c r="N117" i="1"/>
  <c r="L126" i="1"/>
  <c r="Q224" i="1" s="1"/>
  <c r="H129" i="1"/>
  <c r="L136" i="1"/>
  <c r="L133" i="1" s="1"/>
  <c r="H137" i="1"/>
  <c r="M101" i="1"/>
  <c r="L129" i="1"/>
  <c r="O141" i="1"/>
  <c r="L142" i="1"/>
  <c r="L141" i="1" s="1"/>
  <c r="M149" i="1"/>
  <c r="L149" i="1" s="1"/>
  <c r="L147" i="1"/>
  <c r="Q227" i="1" s="1"/>
  <c r="L219" i="1"/>
  <c r="L188" i="1"/>
  <c r="L192" i="1"/>
  <c r="L206" i="1" s="1"/>
  <c r="L209" i="1"/>
  <c r="O206" i="1"/>
  <c r="G215" i="1"/>
  <c r="G216" i="1" s="1"/>
  <c r="G223" i="1" s="1"/>
  <c r="K215" i="1"/>
  <c r="K216" i="1" s="1"/>
  <c r="M186" i="1"/>
  <c r="C28" i="14"/>
  <c r="G29" i="14"/>
  <c r="K30" i="14"/>
  <c r="C32" i="14"/>
  <c r="G33" i="14"/>
  <c r="K34" i="14"/>
  <c r="C36" i="14"/>
  <c r="G37" i="14"/>
  <c r="K38" i="14"/>
  <c r="C40" i="14"/>
  <c r="G41" i="14"/>
  <c r="K42" i="14"/>
  <c r="C44" i="14"/>
  <c r="G45" i="14"/>
  <c r="K46" i="14"/>
  <c r="C48" i="14"/>
  <c r="G49" i="14"/>
  <c r="E83" i="14"/>
  <c r="F83" i="14"/>
  <c r="C25" i="14"/>
  <c r="G25" i="14"/>
  <c r="K25" i="14"/>
  <c r="C27" i="14"/>
  <c r="G28" i="14"/>
  <c r="K29" i="14"/>
  <c r="C31" i="14"/>
  <c r="G32" i="14"/>
  <c r="K33" i="14"/>
  <c r="C35" i="14"/>
  <c r="G36" i="14"/>
  <c r="K37" i="14"/>
  <c r="C39" i="14"/>
  <c r="G40" i="14"/>
  <c r="K41" i="14"/>
  <c r="C43" i="14"/>
  <c r="G44" i="14"/>
  <c r="K45" i="14"/>
  <c r="C47" i="14"/>
  <c r="G48" i="14"/>
  <c r="K49" i="14"/>
  <c r="G56" i="14"/>
  <c r="K57" i="14"/>
  <c r="C59" i="14"/>
  <c r="G60" i="14"/>
  <c r="K61" i="14"/>
  <c r="C63" i="14"/>
  <c r="G64" i="14"/>
  <c r="K65" i="14"/>
  <c r="C67" i="14"/>
  <c r="G68" i="14"/>
  <c r="K69" i="14"/>
  <c r="C71" i="14"/>
  <c r="K73" i="14"/>
  <c r="K56" i="14"/>
  <c r="C58" i="14"/>
  <c r="G59" i="14"/>
  <c r="K60" i="14"/>
  <c r="C62" i="14"/>
  <c r="G63" i="14"/>
  <c r="K64" i="14"/>
  <c r="C66" i="14"/>
  <c r="G67" i="14"/>
  <c r="K68" i="14"/>
  <c r="C70" i="14"/>
  <c r="G71" i="14"/>
  <c r="K72" i="14"/>
  <c r="C74" i="14"/>
  <c r="G75" i="14"/>
  <c r="G79" i="14"/>
  <c r="C82" i="14"/>
  <c r="D103" i="12"/>
  <c r="O103" i="12"/>
  <c r="L102" i="12"/>
  <c r="M49" i="12"/>
  <c r="M103" i="12" s="1"/>
  <c r="L83" i="12"/>
  <c r="L96" i="12" s="1"/>
  <c r="N45" i="12"/>
  <c r="N103" i="12" s="1"/>
  <c r="N49" i="12"/>
  <c r="L51" i="12"/>
  <c r="L81" i="12" s="1"/>
  <c r="L22" i="12"/>
  <c r="L32" i="12" s="1"/>
  <c r="L103" i="12" s="1"/>
  <c r="E32" i="11"/>
  <c r="E137" i="11" s="1"/>
  <c r="Q61" i="8" l="1"/>
  <c r="Q57" i="8"/>
  <c r="L35" i="8"/>
  <c r="Q59" i="8"/>
  <c r="L38" i="8"/>
  <c r="L49" i="8" s="1"/>
  <c r="Q119" i="7"/>
  <c r="Q120" i="7" s="1"/>
  <c r="L30" i="7"/>
  <c r="L36" i="7" s="1"/>
  <c r="R32" i="7"/>
  <c r="L321" i="4"/>
  <c r="O321" i="4"/>
  <c r="S372" i="4"/>
  <c r="D347" i="4"/>
  <c r="E343" i="4"/>
  <c r="E368" i="4" s="1"/>
  <c r="L346" i="4"/>
  <c r="S365" i="4"/>
  <c r="M254" i="4"/>
  <c r="O254" i="4"/>
  <c r="D343" i="4"/>
  <c r="D368" i="4" s="1"/>
  <c r="M343" i="4"/>
  <c r="L100" i="4"/>
  <c r="N347" i="4"/>
  <c r="N343" i="4" s="1"/>
  <c r="L342" i="4"/>
  <c r="L150" i="4"/>
  <c r="S373" i="4" s="1"/>
  <c r="O354" i="4"/>
  <c r="L81" i="4"/>
  <c r="M92" i="4"/>
  <c r="L92" i="4" s="1"/>
  <c r="D254" i="4"/>
  <c r="M79" i="4"/>
  <c r="L79" i="4" s="1"/>
  <c r="L26" i="4"/>
  <c r="O104" i="4"/>
  <c r="O347" i="4"/>
  <c r="L94" i="4"/>
  <c r="S371" i="4" s="1"/>
  <c r="M104" i="4"/>
  <c r="L104" i="4" s="1"/>
  <c r="Q164" i="2"/>
  <c r="L92" i="2"/>
  <c r="L122" i="2"/>
  <c r="L150" i="2"/>
  <c r="L64" i="2"/>
  <c r="M134" i="2"/>
  <c r="O90" i="2"/>
  <c r="L90" i="2" s="1"/>
  <c r="Q158" i="2"/>
  <c r="L26" i="2"/>
  <c r="L134" i="2"/>
  <c r="Q231" i="1"/>
  <c r="H216" i="1"/>
  <c r="E223" i="1"/>
  <c r="D216" i="1"/>
  <c r="D223" i="1" s="1"/>
  <c r="L91" i="1"/>
  <c r="H145" i="1"/>
  <c r="O216" i="1"/>
  <c r="M190" i="1"/>
  <c r="L190" i="1" s="1"/>
  <c r="L186" i="1"/>
  <c r="L85" i="1"/>
  <c r="L125" i="1"/>
  <c r="F216" i="1"/>
  <c r="F223" i="1" s="1"/>
  <c r="M145" i="1"/>
  <c r="L145" i="1" s="1"/>
  <c r="N216" i="1"/>
  <c r="C83" i="14"/>
  <c r="K83" i="14"/>
  <c r="G83" i="14"/>
  <c r="Q62" i="8" l="1"/>
  <c r="S376" i="4"/>
  <c r="L254" i="4"/>
  <c r="O343" i="4"/>
  <c r="L354" i="4"/>
  <c r="L343" i="4" s="1"/>
  <c r="S377" i="4" s="1"/>
  <c r="Q168" i="2"/>
  <c r="Q170" i="2" s="1"/>
  <c r="M216" i="1"/>
  <c r="L216" i="1" s="1"/>
  <c r="Q233" i="1" s="1"/>
  <c r="Q181" i="15" l="1"/>
  <c r="Q180" i="15"/>
  <c r="K171" i="15"/>
  <c r="J171" i="15"/>
  <c r="I171" i="15"/>
  <c r="H171" i="15" s="1"/>
  <c r="G171" i="15"/>
  <c r="F171" i="15"/>
  <c r="E171" i="15"/>
  <c r="D171" i="15" s="1"/>
  <c r="O170" i="15"/>
  <c r="N170" i="15"/>
  <c r="N171" i="15" s="1"/>
  <c r="M170" i="15"/>
  <c r="M171" i="15" s="1"/>
  <c r="L171" i="15" s="1"/>
  <c r="H170" i="15"/>
  <c r="D170" i="15"/>
  <c r="O169" i="15"/>
  <c r="O171" i="15" s="1"/>
  <c r="N169" i="15"/>
  <c r="M169" i="15"/>
  <c r="L169" i="15"/>
  <c r="H169" i="15"/>
  <c r="D169" i="15"/>
  <c r="K167" i="15"/>
  <c r="K178" i="15" s="1"/>
  <c r="J167" i="15"/>
  <c r="J178" i="15" s="1"/>
  <c r="I167" i="15"/>
  <c r="I178" i="15" s="1"/>
  <c r="G167" i="15"/>
  <c r="G178" i="15" s="1"/>
  <c r="F167" i="15"/>
  <c r="F178" i="15" s="1"/>
  <c r="E167" i="15"/>
  <c r="E178" i="15" s="1"/>
  <c r="D178" i="15" s="1"/>
  <c r="O166" i="15"/>
  <c r="N166" i="15"/>
  <c r="N167" i="15" s="1"/>
  <c r="N178" i="15" s="1"/>
  <c r="M166" i="15"/>
  <c r="M167" i="15" s="1"/>
  <c r="H166" i="15"/>
  <c r="D166" i="15"/>
  <c r="O165" i="15"/>
  <c r="O167" i="15" s="1"/>
  <c r="O178" i="15" s="1"/>
  <c r="N165" i="15"/>
  <c r="M165" i="15"/>
  <c r="L165" i="15"/>
  <c r="H165" i="15"/>
  <c r="D165" i="15"/>
  <c r="K162" i="15"/>
  <c r="K177" i="15" s="1"/>
  <c r="J162" i="15"/>
  <c r="J177" i="15" s="1"/>
  <c r="I162" i="15"/>
  <c r="I177" i="15" s="1"/>
  <c r="G162" i="15"/>
  <c r="G177" i="15" s="1"/>
  <c r="F162" i="15"/>
  <c r="F177" i="15" s="1"/>
  <c r="E162" i="15"/>
  <c r="E177" i="15" s="1"/>
  <c r="O161" i="15"/>
  <c r="N161" i="15"/>
  <c r="N162" i="15" s="1"/>
  <c r="N177" i="15" s="1"/>
  <c r="M161" i="15"/>
  <c r="M162" i="15" s="1"/>
  <c r="H161" i="15"/>
  <c r="D161" i="15"/>
  <c r="O160" i="15"/>
  <c r="O162" i="15" s="1"/>
  <c r="O177" i="15" s="1"/>
  <c r="N160" i="15"/>
  <c r="M160" i="15"/>
  <c r="L160" i="15"/>
  <c r="H160" i="15"/>
  <c r="D160" i="15"/>
  <c r="K157" i="15"/>
  <c r="K176" i="15" s="1"/>
  <c r="J157" i="15"/>
  <c r="J176" i="15" s="1"/>
  <c r="I157" i="15"/>
  <c r="I176" i="15" s="1"/>
  <c r="H176" i="15" s="1"/>
  <c r="G157" i="15"/>
  <c r="G176" i="15" s="1"/>
  <c r="F157" i="15"/>
  <c r="F176" i="15" s="1"/>
  <c r="E157" i="15"/>
  <c r="E176" i="15" s="1"/>
  <c r="O156" i="15"/>
  <c r="N156" i="15"/>
  <c r="N157" i="15" s="1"/>
  <c r="N176" i="15" s="1"/>
  <c r="M156" i="15"/>
  <c r="M157" i="15" s="1"/>
  <c r="H156" i="15"/>
  <c r="D156" i="15"/>
  <c r="O155" i="15"/>
  <c r="O157" i="15" s="1"/>
  <c r="O176" i="15" s="1"/>
  <c r="N155" i="15"/>
  <c r="M155" i="15"/>
  <c r="L155" i="15"/>
  <c r="H155" i="15"/>
  <c r="D155" i="15"/>
  <c r="K152" i="15"/>
  <c r="J152" i="15"/>
  <c r="I152" i="15"/>
  <c r="G152" i="15"/>
  <c r="F152" i="15"/>
  <c r="E152" i="15"/>
  <c r="O151" i="15"/>
  <c r="N151" i="15"/>
  <c r="M151" i="15"/>
  <c r="L151" i="15" s="1"/>
  <c r="H151" i="15"/>
  <c r="D151" i="15"/>
  <c r="O150" i="15"/>
  <c r="N150" i="15"/>
  <c r="M150" i="15"/>
  <c r="L150" i="15"/>
  <c r="H150" i="15"/>
  <c r="D150" i="15"/>
  <c r="O149" i="15"/>
  <c r="O152" i="15" s="1"/>
  <c r="N149" i="15"/>
  <c r="N152" i="15" s="1"/>
  <c r="M149" i="15"/>
  <c r="M152" i="15" s="1"/>
  <c r="H149" i="15"/>
  <c r="H152" i="15" s="1"/>
  <c r="D149" i="15"/>
  <c r="D152" i="15" s="1"/>
  <c r="K147" i="15"/>
  <c r="J147" i="15"/>
  <c r="I147" i="15"/>
  <c r="G147" i="15"/>
  <c r="F147" i="15"/>
  <c r="E147" i="15"/>
  <c r="O146" i="15"/>
  <c r="N146" i="15"/>
  <c r="M146" i="15"/>
  <c r="L146" i="15"/>
  <c r="H146" i="15"/>
  <c r="D146" i="15"/>
  <c r="O145" i="15"/>
  <c r="N145" i="15"/>
  <c r="M145" i="15"/>
  <c r="L145" i="15" s="1"/>
  <c r="H145" i="15"/>
  <c r="D145" i="15"/>
  <c r="O144" i="15"/>
  <c r="N144" i="15"/>
  <c r="M144" i="15"/>
  <c r="L144" i="15"/>
  <c r="H144" i="15"/>
  <c r="D144" i="15"/>
  <c r="O143" i="15"/>
  <c r="N143" i="15"/>
  <c r="M143" i="15"/>
  <c r="L143" i="15" s="1"/>
  <c r="D143" i="15"/>
  <c r="O142" i="15"/>
  <c r="N142" i="15"/>
  <c r="M142" i="15"/>
  <c r="L142" i="15" s="1"/>
  <c r="H142" i="15"/>
  <c r="D142" i="15"/>
  <c r="O141" i="15"/>
  <c r="N141" i="15"/>
  <c r="M141" i="15"/>
  <c r="L141" i="15" s="1"/>
  <c r="H141" i="15"/>
  <c r="D141" i="15"/>
  <c r="O140" i="15"/>
  <c r="N140" i="15"/>
  <c r="M140" i="15"/>
  <c r="L140" i="15" s="1"/>
  <c r="H140" i="15"/>
  <c r="D140" i="15"/>
  <c r="O139" i="15"/>
  <c r="N139" i="15"/>
  <c r="M139" i="15"/>
  <c r="L139" i="15" s="1"/>
  <c r="H139" i="15"/>
  <c r="D139" i="15"/>
  <c r="O138" i="15"/>
  <c r="O147" i="15" s="1"/>
  <c r="N138" i="15"/>
  <c r="N147" i="15" s="1"/>
  <c r="M138" i="15"/>
  <c r="M147" i="15" s="1"/>
  <c r="H138" i="15"/>
  <c r="H147" i="15" s="1"/>
  <c r="D138" i="15"/>
  <c r="D147" i="15" s="1"/>
  <c r="Q136" i="15"/>
  <c r="P136" i="15"/>
  <c r="K136" i="15"/>
  <c r="J136" i="15"/>
  <c r="I136" i="15"/>
  <c r="G136" i="15"/>
  <c r="F136" i="15"/>
  <c r="E136" i="15"/>
  <c r="M135" i="15"/>
  <c r="L135" i="15" s="1"/>
  <c r="D135" i="15"/>
  <c r="O134" i="15"/>
  <c r="N134" i="15"/>
  <c r="M134" i="15"/>
  <c r="L134" i="15" s="1"/>
  <c r="H134" i="15"/>
  <c r="D134" i="15"/>
  <c r="O133" i="15"/>
  <c r="N133" i="15"/>
  <c r="M133" i="15"/>
  <c r="L133" i="15"/>
  <c r="H133" i="15"/>
  <c r="D133" i="15"/>
  <c r="O132" i="15"/>
  <c r="N132" i="15"/>
  <c r="M132" i="15"/>
  <c r="L132" i="15" s="1"/>
  <c r="H132" i="15"/>
  <c r="D132" i="15"/>
  <c r="O131" i="15"/>
  <c r="N131" i="15"/>
  <c r="M131" i="15"/>
  <c r="L131" i="15"/>
  <c r="H131" i="15"/>
  <c r="D131" i="15"/>
  <c r="O130" i="15"/>
  <c r="N130" i="15"/>
  <c r="M130" i="15"/>
  <c r="L130" i="15" s="1"/>
  <c r="H130" i="15"/>
  <c r="D130" i="15"/>
  <c r="O129" i="15"/>
  <c r="N129" i="15"/>
  <c r="M129" i="15"/>
  <c r="L129" i="15"/>
  <c r="H129" i="15"/>
  <c r="D129" i="15"/>
  <c r="O128" i="15"/>
  <c r="N128" i="15"/>
  <c r="M128" i="15"/>
  <c r="L128" i="15" s="1"/>
  <c r="H128" i="15"/>
  <c r="D128" i="15"/>
  <c r="O127" i="15"/>
  <c r="N127" i="15"/>
  <c r="M127" i="15"/>
  <c r="L127" i="15"/>
  <c r="H127" i="15"/>
  <c r="D127" i="15"/>
  <c r="O126" i="15"/>
  <c r="N126" i="15"/>
  <c r="M126" i="15"/>
  <c r="L126" i="15" s="1"/>
  <c r="H126" i="15"/>
  <c r="D126" i="15"/>
  <c r="O125" i="15"/>
  <c r="N125" i="15"/>
  <c r="M125" i="15"/>
  <c r="L125" i="15"/>
  <c r="H125" i="15"/>
  <c r="D125" i="15"/>
  <c r="O124" i="15"/>
  <c r="N124" i="15"/>
  <c r="M124" i="15"/>
  <c r="L124" i="15" s="1"/>
  <c r="H124" i="15"/>
  <c r="D124" i="15"/>
  <c r="O123" i="15"/>
  <c r="N123" i="15"/>
  <c r="M123" i="15"/>
  <c r="L123" i="15"/>
  <c r="H123" i="15"/>
  <c r="D123" i="15"/>
  <c r="O122" i="15"/>
  <c r="N122" i="15"/>
  <c r="M122" i="15"/>
  <c r="L122" i="15" s="1"/>
  <c r="H122" i="15"/>
  <c r="D122" i="15"/>
  <c r="O121" i="15"/>
  <c r="N121" i="15"/>
  <c r="M121" i="15"/>
  <c r="L121" i="15"/>
  <c r="H121" i="15"/>
  <c r="D121" i="15"/>
  <c r="O120" i="15"/>
  <c r="N120" i="15"/>
  <c r="M120" i="15"/>
  <c r="L120" i="15" s="1"/>
  <c r="H120" i="15"/>
  <c r="D120" i="15"/>
  <c r="O119" i="15"/>
  <c r="N119" i="15"/>
  <c r="M119" i="15"/>
  <c r="L119" i="15"/>
  <c r="H119" i="15"/>
  <c r="D119" i="15"/>
  <c r="O118" i="15"/>
  <c r="N118" i="15"/>
  <c r="M118" i="15"/>
  <c r="L118" i="15" s="1"/>
  <c r="H118" i="15"/>
  <c r="D118" i="15"/>
  <c r="O117" i="15"/>
  <c r="L117" i="15" s="1"/>
  <c r="N117" i="15"/>
  <c r="M117" i="15"/>
  <c r="H117" i="15"/>
  <c r="D117" i="15"/>
  <c r="O116" i="15"/>
  <c r="N116" i="15"/>
  <c r="M116" i="15"/>
  <c r="L116" i="15" s="1"/>
  <c r="H116" i="15"/>
  <c r="D116" i="15"/>
  <c r="O115" i="15"/>
  <c r="L115" i="15" s="1"/>
  <c r="N115" i="15"/>
  <c r="M115" i="15"/>
  <c r="H115" i="15"/>
  <c r="D115" i="15"/>
  <c r="O114" i="15"/>
  <c r="N114" i="15"/>
  <c r="M114" i="15"/>
  <c r="L114" i="15" s="1"/>
  <c r="H114" i="15"/>
  <c r="D114" i="15"/>
  <c r="O113" i="15"/>
  <c r="N113" i="15"/>
  <c r="M113" i="15"/>
  <c r="L113" i="15"/>
  <c r="H113" i="15"/>
  <c r="D113" i="15"/>
  <c r="O112" i="15"/>
  <c r="N112" i="15"/>
  <c r="M112" i="15"/>
  <c r="H112" i="15"/>
  <c r="D112" i="15"/>
  <c r="D136" i="15" s="1"/>
  <c r="O110" i="15"/>
  <c r="K110" i="15"/>
  <c r="J110" i="15"/>
  <c r="I110" i="15"/>
  <c r="G110" i="15"/>
  <c r="F110" i="15"/>
  <c r="E110" i="15"/>
  <c r="O109" i="15"/>
  <c r="L109" i="15" s="1"/>
  <c r="N109" i="15"/>
  <c r="M109" i="15"/>
  <c r="H109" i="15"/>
  <c r="H110" i="15" s="1"/>
  <c r="D109" i="15"/>
  <c r="O108" i="15"/>
  <c r="N108" i="15"/>
  <c r="N110" i="15" s="1"/>
  <c r="M108" i="15"/>
  <c r="H108" i="15"/>
  <c r="D108" i="15"/>
  <c r="D110" i="15" s="1"/>
  <c r="K106" i="15"/>
  <c r="J106" i="15"/>
  <c r="I106" i="15"/>
  <c r="G106" i="15"/>
  <c r="F106" i="15"/>
  <c r="E106" i="15"/>
  <c r="O105" i="15"/>
  <c r="L105" i="15" s="1"/>
  <c r="N105" i="15"/>
  <c r="M105" i="15"/>
  <c r="H105" i="15"/>
  <c r="D105" i="15"/>
  <c r="O104" i="15"/>
  <c r="N104" i="15"/>
  <c r="M104" i="15"/>
  <c r="L104" i="15" s="1"/>
  <c r="H104" i="15"/>
  <c r="D104" i="15"/>
  <c r="O103" i="15"/>
  <c r="L103" i="15" s="1"/>
  <c r="N103" i="15"/>
  <c r="M103" i="15"/>
  <c r="H103" i="15"/>
  <c r="D103" i="15"/>
  <c r="O102" i="15"/>
  <c r="N102" i="15"/>
  <c r="M102" i="15"/>
  <c r="L102" i="15" s="1"/>
  <c r="H102" i="15"/>
  <c r="D102" i="15"/>
  <c r="O101" i="15"/>
  <c r="N101" i="15"/>
  <c r="M101" i="15"/>
  <c r="L101" i="15"/>
  <c r="H101" i="15"/>
  <c r="D101" i="15"/>
  <c r="O100" i="15"/>
  <c r="N100" i="15"/>
  <c r="M100" i="15"/>
  <c r="L100" i="15" s="1"/>
  <c r="H100" i="15"/>
  <c r="D100" i="15"/>
  <c r="D106" i="15" s="1"/>
  <c r="O99" i="15"/>
  <c r="O106" i="15" s="1"/>
  <c r="N99" i="15"/>
  <c r="M99" i="15"/>
  <c r="L99" i="15"/>
  <c r="L106" i="15" s="1"/>
  <c r="H99" i="15"/>
  <c r="H106" i="15" s="1"/>
  <c r="D99" i="15"/>
  <c r="K97" i="15"/>
  <c r="J97" i="15"/>
  <c r="J175" i="15" s="1"/>
  <c r="I97" i="15"/>
  <c r="I175" i="15" s="1"/>
  <c r="G97" i="15"/>
  <c r="G175" i="15" s="1"/>
  <c r="F97" i="15"/>
  <c r="F175" i="15" s="1"/>
  <c r="E97" i="15"/>
  <c r="E175" i="15" s="1"/>
  <c r="O96" i="15"/>
  <c r="N96" i="15"/>
  <c r="M96" i="15"/>
  <c r="L96" i="15" s="1"/>
  <c r="H96" i="15"/>
  <c r="D96" i="15"/>
  <c r="O95" i="15"/>
  <c r="L95" i="15" s="1"/>
  <c r="N95" i="15"/>
  <c r="M95" i="15"/>
  <c r="H95" i="15"/>
  <c r="D95" i="15"/>
  <c r="O94" i="15"/>
  <c r="N94" i="15"/>
  <c r="M94" i="15"/>
  <c r="L94" i="15" s="1"/>
  <c r="H94" i="15"/>
  <c r="D94" i="15"/>
  <c r="O93" i="15"/>
  <c r="L93" i="15" s="1"/>
  <c r="N93" i="15"/>
  <c r="M93" i="15"/>
  <c r="H93" i="15"/>
  <c r="D93" i="15"/>
  <c r="O92" i="15"/>
  <c r="N92" i="15"/>
  <c r="N97" i="15" s="1"/>
  <c r="M92" i="15"/>
  <c r="L92" i="15" s="1"/>
  <c r="H92" i="15"/>
  <c r="H97" i="15" s="1"/>
  <c r="D92" i="15"/>
  <c r="D97" i="15" s="1"/>
  <c r="K89" i="15"/>
  <c r="H89" i="15" s="1"/>
  <c r="J89" i="15"/>
  <c r="I89" i="15"/>
  <c r="G89" i="15"/>
  <c r="D89" i="15" s="1"/>
  <c r="F89" i="15"/>
  <c r="E89" i="15"/>
  <c r="O88" i="15"/>
  <c r="L88" i="15" s="1"/>
  <c r="N88" i="15"/>
  <c r="M88" i="15"/>
  <c r="H88" i="15"/>
  <c r="D88" i="15"/>
  <c r="O87" i="15"/>
  <c r="N87" i="15"/>
  <c r="M87" i="15"/>
  <c r="L87" i="15" s="1"/>
  <c r="H87" i="15"/>
  <c r="D87" i="15"/>
  <c r="O86" i="15"/>
  <c r="L86" i="15" s="1"/>
  <c r="N86" i="15"/>
  <c r="M86" i="15"/>
  <c r="H86" i="15"/>
  <c r="D86" i="15"/>
  <c r="O85" i="15"/>
  <c r="N85" i="15"/>
  <c r="M85" i="15"/>
  <c r="L85" i="15" s="1"/>
  <c r="H85" i="15"/>
  <c r="D85" i="15"/>
  <c r="O84" i="15"/>
  <c r="O89" i="15" s="1"/>
  <c r="N84" i="15"/>
  <c r="N89" i="15" s="1"/>
  <c r="M84" i="15"/>
  <c r="M89" i="15" s="1"/>
  <c r="L84" i="15"/>
  <c r="H84" i="15"/>
  <c r="D84" i="15"/>
  <c r="Q82" i="15"/>
  <c r="P82" i="15"/>
  <c r="K82" i="15"/>
  <c r="J82" i="15"/>
  <c r="I82" i="15"/>
  <c r="G82" i="15"/>
  <c r="F82" i="15"/>
  <c r="E82" i="15"/>
  <c r="O81" i="15"/>
  <c r="N81" i="15"/>
  <c r="M81" i="15"/>
  <c r="H81" i="15"/>
  <c r="L81" i="15" s="1"/>
  <c r="D81" i="15"/>
  <c r="O80" i="15"/>
  <c r="N80" i="15"/>
  <c r="M80" i="15"/>
  <c r="H80" i="15"/>
  <c r="D80" i="15"/>
  <c r="L80" i="15" s="1"/>
  <c r="O79" i="15"/>
  <c r="N79" i="15"/>
  <c r="M79" i="15"/>
  <c r="H79" i="15"/>
  <c r="L79" i="15" s="1"/>
  <c r="D79" i="15"/>
  <c r="O78" i="15"/>
  <c r="N78" i="15"/>
  <c r="M78" i="15"/>
  <c r="H78" i="15"/>
  <c r="D78" i="15"/>
  <c r="L78" i="15" s="1"/>
  <c r="O77" i="15"/>
  <c r="O82" i="15" s="1"/>
  <c r="N77" i="15"/>
  <c r="M77" i="15"/>
  <c r="L77" i="15"/>
  <c r="H77" i="15"/>
  <c r="D77" i="15"/>
  <c r="O76" i="15"/>
  <c r="N76" i="15"/>
  <c r="N82" i="15" s="1"/>
  <c r="M76" i="15"/>
  <c r="H76" i="15"/>
  <c r="D76" i="15"/>
  <c r="L76" i="15" s="1"/>
  <c r="L82" i="15" s="1"/>
  <c r="O75" i="15"/>
  <c r="N75" i="15"/>
  <c r="M75" i="15"/>
  <c r="L75" i="15"/>
  <c r="H75" i="15"/>
  <c r="D75" i="15"/>
  <c r="M73" i="15"/>
  <c r="L73" i="15" s="1"/>
  <c r="K73" i="15"/>
  <c r="J73" i="15"/>
  <c r="I73" i="15"/>
  <c r="H73" i="15" s="1"/>
  <c r="G73" i="15"/>
  <c r="F73" i="15"/>
  <c r="E73" i="15"/>
  <c r="D73" i="15" s="1"/>
  <c r="O72" i="15"/>
  <c r="O73" i="15" s="1"/>
  <c r="N72" i="15"/>
  <c r="N73" i="15" s="1"/>
  <c r="M72" i="15"/>
  <c r="L72" i="15" s="1"/>
  <c r="H72" i="15"/>
  <c r="D72" i="15"/>
  <c r="K70" i="15"/>
  <c r="J70" i="15"/>
  <c r="I70" i="15"/>
  <c r="G70" i="15"/>
  <c r="F70" i="15"/>
  <c r="E70" i="15"/>
  <c r="O69" i="15"/>
  <c r="N69" i="15"/>
  <c r="M69" i="15"/>
  <c r="L69" i="15"/>
  <c r="D69" i="15"/>
  <c r="O68" i="15"/>
  <c r="N68" i="15"/>
  <c r="M68" i="15"/>
  <c r="L68" i="15"/>
  <c r="D68" i="15"/>
  <c r="O67" i="15"/>
  <c r="N67" i="15"/>
  <c r="M67" i="15"/>
  <c r="D67" i="15"/>
  <c r="L67" i="15" s="1"/>
  <c r="O66" i="15"/>
  <c r="N66" i="15"/>
  <c r="M66" i="15"/>
  <c r="D66" i="15"/>
  <c r="L66" i="15" s="1"/>
  <c r="O65" i="15"/>
  <c r="N65" i="15"/>
  <c r="M65" i="15"/>
  <c r="D65" i="15"/>
  <c r="L65" i="15" s="1"/>
  <c r="O64" i="15"/>
  <c r="N64" i="15"/>
  <c r="M64" i="15"/>
  <c r="L64" i="15"/>
  <c r="H64" i="15"/>
  <c r="D64" i="15"/>
  <c r="O63" i="15"/>
  <c r="N63" i="15"/>
  <c r="M63" i="15"/>
  <c r="D63" i="15"/>
  <c r="L63" i="15" s="1"/>
  <c r="O62" i="15"/>
  <c r="N62" i="15"/>
  <c r="M62" i="15"/>
  <c r="H62" i="15"/>
  <c r="L62" i="15" s="1"/>
  <c r="D62" i="15"/>
  <c r="O61" i="15"/>
  <c r="N61" i="15"/>
  <c r="M61" i="15"/>
  <c r="H61" i="15"/>
  <c r="D61" i="15"/>
  <c r="O60" i="15"/>
  <c r="N60" i="15"/>
  <c r="M60" i="15"/>
  <c r="L60" i="15"/>
  <c r="H60" i="15"/>
  <c r="D60" i="15"/>
  <c r="O59" i="15"/>
  <c r="N59" i="15"/>
  <c r="M59" i="15"/>
  <c r="H59" i="15"/>
  <c r="D59" i="15"/>
  <c r="L59" i="15" s="1"/>
  <c r="O58" i="15"/>
  <c r="N58" i="15"/>
  <c r="M58" i="15"/>
  <c r="L58" i="15"/>
  <c r="H58" i="15"/>
  <c r="D58" i="15"/>
  <c r="O57" i="15"/>
  <c r="N57" i="15"/>
  <c r="M57" i="15"/>
  <c r="D57" i="15"/>
  <c r="L57" i="15" s="1"/>
  <c r="O56" i="15"/>
  <c r="N56" i="15"/>
  <c r="M56" i="15"/>
  <c r="L56" i="15"/>
  <c r="H56" i="15"/>
  <c r="D56" i="15"/>
  <c r="O55" i="15"/>
  <c r="N55" i="15"/>
  <c r="M55" i="15"/>
  <c r="D55" i="15"/>
  <c r="L55" i="15" s="1"/>
  <c r="O54" i="15"/>
  <c r="N54" i="15"/>
  <c r="M54" i="15"/>
  <c r="D54" i="15"/>
  <c r="L54" i="15" s="1"/>
  <c r="O53" i="15"/>
  <c r="N53" i="15"/>
  <c r="M53" i="15"/>
  <c r="L53" i="15"/>
  <c r="D53" i="15"/>
  <c r="O52" i="15"/>
  <c r="N52" i="15"/>
  <c r="M52" i="15"/>
  <c r="L52" i="15"/>
  <c r="D52" i="15"/>
  <c r="O51" i="15"/>
  <c r="N51" i="15"/>
  <c r="M51" i="15"/>
  <c r="H51" i="15"/>
  <c r="D51" i="15"/>
  <c r="L51" i="15" s="1"/>
  <c r="O50" i="15"/>
  <c r="N50" i="15"/>
  <c r="M50" i="15"/>
  <c r="L50" i="15"/>
  <c r="H50" i="15"/>
  <c r="H70" i="15" s="1"/>
  <c r="D50" i="15"/>
  <c r="O49" i="15"/>
  <c r="N49" i="15"/>
  <c r="M49" i="15"/>
  <c r="H49" i="15"/>
  <c r="D49" i="15"/>
  <c r="L49" i="15" s="1"/>
  <c r="O48" i="15"/>
  <c r="N48" i="15"/>
  <c r="M48" i="15"/>
  <c r="L48" i="15"/>
  <c r="D48" i="15"/>
  <c r="O47" i="15"/>
  <c r="N47" i="15"/>
  <c r="M47" i="15"/>
  <c r="L47" i="15"/>
  <c r="D47" i="15"/>
  <c r="O46" i="15"/>
  <c r="N46" i="15"/>
  <c r="M46" i="15"/>
  <c r="H46" i="15"/>
  <c r="D46" i="15"/>
  <c r="L46" i="15" s="1"/>
  <c r="O45" i="15"/>
  <c r="N45" i="15"/>
  <c r="M45" i="15"/>
  <c r="L45" i="15"/>
  <c r="D45" i="15"/>
  <c r="O44" i="15"/>
  <c r="N44" i="15"/>
  <c r="M44" i="15"/>
  <c r="L44" i="15"/>
  <c r="H44" i="15"/>
  <c r="D44" i="15"/>
  <c r="O43" i="15"/>
  <c r="O70" i="15" s="1"/>
  <c r="N43" i="15"/>
  <c r="M43" i="15"/>
  <c r="D43" i="15"/>
  <c r="L43" i="15" s="1"/>
  <c r="O42" i="15"/>
  <c r="N42" i="15"/>
  <c r="M42" i="15"/>
  <c r="L42" i="15"/>
  <c r="D42" i="15"/>
  <c r="D70" i="15" s="1"/>
  <c r="O41" i="15"/>
  <c r="N41" i="15"/>
  <c r="M41" i="15"/>
  <c r="M70" i="15" s="1"/>
  <c r="L41" i="15"/>
  <c r="H41" i="15"/>
  <c r="D41" i="15"/>
  <c r="K39" i="15"/>
  <c r="G39" i="15"/>
  <c r="O38" i="15"/>
  <c r="N38" i="15"/>
  <c r="N36" i="15" s="1"/>
  <c r="M38" i="15"/>
  <c r="D38" i="15"/>
  <c r="L38" i="15" s="1"/>
  <c r="O37" i="15"/>
  <c r="O36" i="15" s="1"/>
  <c r="N37" i="15"/>
  <c r="M37" i="15"/>
  <c r="L37" i="15"/>
  <c r="D37" i="15"/>
  <c r="M36" i="15"/>
  <c r="K36" i="15"/>
  <c r="J36" i="15"/>
  <c r="I36" i="15"/>
  <c r="H36" i="15" s="1"/>
  <c r="G36" i="15"/>
  <c r="F36" i="15"/>
  <c r="E36" i="15"/>
  <c r="D36" i="15" s="1"/>
  <c r="O35" i="15"/>
  <c r="M35" i="15"/>
  <c r="L35" i="15"/>
  <c r="D35" i="15"/>
  <c r="O34" i="15"/>
  <c r="M34" i="15"/>
  <c r="L34" i="15"/>
  <c r="D34" i="15"/>
  <c r="O33" i="15"/>
  <c r="M33" i="15"/>
  <c r="L33" i="15"/>
  <c r="D33" i="15"/>
  <c r="O32" i="15"/>
  <c r="N32" i="15"/>
  <c r="M32" i="15"/>
  <c r="L32" i="15"/>
  <c r="H32" i="15"/>
  <c r="D32" i="15"/>
  <c r="O31" i="15"/>
  <c r="N31" i="15"/>
  <c r="M31" i="15"/>
  <c r="H31" i="15"/>
  <c r="D31" i="15"/>
  <c r="L31" i="15" s="1"/>
  <c r="O30" i="15"/>
  <c r="N30" i="15"/>
  <c r="M30" i="15"/>
  <c r="L30" i="15"/>
  <c r="H30" i="15"/>
  <c r="D30" i="15"/>
  <c r="O29" i="15"/>
  <c r="N29" i="15"/>
  <c r="M29" i="15"/>
  <c r="D29" i="15"/>
  <c r="L29" i="15" s="1"/>
  <c r="O28" i="15"/>
  <c r="N28" i="15"/>
  <c r="M28" i="15"/>
  <c r="L28" i="15"/>
  <c r="Q183" i="15" s="1"/>
  <c r="D28" i="15"/>
  <c r="O27" i="15"/>
  <c r="N27" i="15"/>
  <c r="M27" i="15"/>
  <c r="L27" i="15"/>
  <c r="D27" i="15"/>
  <c r="K26" i="15"/>
  <c r="J26" i="15"/>
  <c r="J39" i="15" s="1"/>
  <c r="I26" i="15"/>
  <c r="I39" i="15" s="1"/>
  <c r="G26" i="15"/>
  <c r="O26" i="15" s="1"/>
  <c r="F26" i="15"/>
  <c r="F39" i="15" s="1"/>
  <c r="E26" i="15"/>
  <c r="M26" i="15" s="1"/>
  <c r="M39" i="15" s="1"/>
  <c r="K24" i="15"/>
  <c r="J24" i="15"/>
  <c r="G24" i="15"/>
  <c r="F24" i="15"/>
  <c r="O23" i="15"/>
  <c r="N23" i="15"/>
  <c r="M23" i="15"/>
  <c r="D23" i="15"/>
  <c r="L23" i="15" s="1"/>
  <c r="O22" i="15"/>
  <c r="N22" i="15"/>
  <c r="M22" i="15"/>
  <c r="H22" i="15"/>
  <c r="D22" i="15"/>
  <c r="L22" i="15" s="1"/>
  <c r="Q184" i="15" s="1"/>
  <c r="O21" i="15"/>
  <c r="N21" i="15"/>
  <c r="M21" i="15"/>
  <c r="L21" i="15"/>
  <c r="H21" i="15"/>
  <c r="D21" i="15"/>
  <c r="O20" i="15"/>
  <c r="N20" i="15"/>
  <c r="M20" i="15"/>
  <c r="H20" i="15"/>
  <c r="D20" i="15"/>
  <c r="L20" i="15" s="1"/>
  <c r="K19" i="15"/>
  <c r="J19" i="15"/>
  <c r="I19" i="15"/>
  <c r="I24" i="15" s="1"/>
  <c r="G19" i="15"/>
  <c r="O19" i="15" s="1"/>
  <c r="O24" i="15" s="1"/>
  <c r="F19" i="15"/>
  <c r="N19" i="15" s="1"/>
  <c r="N24" i="15" s="1"/>
  <c r="E19" i="15"/>
  <c r="E24" i="15" s="1"/>
  <c r="Q179" i="15" l="1"/>
  <c r="I174" i="15"/>
  <c r="H24" i="15"/>
  <c r="L36" i="15"/>
  <c r="L89" i="15"/>
  <c r="N175" i="15"/>
  <c r="D24" i="15"/>
  <c r="O39" i="15"/>
  <c r="O174" i="15" s="1"/>
  <c r="O172" i="15" s="1"/>
  <c r="G174" i="15"/>
  <c r="G172" i="15" s="1"/>
  <c r="G182" i="15" s="1"/>
  <c r="K174" i="15"/>
  <c r="N70" i="15"/>
  <c r="D82" i="15"/>
  <c r="H82" i="15"/>
  <c r="L97" i="15"/>
  <c r="H175" i="15"/>
  <c r="M106" i="15"/>
  <c r="M110" i="15"/>
  <c r="L108" i="15"/>
  <c r="H136" i="15"/>
  <c r="D176" i="15"/>
  <c r="H177" i="15"/>
  <c r="J174" i="15"/>
  <c r="J172" i="15" s="1"/>
  <c r="M178" i="15"/>
  <c r="L178" i="15" s="1"/>
  <c r="L167" i="15"/>
  <c r="D26" i="15"/>
  <c r="H26" i="15"/>
  <c r="H39" i="15" s="1"/>
  <c r="E39" i="15"/>
  <c r="E174" i="15" s="1"/>
  <c r="M82" i="15"/>
  <c r="D175" i="15"/>
  <c r="N106" i="15"/>
  <c r="M136" i="15"/>
  <c r="L112" i="15"/>
  <c r="L136" i="15" s="1"/>
  <c r="O136" i="15"/>
  <c r="M176" i="15"/>
  <c r="L176" i="15" s="1"/>
  <c r="L157" i="15"/>
  <c r="D177" i="15"/>
  <c r="H178" i="15"/>
  <c r="M19" i="15"/>
  <c r="M24" i="15" s="1"/>
  <c r="F174" i="15"/>
  <c r="F172" i="15" s="1"/>
  <c r="F182" i="15" s="1"/>
  <c r="N26" i="15"/>
  <c r="N39" i="15" s="1"/>
  <c r="N174" i="15" s="1"/>
  <c r="N172" i="15" s="1"/>
  <c r="M97" i="15"/>
  <c r="D19" i="15"/>
  <c r="H19" i="15"/>
  <c r="Q182" i="15"/>
  <c r="L61" i="15"/>
  <c r="L70" i="15"/>
  <c r="Q188" i="15"/>
  <c r="O97" i="15"/>
  <c r="O175" i="15" s="1"/>
  <c r="K175" i="15"/>
  <c r="N136" i="15"/>
  <c r="M177" i="15"/>
  <c r="L177" i="15" s="1"/>
  <c r="L162" i="15"/>
  <c r="L149" i="15"/>
  <c r="L152" i="15" s="1"/>
  <c r="L156" i="15"/>
  <c r="D157" i="15"/>
  <c r="H157" i="15"/>
  <c r="L161" i="15"/>
  <c r="D162" i="15"/>
  <c r="H162" i="15"/>
  <c r="L166" i="15"/>
  <c r="D167" i="15"/>
  <c r="H167" i="15"/>
  <c r="L170" i="15"/>
  <c r="L138" i="15"/>
  <c r="L147" i="15" s="1"/>
  <c r="E172" i="15" l="1"/>
  <c r="E182" i="15" s="1"/>
  <c r="D174" i="15"/>
  <c r="D172" i="15" s="1"/>
  <c r="D182" i="15" s="1"/>
  <c r="I172" i="15"/>
  <c r="H174" i="15"/>
  <c r="H172" i="15" s="1"/>
  <c r="L19" i="15"/>
  <c r="M174" i="15"/>
  <c r="L24" i="15"/>
  <c r="Q185" i="15"/>
  <c r="Q189" i="15" s="1"/>
  <c r="L110" i="15"/>
  <c r="K172" i="15"/>
  <c r="Q187" i="15"/>
  <c r="M175" i="15"/>
  <c r="L175" i="15" s="1"/>
  <c r="L26" i="15"/>
  <c r="L39" i="15" s="1"/>
  <c r="D39" i="15"/>
  <c r="Q186" i="15"/>
  <c r="M172" i="15" l="1"/>
  <c r="L174" i="15"/>
  <c r="L172" i="15" s="1"/>
  <c r="Q190" i="15" s="1"/>
  <c r="Q25" i="6" l="1"/>
  <c r="Q24" i="6"/>
  <c r="Q23" i="6"/>
  <c r="M22" i="6"/>
  <c r="K22" i="6"/>
  <c r="J22" i="6"/>
  <c r="I22" i="6"/>
  <c r="G22" i="6"/>
  <c r="F22" i="6"/>
  <c r="E22" i="6"/>
  <c r="Q21" i="6"/>
  <c r="O21" i="6"/>
  <c r="O22" i="6" s="1"/>
  <c r="N21" i="6"/>
  <c r="N22" i="6" s="1"/>
  <c r="M21" i="6"/>
  <c r="H21" i="6"/>
  <c r="H22" i="6" s="1"/>
  <c r="D21" i="6"/>
  <c r="D22" i="6" s="1"/>
  <c r="K19" i="6"/>
  <c r="K23" i="6" s="1"/>
  <c r="J19" i="6"/>
  <c r="J23" i="6" s="1"/>
  <c r="I19" i="6"/>
  <c r="I23" i="6" s="1"/>
  <c r="G19" i="6"/>
  <c r="G23" i="6" s="1"/>
  <c r="F19" i="6"/>
  <c r="F23" i="6" s="1"/>
  <c r="E19" i="6"/>
  <c r="E23" i="6" s="1"/>
  <c r="O18" i="6"/>
  <c r="O19" i="6" s="1"/>
  <c r="O23" i="6" s="1"/>
  <c r="N18" i="6"/>
  <c r="N19" i="6" s="1"/>
  <c r="M18" i="6"/>
  <c r="M19" i="6" s="1"/>
  <c r="M23" i="6" s="1"/>
  <c r="H18" i="6"/>
  <c r="H19" i="6" s="1"/>
  <c r="H23" i="6" s="1"/>
  <c r="D18" i="6"/>
  <c r="D19" i="6" s="1"/>
  <c r="D23" i="6" s="1"/>
  <c r="N23" i="6" l="1"/>
  <c r="L21" i="6"/>
  <c r="L18" i="6"/>
  <c r="Q20" i="6" l="1"/>
  <c r="L19" i="6"/>
  <c r="Q22" i="6"/>
  <c r="L22" i="6"/>
  <c r="L23" i="6" l="1"/>
  <c r="Q26" i="6"/>
  <c r="Q28" i="6" s="1"/>
  <c r="Q30" i="6" l="1"/>
</calcChain>
</file>

<file path=xl/sharedStrings.xml><?xml version="1.0" encoding="utf-8"?>
<sst xmlns="http://schemas.openxmlformats.org/spreadsheetml/2006/main" count="2996" uniqueCount="600">
  <si>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</si>
  <si>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</si>
  <si>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</si>
  <si>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</si>
  <si>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</si>
  <si>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</si>
  <si>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</si>
  <si>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</si>
  <si>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</si>
  <si>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</si>
  <si>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</si>
  <si>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</si>
  <si>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</si>
  <si>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</si>
  <si>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</si>
  <si>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</si>
  <si>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</si>
  <si>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</si>
  <si>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</si>
  <si>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</si>
  <si>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</si>
  <si>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</si>
  <si>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</si>
  <si>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</si>
  <si>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</si>
  <si>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</si>
  <si>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</si>
  <si>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</si>
  <si>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</si>
  <si>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</si>
  <si>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</si>
  <si>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</si>
  <si>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</si>
  <si>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</si>
  <si>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</si>
  <si>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</si>
  <si>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</si>
  <si>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</si>
  <si>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</si>
  <si>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Rainių mokykla-darželis</t>
  </si>
  <si>
    <t>„Saulėtekio“ pradinė mokykla</t>
  </si>
  <si>
    <t>Upynos pagrindinė mokykla</t>
  </si>
  <si>
    <t>Eigirdžių pagrindinė mokykla</t>
  </si>
  <si>
    <t>Viešvėnų pagrindinė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</si>
  <si>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</si>
  <si>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</si>
  <si>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</si>
  <si>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</si>
  <si>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</si>
  <si>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</si>
  <si>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</si>
  <si>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</si>
  <si>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</si>
  <si>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</si>
  <si>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</si>
  <si>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</si>
  <si>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</si>
  <si>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</si>
  <si>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</si>
  <si>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</si>
  <si>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</si>
  <si>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</si>
  <si>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</si>
  <si>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</si>
  <si>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</si>
  <si>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</si>
  <si>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</si>
  <si>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</si>
  <si>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</si>
  <si>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</si>
  <si>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</si>
  <si>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</si>
  <si>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</si>
  <si>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</si>
  <si>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</si>
  <si>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</si>
  <si>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</si>
  <si>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</si>
  <si>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</si>
  <si>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</si>
  <si>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</si>
  <si>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</si>
  <si>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</si>
  <si>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</si>
  <si>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</si>
  <si>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</si>
  <si>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</si>
  <si>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</si>
  <si>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</si>
  <si>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</si>
  <si>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</si>
  <si>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</si>
  <si>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</si>
  <si>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</si>
  <si>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</si>
  <si>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</si>
  <si>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</si>
  <si>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</si>
  <si>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</si>
  <si>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</si>
  <si>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</si>
  <si>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</si>
  <si>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</si>
  <si>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</si>
  <si>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</si>
  <si>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</si>
  <si>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</si>
  <si>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</si>
  <si>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</si>
  <si>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</si>
  <si>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</si>
  <si>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</si>
  <si>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</si>
  <si>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</si>
  <si>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</si>
  <si>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</si>
  <si>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</si>
  <si>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</si>
  <si>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</si>
  <si>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</si>
  <si>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</si>
  <si>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</si>
  <si>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</si>
  <si>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</si>
  <si>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</si>
  <si>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</si>
  <si>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</si>
  <si>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</si>
  <si>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</si>
  <si>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</si>
  <si>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</si>
  <si>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</si>
  <si>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</si>
  <si>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</si>
  <si>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</si>
  <si>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</si>
  <si>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</si>
  <si>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</si>
  <si>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</si>
  <si>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</si>
  <si>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</si>
  <si>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</si>
  <si>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</si>
  <si>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</si>
  <si>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</si>
  <si>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</si>
  <si>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</si>
  <si>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</si>
  <si>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</si>
  <si>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„Džiugo“ gimnazija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</si>
  <si>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</si>
  <si>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</si>
  <si>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</si>
  <si>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</si>
  <si>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</si>
  <si>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</si>
  <si>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</si>
  <si>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</si>
  <si>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</si>
  <si>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</si>
  <si>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</si>
  <si>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</si>
  <si>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</si>
  <si>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</si>
  <si>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</si>
  <si>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</si>
  <si>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</si>
  <si>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</si>
  <si>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</si>
  <si>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</si>
  <si>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</si>
  <si>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</si>
  <si>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</si>
  <si>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</si>
  <si>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</si>
  <si>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</si>
  <si>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</si>
  <si>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</si>
  <si>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</si>
  <si>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89.</t>
  </si>
  <si>
    <t>90.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</si>
  <si>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</si>
  <si>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</si>
  <si>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</si>
  <si>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</si>
  <si>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</si>
  <si>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</si>
  <si>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</si>
  <si>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</si>
  <si>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</si>
  <si>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</si>
  <si>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</si>
  <si>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</si>
  <si>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</si>
  <si>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</si>
  <si>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</si>
  <si>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</si>
  <si>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</si>
  <si>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</si>
  <si>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mokinių visuomenės sveikatos priežiūrai vykdyti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</si>
  <si>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</si>
  <si>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</si>
  <si>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</si>
  <si>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</si>
  <si>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</si>
  <si>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</si>
  <si>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</si>
  <si>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</si>
  <si>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</si>
  <si>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</si>
  <si>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</si>
  <si>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</si>
  <si>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</si>
  <si>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</si>
  <si>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</si>
  <si>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</si>
  <si>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</si>
  <si>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</si>
  <si>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</si>
  <si>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</si>
  <si>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</si>
  <si>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IŠ VISO</t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</si>
  <si>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</si>
  <si>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</si>
  <si>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</si>
  <si>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</si>
  <si>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</si>
  <si>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</si>
  <si>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</si>
  <si>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</si>
  <si>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</si>
  <si>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</si>
  <si>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</si>
  <si>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</si>
  <si>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</si>
  <si>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</si>
  <si>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</si>
  <si>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</si>
  <si>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</si>
  <si>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</si>
  <si>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</si>
  <si>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</si>
  <si>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</si>
  <si>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</si>
  <si>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</si>
  <si>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</si>
  <si>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</si>
  <si>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</si>
  <si>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</si>
  <si>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</si>
  <si>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</si>
  <si>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</si>
  <si>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</si>
  <si>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Tūkst. Eur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</si>
  <si>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</si>
  <si>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</si>
  <si>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</si>
  <si>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</si>
  <si>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      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</si>
  <si>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</si>
  <si>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</si>
  <si>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>4 f-ja -</t>
  </si>
  <si>
    <t>gyvenamosios vietos deklaravimo duomenų ir gyvenamosios vietos neturinčių asmenų apskaitos duomenims tvarkyti</t>
  </si>
  <si>
    <t>neveiksnių asmenų būklės peržiūrėjimui užtikrinti</t>
  </si>
  <si>
    <t>Pasitikrinimui su pajamomis</t>
  </si>
  <si>
    <t>neformaliajam vaikų švietimui</t>
  </si>
  <si>
    <t>BIUDŽETINIŲ ĮSTAIGŲ PAJAMŲ</t>
  </si>
  <si>
    <t>SKOLINTŲ LĖŠŲ</t>
  </si>
  <si>
    <t>EUROPOS SĄJUNGOS IR KITOS TARPTAUTINĖS FINANSINĖS PARAMOS LĖŠŲ</t>
  </si>
  <si>
    <t>aplinkos apsaugos rėmimo specialiosios programos</t>
  </si>
  <si>
    <t>skolintų lėšų</t>
  </si>
  <si>
    <t>Europos Sąjungos ir kitos tarptautinės finansinės paramos lėšų</t>
  </si>
  <si>
    <t>biudžetinių įstaigų pajamų</t>
  </si>
  <si>
    <t>pedagoginių darbuotojų darbo apmokėjimo sąlygoms gerinti</t>
  </si>
  <si>
    <t>Valsty- bės funkcijų kla-sifikacija</t>
  </si>
  <si>
    <t>darbuotojų darbo apmokėjimo įstatymui laipsniškai įgyvendinti</t>
  </si>
  <si>
    <t>Centras „Viltis“</t>
  </si>
  <si>
    <t>valstybės biudžeto dotacija savivaldybei, nuosavam lėšų indėliui bendrai iš ES struktūrinių fondų lėšų finansuojamiems projektams finansuoti</t>
  </si>
  <si>
    <t>psichologo paslaugų mokyklose prieinamumui užtikrinti</t>
  </si>
  <si>
    <t>padangų atliekų transportavimo iki atliekų naudotojo paslaugoms įsigyti</t>
  </si>
  <si>
    <t>sprendimo Nr. T1- redakcija)</t>
  </si>
  <si>
    <t>(Telšių rajono savivaldybės tarybos 2018 m.  d.</t>
  </si>
  <si>
    <t>Telšių rajono savivaldybės tarybos 2018 m.  d.</t>
  </si>
  <si>
    <t>sprendimo Nr. T1-redakcija)</t>
  </si>
  <si>
    <t>pajamos už ilgalaikio ir trumpalaikio materialiojo turto nuomą</t>
  </si>
  <si>
    <t>pajamos už prekes ir paslaugas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</si>
  <si>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</si>
  <si>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</si>
  <si>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</si>
  <si>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 xml:space="preserve">Centras „Viltis“ </t>
  </si>
  <si>
    <t>erdvinių duomenų rinkiniui tvarkyti</t>
  </si>
  <si>
    <t>Ubiškės mokykla-daugiafunkcis centras</t>
  </si>
  <si>
    <t>APLINKOS APSAUGOS RĖMIMO SPECIALIOSIOS PROGRAMOS</t>
  </si>
  <si>
    <t xml:space="preserve"> išlaidoms, susijusioms su mokytojų, dirbančių pagal neformaliojo vaikų švietimo programas, darbo apmokėjimu</t>
  </si>
  <si>
    <t xml:space="preserve">Telšių rajono savivaldybės tarybos 2020 m. vasario 27 d. </t>
  </si>
  <si>
    <t>2020 METŲ BIUDŽETINIŲ ĮSTAIGŲ PAJAMŲ ĮMOKOS Į SAVIVALDYBĖS BIUDŽETĄ PAGAL ASIGNAVIMŲ VALDYTOJUS</t>
  </si>
  <si>
    <t xml:space="preserve">2020 METŲ ASIGNAVIMAI  </t>
  </si>
  <si>
    <t xml:space="preserve"> 2020 METŲ ASIGNAVIMAI SAVARANKIŠKOSIOMS FUNKCIJOMS VYKDYTI PAGAL ASIGNAVIMŲ VALDYTOJUS</t>
  </si>
  <si>
    <t>2020 METŲ SPECIALIOJI TIKSLINĖ DOTACIJA UGDYMO REIKMĖMS FINANSUOTI PAGAL ASIGNAVIMŲ VALDYTOJUS</t>
  </si>
  <si>
    <t>2020 METŲ KITA TIKSLINĖ DOTACIJA PAGAL ASIGNAVIMŲ VALDYTOJUS</t>
  </si>
  <si>
    <t>2020 METŲ APLINKOS APSAUGOS RĖMIMO SPECIALIOJI PROGRAMA PAGAL ASIGNAVIMŲ VALDYTOJAMS</t>
  </si>
  <si>
    <t>2020 METŲ ASIGNAVIMAI IŠ BIUDŽETINIŲ ĮSTAIGŲ PAJAMŲ PAGAL ASIGNAVIMŲ VALDYTOJUS</t>
  </si>
  <si>
    <t>2020 METŲ SKOLINTOS LĖŠOS INVESTICINIAMS PROJEKTAMS FINANSUOTI PAGAL ASIGNAVIMŲ VALDYTOJUS</t>
  </si>
  <si>
    <t>2020 METŲ SPECIALIOJI TIKSLINĖ DOTACIJA VALSTYBINĖMS (VALSTYBĖS PERDUOTOMS SAVIVALDYBĖMS) FUNKCIJOMS ATLIKTI PAGAL ASIGNAVIMŲ VALDYTOJUS</t>
  </si>
  <si>
    <t>88.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</si>
  <si>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</si>
  <si>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</si>
  <si>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</si>
  <si>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</si>
  <si>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</si>
  <si>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</si>
  <si>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</si>
  <si>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</si>
  <si>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</si>
  <si>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</si>
  <si>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</si>
  <si>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</si>
  <si>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</si>
  <si>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</si>
  <si>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</si>
  <si>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</si>
  <si>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</si>
  <si>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</si>
  <si>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</si>
  <si>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</si>
  <si>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</si>
  <si>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</si>
  <si>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</si>
  <si>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</si>
  <si>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</si>
  <si>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</si>
  <si>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</si>
  <si>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</si>
  <si>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 xml:space="preserve"> SAVARANKIŠKOSIOMS FUNKCIJOMS VYKDYTI</t>
  </si>
  <si>
    <t>126.</t>
  </si>
  <si>
    <t>Rainių lopšelis-darželis</t>
  </si>
  <si>
    <t>2020 METŲ ASIGNAVIMAI  PAGAL PROGRAMAS</t>
  </si>
  <si>
    <t>ilgalaikiam materialiajam ir nematerialiajam turtui įsigyti</t>
  </si>
  <si>
    <t>PRAĖJUSIŲ METŲ NEPANAUDOTŲ BIUDŽETO LĖŠŲ PASKIRSTYMAS</t>
  </si>
  <si>
    <t>išlaidoms, susijusioms su mokytojų, dirbančių pagal neformaliojo vaikų švietimo programas, darbo apmokėjimu</t>
  </si>
  <si>
    <t>valstybės biudžeto lėšos, kuriomis bendrai finansuojami projektai  iš Europos Sąjungos ir kitos tarptautinės finansinės paramos lėšų</t>
  </si>
  <si>
    <t>savarankiškosioms funkcijoms vykdyti</t>
  </si>
  <si>
    <t>iš jų – verslo plėtros sąlygoms gerinti</t>
  </si>
  <si>
    <t xml:space="preserve">vietinė rinkliava už komunalinių atliekų surinkimą ir tvarkymą </t>
  </si>
  <si>
    <t>verslo plėtros sąlygoms gerinti</t>
  </si>
  <si>
    <t>sprendimo Nr. T1-42</t>
  </si>
  <si>
    <t>tarpinstitucinio bendradarbiavimo koordinatoriaus pareigybei išlaikyti</t>
  </si>
  <si>
    <t>(Telšių rajono savivaldybės tarybos 2020 m. kovo 26 d.</t>
  </si>
  <si>
    <t>sprendimo Nr. T1-73 redakcija)</t>
  </si>
  <si>
    <t>Telšių rajono savivaldybės tarybos 2020 m. kovo 26 d.</t>
  </si>
  <si>
    <t>tarpinstitucinio bendradarbiavimo pareigybei išlaikyti</t>
  </si>
  <si>
    <t xml:space="preserve"> (Telšių rajono savivaldybės tarybos 2020 m. gegužės 28 d.</t>
  </si>
  <si>
    <t>sprendimo Nr. T1-131 redakcija)</t>
  </si>
  <si>
    <t>(Telšių rajono savivaldybės tarybos 2020 m. gegužės 28 d.</t>
  </si>
  <si>
    <t>(Telšių rajono savivaldybės tarybos 2020 m.  gegužės 28 d.</t>
  </si>
  <si>
    <t>sprendimo Nr. T1-195 redakcija)</t>
  </si>
  <si>
    <t>Savivaldybės kultūros objektui įgyvendinti Iš valstybės vardu pasiskolintų lėšų</t>
  </si>
  <si>
    <t>Vėdinimo ir kondicionavimo sistemoms savivaldybių egzaminų centruose-grupėse įrengti</t>
  </si>
  <si>
    <t>išlaidoms, skirtoms vienkartinėms premijoms už ypač svarbių užduočių vykdymą valstybės lygio ekstremalios situacijos ir karantino laikotarpiu, išmokėti</t>
  </si>
  <si>
    <t>išlaidoms, skirtoms vaikų vasaros stovykloms ir kitoms neformaliojo vaikų švietimo veikloms finansuoti</t>
  </si>
  <si>
    <t>(Telšių rajono savivaldybės tarybos 2020 m. gegužės  28 d.</t>
  </si>
  <si>
    <t>(Telšių rajono savivaldybės tarybos 2020 m. birželio 25  d.</t>
  </si>
  <si>
    <t>(Telšių rajono savivaldybės tarybos 2020 m. birželio 25 d.</t>
  </si>
  <si>
    <t>(Telšių rajono savivaldybės tarybos 2020 m. birželio 25    d.</t>
  </si>
  <si>
    <t>Telšių rajono savivaldybės tarybos 2020 m. gegužės  28 d.</t>
  </si>
  <si>
    <t>Telšių rajono savivaldybės tarybos 2020 m. birželio 25 d.</t>
  </si>
  <si>
    <t>(Telšių rajono savivaldybės tarybos 2020 m. kovo 26  d.</t>
  </si>
  <si>
    <t>sprendimo Nr. T1- 73 redakcija)</t>
  </si>
  <si>
    <t xml:space="preserve">    (Telšių rajono savivaldybės tarybos 2020 m. birželio 25 d.</t>
  </si>
  <si>
    <t xml:space="preserve">   sprendimo Nr. T1-195 redakcija)</t>
  </si>
  <si>
    <t>sprendimo Nr. T1-195  redakcija)</t>
  </si>
  <si>
    <t>(Telšių rajono savivaldybės tarybos 2020 m. rugpjūčio 27 d.</t>
  </si>
  <si>
    <t>sprendimo Nr. T1-248 redakcija)</t>
  </si>
  <si>
    <t xml:space="preserve"> (Telšių rajono savivaldybės tarybos 2020 m. birželio 25   d.</t>
  </si>
  <si>
    <t xml:space="preserve"> (Telšių rajono savivaldybės tarybos 2020 m. rugpjūčio 27 d.</t>
  </si>
  <si>
    <t>Telšių rajono savivaldybės tarybos 2020 m. rugpjūčio 27 d.</t>
  </si>
  <si>
    <t>išlaidoms, skirtoms ilgalaikių neigiamų COVID-19 pandemijos pasekmių visuomenės sveikatos psichikos sveikatai mažinimo veiksmų plane numatytoms veikloms finansuoti</t>
  </si>
  <si>
    <t>išlaidoms, susijusioms su mokytojų, dirbančių pagal  ikimokyklinio, priešmokyklinio, bendrojo ugdymo mokymo programas, skaičiaus optimizavimu, apmokėti</t>
  </si>
  <si>
    <t>vėdinimo ir kondicionavimo sistemoms savivaldybių egzaminų centruose-grupėse įrengti</t>
  </si>
  <si>
    <t>Savivaldybės kultūros objektui įgyvendinti iš valstybės vardu pasiskolintų lėšų</t>
  </si>
  <si>
    <t xml:space="preserve">1 priedas </t>
  </si>
  <si>
    <t xml:space="preserve"> (Telšių rajono savivaldybės tarybos 2020 m. kovo 26 d.</t>
  </si>
  <si>
    <t xml:space="preserve"> (Telšių rajono savivaldybės tarybos 2020 m. gegužės  28 d.</t>
  </si>
  <si>
    <t xml:space="preserve"> (Telšių rajono savivaldybės tarybos 2020 m. birželio 25  d.</t>
  </si>
  <si>
    <t xml:space="preserve"> (Telšių rajono savivaldybės tarybos 2020 m. rugsėjo 24  d.</t>
  </si>
  <si>
    <t>sprendimo Nr. T1-306 redakcija)</t>
  </si>
  <si>
    <t xml:space="preserve"> (Telšių rajono savivaldybės tarybos 2018 m.  d.</t>
  </si>
  <si>
    <t xml:space="preserve">  TELŠIŲ RAJONO SAVIVALDYBĖS 2020 METŲ BIUDŽETO PAJAMOS</t>
  </si>
  <si>
    <t>Eil. Nr.</t>
  </si>
  <si>
    <t>Pajamų pavadinimas</t>
  </si>
  <si>
    <t>Patvirtinta</t>
  </si>
  <si>
    <t>Padidinta/ sumažinta</t>
  </si>
  <si>
    <t xml:space="preserve">MOKESČIAI </t>
  </si>
  <si>
    <t>1.1.</t>
  </si>
  <si>
    <t>Pajamų ir pelno mokesčiai</t>
  </si>
  <si>
    <t>1.1.1.</t>
  </si>
  <si>
    <t>Gyventojų pajamų mokestis</t>
  </si>
  <si>
    <t>1.2.</t>
  </si>
  <si>
    <t>Turto mokesčiai</t>
  </si>
  <si>
    <t>1.2.1.</t>
  </si>
  <si>
    <t>Žemės mokestis</t>
  </si>
  <si>
    <t>1.2.2.</t>
  </si>
  <si>
    <t>Paveldimo turto mokestis</t>
  </si>
  <si>
    <t>1.2.3.</t>
  </si>
  <si>
    <t>Nekilnojamojo turto mokestis</t>
  </si>
  <si>
    <t>1.3.</t>
  </si>
  <si>
    <t>Prekių ir paslaugų mokesčiai</t>
  </si>
  <si>
    <t>1.3.1.</t>
  </si>
  <si>
    <t>Mokestis už aplinkos teršimą</t>
  </si>
  <si>
    <t>KITOS PAJAMOS</t>
  </si>
  <si>
    <t>2.1.</t>
  </si>
  <si>
    <t>Turto pajamos</t>
  </si>
  <si>
    <t>2.1.1.</t>
  </si>
  <si>
    <t>Nuomos mokestis už valstybinę žemę ir valstybinio vidaus vandenų fondo vandens telkinius</t>
  </si>
  <si>
    <t>2.1.2.</t>
  </si>
  <si>
    <t>Mokestis už medžiojamųjų gyvūnų išteklius</t>
  </si>
  <si>
    <t>2.1.3.</t>
  </si>
  <si>
    <t>Kiti mokesčiai už valstybinius gamtos išteklius</t>
  </si>
  <si>
    <t>2.1.4.</t>
  </si>
  <si>
    <t>Palūkanos už paskolas</t>
  </si>
  <si>
    <t>2.2.</t>
  </si>
  <si>
    <t>Pajamos už prekes ir paslaugas</t>
  </si>
  <si>
    <t>2.2.1.</t>
  </si>
  <si>
    <t>2.2.2.</t>
  </si>
  <si>
    <t>Pajamos už ilgalaikio ir trumpalaikio materialiojo turto nuomą</t>
  </si>
  <si>
    <t>2.2.3.</t>
  </si>
  <si>
    <t>Įmokos už išlaikymą švietimo, socialinės apsaugos ir kitose įstaigose</t>
  </si>
  <si>
    <t>2.2.4.</t>
  </si>
  <si>
    <t>Rinkliavos, iš jų:</t>
  </si>
  <si>
    <t>2.2.4.1.</t>
  </si>
  <si>
    <t>valstybės rinkliava</t>
  </si>
  <si>
    <t>2.2.4.2.</t>
  </si>
  <si>
    <t>vietinė rinkliava</t>
  </si>
  <si>
    <t>2.3.</t>
  </si>
  <si>
    <t>Pajamos iš baudų ir konfiskacijos</t>
  </si>
  <si>
    <t>iš jų: aplinkos apsaugos specialiosios programos lėšų</t>
  </si>
  <si>
    <t>2.4.</t>
  </si>
  <si>
    <t>Kitos neišvardytos pajamos</t>
  </si>
  <si>
    <t>iš jų: žedinių atkuriamosios vertės kompensacija</t>
  </si>
  <si>
    <t xml:space="preserve">MATERIALIOJO IR NEMATERIALIOJO TURTO REALIZAVIMO PAJAMOS </t>
  </si>
  <si>
    <t>3.1.</t>
  </si>
  <si>
    <t>Ilgalaikio materialiojo turto realizavimo pajamos</t>
  </si>
  <si>
    <t>3.1.1.</t>
  </si>
  <si>
    <t>Žemės realizavimo pajamos</t>
  </si>
  <si>
    <t>3.1.2.</t>
  </si>
  <si>
    <t>Pastatų ir statinių realizavimo pajamos</t>
  </si>
  <si>
    <t>3.1.3.</t>
  </si>
  <si>
    <t>Mašinų ir įrenginių realizavimo pajamos</t>
  </si>
  <si>
    <t>3.1.4.</t>
  </si>
  <si>
    <t>Kito ilgalaikio materialiojo turto realizavimo pajamos</t>
  </si>
  <si>
    <t>3.2.</t>
  </si>
  <si>
    <t>Atsargų realizavimo pajamos</t>
  </si>
  <si>
    <t xml:space="preserve">DOTACIJOS </t>
  </si>
  <si>
    <t>4.1.</t>
  </si>
  <si>
    <t>Specialioji  tikslinė dotacija valstybinėms (valstybės perduotoms savivaldybėms) funkcijoms atlikti, iš jų:</t>
  </si>
  <si>
    <t>4.1.1.</t>
  </si>
  <si>
    <t>4.1.2.</t>
  </si>
  <si>
    <t>4.1.3.</t>
  </si>
  <si>
    <t>valstybinės kalbos vartojimo ir taisyklingumo kontrolei</t>
  </si>
  <si>
    <t>4.1.4.</t>
  </si>
  <si>
    <t>4.1.5.</t>
  </si>
  <si>
    <t>socialinei paramai mokiniams</t>
  </si>
  <si>
    <t>4.1.6.</t>
  </si>
  <si>
    <t>socialinėms paslaugoms</t>
  </si>
  <si>
    <t>4.1.7.</t>
  </si>
  <si>
    <t>jaunimo teisių apsaugai</t>
  </si>
  <si>
    <t>4.1.8.</t>
  </si>
  <si>
    <t>4.1.9.</t>
  </si>
  <si>
    <t>mokinių visuomenės sveikatos priežiūra</t>
  </si>
  <si>
    <t>4.1.10.</t>
  </si>
  <si>
    <t>visuomenės sveikatos stiprinimas ir stebėsena</t>
  </si>
  <si>
    <t>4.1.11.</t>
  </si>
  <si>
    <t>4.1.12.</t>
  </si>
  <si>
    <t>4.1.13.</t>
  </si>
  <si>
    <t>4.1.14.</t>
  </si>
  <si>
    <t>civilinei saugai</t>
  </si>
  <si>
    <t>4.1.15.</t>
  </si>
  <si>
    <t>priešgaisrinei saugai</t>
  </si>
  <si>
    <t>4.1.16.</t>
  </si>
  <si>
    <t>4.1.17.</t>
  </si>
  <si>
    <t>žemės ūkio funkcijoms atlikti</t>
  </si>
  <si>
    <t>4.1.18.</t>
  </si>
  <si>
    <t>melioracijai</t>
  </si>
  <si>
    <t>4.1.19.</t>
  </si>
  <si>
    <t>4.1.20.</t>
  </si>
  <si>
    <t>būsto nuomos ar išperkamosios būsto nuomos mokesčių dalies kompensacijoms</t>
  </si>
  <si>
    <t>4.1.21.</t>
  </si>
  <si>
    <t>4.1.22.</t>
  </si>
  <si>
    <t>4.2.</t>
  </si>
  <si>
    <t>Specialioji tikslinė dotacija ugdymo reikmėms finansuoti</t>
  </si>
  <si>
    <t>4.3.</t>
  </si>
  <si>
    <t>Kita tikslinė dotacija, iš jų:</t>
  </si>
  <si>
    <t>4.3.1.</t>
  </si>
  <si>
    <t xml:space="preserve">Ilgalaikiam materialiajam ir nematerialiajam turtui įsigyti, iš jų: </t>
  </si>
  <si>
    <t>4.1.3.1.1.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</si>
  <si>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</si>
  <si>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4.1.3.1.2.</t>
  </si>
  <si>
    <t>VšĮ Regioninės Telšių ligoninės Psichiatrijos, Terapinio, Vaikų skyriaus ir akušeriniam korpusui su maisto bloku Telšiuose, Kalno g. 40, rekonstruoti</t>
  </si>
  <si>
    <t>4.1.3.1.3.</t>
  </si>
  <si>
    <t>VšĮ Regioninės Telšių ligoninės branduoliniam magnetiniam rezonanso aparatui įsigyti</t>
  </si>
  <si>
    <t>4.1.3.1.4.</t>
  </si>
  <si>
    <t>Telšių rajono Ubiškės pagrindinės mokyklos sporto salei rekonstruoti</t>
  </si>
  <si>
    <t>4.3.1.1.</t>
  </si>
  <si>
    <t>Telšių „Ateities“ pagrindinės mokyklos pastatui Telšiuose, Lygumų g. 47, kapitaliniam remontui</t>
  </si>
  <si>
    <t>4.3.1.2.</t>
  </si>
  <si>
    <t>baseino Telšiuose, Lygumų g. 47, kapitaliniam remontui</t>
  </si>
  <si>
    <t>4.3.1.3.</t>
  </si>
  <si>
    <t>sporto salės Telšiuose, Kęstučio g. 20A, remontui</t>
  </si>
  <si>
    <t>4.3.1.4.</t>
  </si>
  <si>
    <t>pastato Telšiuose, Respublikos g. 28, modernizavimas pritaikant Telšių menų mokyklos reikmėms</t>
  </si>
  <si>
    <t>4.3.1.5.</t>
  </si>
  <si>
    <t>Rentgeno diagnostikos paslaugų kokybės gerinimo programai įgyvendinti</t>
  </si>
  <si>
    <t>4.3.2.</t>
  </si>
  <si>
    <t xml:space="preserve">Vietinės reikšmės keliams ir gatvėms tiesti, rekonstruoti, taisyti (remontuoti), prižiūrėti ir saugaus eismo sąlygoms užtikrinti </t>
  </si>
  <si>
    <t>Atliekų tvarkymo sistemos infrastruktūros plėtrai</t>
  </si>
  <si>
    <t>4.3.3.</t>
  </si>
  <si>
    <t>Savivaldybės mokyklos (klasės) specialiųjų ugdymosi poreikių turintiems mokiniams išlaikyti</t>
  </si>
  <si>
    <t>4.3.4.</t>
  </si>
  <si>
    <t>Pagal teisės aktus savivaldybėms perduotoms įstaigoms išlaikyti</t>
  </si>
  <si>
    <t>4.3.5.</t>
  </si>
  <si>
    <t>4.3.6</t>
  </si>
  <si>
    <t>4.4.</t>
  </si>
  <si>
    <t>Kitos dotacijos ir lėšos iš kitų valdymo lygių, iš jų:</t>
  </si>
  <si>
    <t>4.4.1.</t>
  </si>
  <si>
    <t>4.4.2.</t>
  </si>
  <si>
    <t>4.4.3.</t>
  </si>
  <si>
    <t>4.4.4.</t>
  </si>
  <si>
    <t>4.4.5.</t>
  </si>
  <si>
    <t>4.4.6.</t>
  </si>
  <si>
    <t>4.4.7.</t>
  </si>
  <si>
    <t>4.4.8.</t>
  </si>
  <si>
    <t>savivaldybių patirtoms materialinių išteklių teikimo, siekiant šalinti COVID-19 ligos (koronaviruso infekcijos) padarinius ir valdyti jos plitimą esant valstybės lygio ekstremaliajai situacijai, išlaidoms kompensuoti</t>
  </si>
  <si>
    <t>4.5.</t>
  </si>
  <si>
    <t>Valstybės biudžeto dotacija savivaldybei, nuosavam lėšų indėliui bendrai iš ES struktūrinių fondų lėšų finansuojamiems projektams finansuoti, iš jų:</t>
  </si>
  <si>
    <t>4.5.1.</t>
  </si>
  <si>
    <t>projektui „Tryškių miestelio viešųjų erdvių atnaujinimas“ įgyvendinti</t>
  </si>
  <si>
    <t>4.5.2.</t>
  </si>
  <si>
    <t>projektui „Varnių miesto viešųjų erdvių atnaujinimas“  įgyvendinti</t>
  </si>
  <si>
    <t>4.5.3.</t>
  </si>
  <si>
    <t>projektui „Paviršinių nuotekų infrastruktūros plėtra Telšių mieste“ įgyvendinti</t>
  </si>
  <si>
    <t>4.5.4.</t>
  </si>
  <si>
    <t>projektui „Kraštovaizdžio planavimo gerinimas, vizualinio estetinio potencialo didinimas ir ekologinės būklės gerinimas Telšių mieste ir rajone“ įgyvendinti</t>
  </si>
  <si>
    <t>4.5.5.</t>
  </si>
  <si>
    <t>projektui „Telšių ješiboto pastato išsaugojimas, pritaikant jį edukacinėms ir kitoms veikloms“  įgyvendinti</t>
  </si>
  <si>
    <t>4.5.6.</t>
  </si>
  <si>
    <t>projektui „Telšių kultūros centro modernizavimas, pritaikant visuomenės poreikiams“  įgyvendinti</t>
  </si>
  <si>
    <t>4.6.</t>
  </si>
  <si>
    <t>Europos Sąjungos finansinės paramos lėšos</t>
  </si>
  <si>
    <t>4.6.1.</t>
  </si>
  <si>
    <t>Dotacija savivaldybėms iš Europos Sąjungos, kitos tarptautinės finansinės paramos ir bendrojo finansavimo lėšų einamiesiems tikslams</t>
  </si>
  <si>
    <t>4.6.2.</t>
  </si>
  <si>
    <t>Europos Sąjungos ir kitos tarptautinės finansinės paramos lėšos, iš jų:</t>
  </si>
  <si>
    <t>4.6.2.1.</t>
  </si>
  <si>
    <t>neformaliojo vaikų švietimo paslaugų plėtrai įgyvendinti</t>
  </si>
  <si>
    <t>4.6.2.2.</t>
  </si>
  <si>
    <t>projektui „Telšių miesto Pramonės gatvės rekonstravimas“ įgyvendinti</t>
  </si>
  <si>
    <t>4.6.2.3.</t>
  </si>
  <si>
    <t>projektui „Pėsčiųjų ir dviračių takų įrengimas Telšių mieste palei Masčio ežerą nuo Muziejaus g. iki Parko g.“ įgyvendinti</t>
  </si>
  <si>
    <t>4.6.2.4.</t>
  </si>
  <si>
    <t>4.6.2.5.</t>
  </si>
  <si>
    <t>projektui „Varnių miesto viešųjų erdvių atnaujinimas“ įgyvendinti</t>
  </si>
  <si>
    <t>4.6.2.6.</t>
  </si>
  <si>
    <t>projektui „Pirminės asmens sveikatos priežiūros paslaugų prieinamumo ir kokybės gerinimas Telšių rajone“ įgyvendinti</t>
  </si>
  <si>
    <t>4.6.2.7.</t>
  </si>
  <si>
    <t>projektui ,,Varnių Motiejaus Valančiaus gimnazijos pastato modernizavimas“ įgyvendinti</t>
  </si>
  <si>
    <t>4.6.2.8.</t>
  </si>
  <si>
    <t>projektui „Telšių rajono darželių infrastruktūros modernizavimas, didinant ikimokyklinio ir priešmokyklinio ugdymo prieinamumą“ įgyvendinti</t>
  </si>
  <si>
    <t>4.6.2.9.</t>
  </si>
  <si>
    <t>projektui „Elektromobilių įkrovimo stotelių įrengimas Telšių mieste“ įgyvendinti</t>
  </si>
  <si>
    <t>4.6.2.10.</t>
  </si>
  <si>
    <t>projektui „Telšių ješiboto pastato išsaugojimas, pritaikant jį edukacinėms ir kitoms veikloms“ įgyvendinti</t>
  </si>
  <si>
    <t>4.6.2.11.</t>
  </si>
  <si>
    <t>projektui ,,Socialinio būsto fondo plėtra įsigyjant butus“ įgyvendinti</t>
  </si>
  <si>
    <t>4.6.2.12.</t>
  </si>
  <si>
    <t>projektui „Integralios pagalbos plėtra Telšių rajone“ įgyvendinti</t>
  </si>
  <si>
    <t>4.6.3.</t>
  </si>
  <si>
    <t>Valstybės biudžeto lėšos, kuriomis bendrai finansuojami projektai  iš Europos Sąjungos ir kitos tarptautinės finansinės paramos lėšų, iš jų:</t>
  </si>
  <si>
    <t>4.6.3.1.</t>
  </si>
  <si>
    <t>4.6.3.2.</t>
  </si>
  <si>
    <t>4.6.3.3.</t>
  </si>
  <si>
    <t>4.6.3.4.</t>
  </si>
  <si>
    <t>4.6.3.5.</t>
  </si>
  <si>
    <t xml:space="preserve">VISI MOKESČIAI,  PAJAMOS  IR DOTACIJOS </t>
  </si>
  <si>
    <t>Praėjusių metų nepanaudotų biudžeto lėšų likutis</t>
  </si>
  <si>
    <t xml:space="preserve"> (Telšių rajono savivaldybės tarybos 2020 m. rugsėjo 24 d.</t>
  </si>
  <si>
    <t>Telšių  meno mokykla</t>
  </si>
  <si>
    <t>(Telšių rajono savivaldybės tarybos 2020 m. rugsėjo 24 d.</t>
  </si>
  <si>
    <t>(Telšių rajono savivaldybės tarybos 2020 m.  rugsėjo 24 d.</t>
  </si>
  <si>
    <t>Telšių rajono savivaldybės tarybos 2020 m. rugsėjo 24  d.</t>
  </si>
  <si>
    <t>(Telšių rajono savivaldybės tarybos 2020 m. rugsėjo 24  d.</t>
  </si>
  <si>
    <t xml:space="preserve"> (Telšių rajono savivaldybės tarybos 2020 m. spalio 29 d.</t>
  </si>
  <si>
    <t>sprendimo Nr. T1-335 redakcija)</t>
  </si>
  <si>
    <t>4.4.9.</t>
  </si>
  <si>
    <t xml:space="preserve">skaitmeninio ugdymo plėtrai, įgyvendinant Ateities ekonomikos DNR planą, finansuoti, </t>
  </si>
  <si>
    <t>(Telšių rajono savivaldybės tarybos 2020 m. spalio 29 d.</t>
  </si>
  <si>
    <t>Telšių rajono savivaldybės tarybos 2019 m. spalio 29 d.</t>
  </si>
  <si>
    <t>skaitmeninio ugdymo plėtrai, įgyvendinant Ateities ekonomikos DNR planą</t>
  </si>
  <si>
    <t>skaitmeninio ugdymo plėtrai, įgyvendinantateities ekonomikos DNR planą</t>
  </si>
  <si>
    <t>(Telšių rajono savivaldybės tarybos 2020 m.spalio 29  d.</t>
  </si>
  <si>
    <t>sprendimo Nr. T1-335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</si>
</sst>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6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b/>
      <sz val="11"/>
      <name val="Times New Roman"/>
      <family val="1"/>
    </font>
    <font>
      <sz val="10"/>
      <name val="Times New Roman"/>
      <family val="1"/>
    </font>
    <font>
      <i/>
      <sz val="10"/>
      <name val="Times New Roman"/>
      <family val="1"/>
    </font>
    <font>
      <sz val="11"/>
      <color theme="1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i/>
      <sz val="10"/>
      <color theme="1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664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5" borderId="11" xfId="0" applyNumberFormat="1" applyFont="1" applyFill="1" applyBorder="1"/>
    <xf numFmtId="164" fontId="3" fillId="6" borderId="11" xfId="0" applyNumberFormat="1" applyFont="1" applyFill="1" applyBorder="1"/>
    <xf numFmtId="164" fontId="3" fillId="6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5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164" fontId="4" fillId="2" borderId="1" xfId="0" applyNumberFormat="1" applyFont="1" applyFill="1" applyBorder="1"/>
    <xf numFmtId="164" fontId="11" fillId="2" borderId="4" xfId="0" applyNumberFormat="1" applyFont="1" applyFill="1" applyBorder="1" applyAlignment="1">
      <alignment horizontal="center"/>
    </xf>
    <xf numFmtId="164" fontId="4" fillId="5" borderId="1" xfId="0" applyNumberFormat="1" applyFont="1" applyFill="1" applyBorder="1"/>
    <xf numFmtId="164" fontId="4" fillId="6" borderId="1" xfId="0" applyNumberFormat="1" applyFont="1" applyFill="1" applyBorder="1"/>
    <xf numFmtId="164" fontId="7" fillId="2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2" borderId="4" xfId="0" applyNumberFormat="1" applyFont="1" applyFill="1" applyBorder="1"/>
    <xf numFmtId="164" fontId="7" fillId="2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5" borderId="11" xfId="0" applyNumberFormat="1" applyFont="1" applyFill="1" applyBorder="1" applyAlignment="1">
      <alignment horizontal="right"/>
    </xf>
    <xf numFmtId="164" fontId="3" fillId="5" borderId="1" xfId="0" applyNumberFormat="1" applyFont="1" applyFill="1" applyBorder="1" applyAlignment="1">
      <alignment horizontal="right"/>
    </xf>
    <xf numFmtId="164" fontId="4" fillId="2" borderId="2" xfId="0" applyNumberFormat="1" applyFont="1" applyFill="1" applyBorder="1"/>
    <xf numFmtId="164" fontId="4" fillId="2" borderId="4" xfId="0" applyNumberFormat="1" applyFont="1" applyFill="1" applyBorder="1" applyAlignment="1">
      <alignment vertical="center"/>
    </xf>
    <xf numFmtId="164" fontId="7" fillId="2" borderId="4" xfId="0" applyNumberFormat="1" applyFont="1" applyFill="1" applyBorder="1" applyAlignment="1">
      <alignment horizontal="center" vertical="center"/>
    </xf>
    <xf numFmtId="164" fontId="4" fillId="5" borderId="1" xfId="0" applyNumberFormat="1" applyFont="1" applyFill="1" applyBorder="1" applyAlignment="1">
      <alignment vertical="distributed"/>
    </xf>
    <xf numFmtId="164" fontId="4" fillId="6" borderId="1" xfId="0" applyNumberFormat="1" applyFont="1" applyFill="1" applyBorder="1" applyAlignment="1">
      <alignment vertical="distributed"/>
    </xf>
    <xf numFmtId="164" fontId="4" fillId="2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2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7" fillId="0" borderId="0" xfId="0" applyNumberFormat="1" applyFont="1" applyAlignment="1">
      <alignment horizontal="center" wrapText="1"/>
    </xf>
    <xf numFmtId="164" fontId="18" fillId="0" borderId="0" xfId="0" applyNumberFormat="1" applyFont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5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/>
    </xf>
    <xf numFmtId="164" fontId="3" fillId="5" borderId="1" xfId="0" applyNumberFormat="1" applyFont="1" applyFill="1" applyBorder="1" applyAlignment="1">
      <alignment vertical="top"/>
    </xf>
    <xf numFmtId="164" fontId="3" fillId="6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5" borderId="0" xfId="0" applyNumberFormat="1" applyFont="1" applyFill="1" applyAlignment="1">
      <alignment horizontal="right"/>
    </xf>
    <xf numFmtId="164" fontId="1" fillId="5" borderId="0" xfId="0" applyNumberFormat="1" applyFont="1" applyFill="1"/>
    <xf numFmtId="164" fontId="11" fillId="2" borderId="9" xfId="0" applyNumberFormat="1" applyFont="1" applyFill="1" applyBorder="1" applyAlignment="1">
      <alignment horizontal="center"/>
    </xf>
    <xf numFmtId="164" fontId="4" fillId="5" borderId="2" xfId="0" applyNumberFormat="1" applyFont="1" applyFill="1" applyBorder="1"/>
    <xf numFmtId="164" fontId="4" fillId="6" borderId="2" xfId="0" applyNumberFormat="1" applyFont="1" applyFill="1" applyBorder="1"/>
    <xf numFmtId="164" fontId="15" fillId="5" borderId="0" xfId="0" applyNumberFormat="1" applyFont="1" applyFill="1" applyAlignment="1">
      <alignment horizontal="right"/>
    </xf>
    <xf numFmtId="164" fontId="15" fillId="5" borderId="0" xfId="0" applyNumberFormat="1" applyFont="1" applyFill="1"/>
    <xf numFmtId="164" fontId="3" fillId="5" borderId="0" xfId="0" applyNumberFormat="1" applyFont="1" applyFill="1"/>
    <xf numFmtId="164" fontId="7" fillId="2" borderId="2" xfId="0" applyNumberFormat="1" applyFont="1" applyFill="1" applyBorder="1" applyAlignment="1">
      <alignment horizontal="center"/>
    </xf>
    <xf numFmtId="164" fontId="3" fillId="6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2" borderId="9" xfId="0" applyNumberFormat="1" applyFont="1" applyFill="1" applyBorder="1" applyAlignment="1">
      <alignment horizontal="center"/>
    </xf>
    <xf numFmtId="164" fontId="4" fillId="2" borderId="5" xfId="0" applyNumberFormat="1" applyFont="1" applyFill="1" applyBorder="1"/>
    <xf numFmtId="164" fontId="7" fillId="2" borderId="12" xfId="0" applyNumberFormat="1" applyFont="1" applyFill="1" applyBorder="1" applyAlignment="1">
      <alignment horizontal="center"/>
    </xf>
    <xf numFmtId="164" fontId="4" fillId="5" borderId="11" xfId="0" applyNumberFormat="1" applyFont="1" applyFill="1" applyBorder="1"/>
    <xf numFmtId="164" fontId="4" fillId="2" borderId="11" xfId="0" applyNumberFormat="1" applyFont="1" applyFill="1" applyBorder="1"/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5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2" borderId="5" xfId="0" applyNumberFormat="1" applyFont="1" applyFill="1" applyBorder="1" applyAlignment="1">
      <alignment horizontal="center"/>
    </xf>
    <xf numFmtId="164" fontId="1" fillId="6" borderId="1" xfId="0" applyNumberFormat="1" applyFont="1" applyFill="1" applyBorder="1"/>
    <xf numFmtId="164" fontId="1" fillId="2" borderId="1" xfId="0" applyNumberFormat="1" applyFont="1" applyFill="1" applyBorder="1"/>
    <xf numFmtId="164" fontId="3" fillId="6" borderId="1" xfId="0" applyNumberFormat="1" applyFont="1" applyFill="1" applyBorder="1" applyAlignment="1">
      <alignment horizontal="right"/>
    </xf>
    <xf numFmtId="164" fontId="4" fillId="2" borderId="2" xfId="0" applyNumberFormat="1" applyFont="1" applyFill="1" applyBorder="1" applyAlignment="1">
      <alignment vertical="center"/>
    </xf>
    <xf numFmtId="164" fontId="8" fillId="2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14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6" fillId="0" borderId="0" xfId="0" applyNumberFormat="1" applyFont="1" applyAlignment="1">
      <alignment horizontal="center"/>
    </xf>
    <xf numFmtId="164" fontId="3" fillId="2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5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2" borderId="1" xfId="0" applyNumberFormat="1" applyFont="1" applyFill="1" applyBorder="1" applyAlignment="1">
      <alignment horizontal="center"/>
    </xf>
    <xf numFmtId="164" fontId="4" fillId="2" borderId="1" xfId="0" applyNumberFormat="1" applyFont="1" applyFill="1" applyBorder="1" applyAlignment="1">
      <alignment horizontal="left" vertical="center"/>
    </xf>
    <xf numFmtId="164" fontId="11" fillId="2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2" borderId="1" xfId="0" applyNumberFormat="1" applyFont="1" applyFill="1" applyBorder="1" applyAlignment="1">
      <alignment vertical="center"/>
    </xf>
    <xf numFmtId="164" fontId="7" fillId="2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5" borderId="5" xfId="0" applyNumberFormat="1" applyFont="1" applyFill="1" applyBorder="1"/>
    <xf numFmtId="164" fontId="3" fillId="6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5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5" borderId="2" xfId="0" applyNumberFormat="1" applyFont="1" applyFill="1" applyBorder="1" applyAlignment="1">
      <alignment vertical="top"/>
    </xf>
    <xf numFmtId="164" fontId="3" fillId="6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5" borderId="11" xfId="0" applyNumberFormat="1" applyFont="1" applyFill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2" borderId="12" xfId="0" applyNumberFormat="1" applyFont="1" applyFill="1" applyBorder="1"/>
    <xf numFmtId="164" fontId="3" fillId="5" borderId="5" xfId="0" applyNumberFormat="1" applyFont="1" applyFill="1" applyBorder="1" applyAlignment="1">
      <alignment vertical="top"/>
    </xf>
    <xf numFmtId="164" fontId="3" fillId="6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2" borderId="9" xfId="0" applyNumberFormat="1" applyFont="1" applyFill="1" applyBorder="1" applyAlignment="1">
      <alignment vertical="center"/>
    </xf>
    <xf numFmtId="164" fontId="4" fillId="5" borderId="2" xfId="0" applyNumberFormat="1" applyFont="1" applyFill="1" applyBorder="1" applyAlignment="1">
      <alignment vertical="distributed"/>
    </xf>
    <xf numFmtId="164" fontId="4" fillId="6" borderId="2" xfId="0" applyNumberFormat="1" applyFont="1" applyFill="1" applyBorder="1" applyAlignment="1">
      <alignment vertical="distributed"/>
    </xf>
    <xf numFmtId="164" fontId="4" fillId="2" borderId="2" xfId="0" applyNumberFormat="1" applyFont="1" applyFill="1" applyBorder="1" applyAlignment="1">
      <alignment vertical="distributed"/>
    </xf>
    <xf numFmtId="164" fontId="9" fillId="5" borderId="2" xfId="0" applyNumberFormat="1" applyFont="1" applyFill="1" applyBorder="1"/>
    <xf numFmtId="164" fontId="9" fillId="5" borderId="2" xfId="0" applyNumberFormat="1" applyFont="1" applyFill="1" applyBorder="1" applyAlignment="1">
      <alignment horizontal="right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2" borderId="2" xfId="0" applyNumberFormat="1" applyFont="1" applyFill="1" applyBorder="1"/>
    <xf numFmtId="164" fontId="9" fillId="2" borderId="2" xfId="0" applyNumberFormat="1" applyFont="1" applyFill="1" applyBorder="1" applyAlignment="1">
      <alignment horizontal="right"/>
    </xf>
    <xf numFmtId="164" fontId="1" fillId="5" borderId="11" xfId="0" applyNumberFormat="1" applyFont="1" applyFill="1" applyBorder="1"/>
    <xf numFmtId="164" fontId="1" fillId="6" borderId="11" xfId="0" applyNumberFormat="1" applyFont="1" applyFill="1" applyBorder="1"/>
    <xf numFmtId="164" fontId="1" fillId="2" borderId="1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3" fillId="6" borderId="15" xfId="0" applyNumberFormat="1" applyFont="1" applyFill="1" applyBorder="1"/>
    <xf numFmtId="164" fontId="7" fillId="0" borderId="4" xfId="0" applyNumberFormat="1" applyFont="1" applyBorder="1" applyAlignment="1">
      <alignment horizontal="center" vertical="top"/>
    </xf>
    <xf numFmtId="164" fontId="3" fillId="2" borderId="11" xfId="0" applyNumberFormat="1" applyFont="1" applyFill="1" applyBorder="1" applyAlignment="1">
      <alignment horizontal="center"/>
    </xf>
    <xf numFmtId="164" fontId="3" fillId="5" borderId="6" xfId="0" applyNumberFormat="1" applyFont="1" applyFill="1" applyBorder="1" applyAlignment="1">
      <alignment vertical="top"/>
    </xf>
    <xf numFmtId="164" fontId="3" fillId="6" borderId="9" xfId="0" applyNumberFormat="1" applyFont="1" applyFill="1" applyBorder="1" applyAlignment="1">
      <alignment vertical="top"/>
    </xf>
    <xf numFmtId="164" fontId="3" fillId="5" borderId="14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right"/>
    </xf>
    <xf numFmtId="164" fontId="15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3" fillId="0" borderId="0" xfId="0" applyNumberFormat="1" applyFont="1" applyFill="1"/>
    <xf numFmtId="164" fontId="4" fillId="6" borderId="11" xfId="0" applyNumberFormat="1" applyFont="1" applyFill="1" applyBorder="1"/>
    <xf numFmtId="164" fontId="3" fillId="5" borderId="9" xfId="0" applyNumberFormat="1" applyFont="1" applyFill="1" applyBorder="1" applyAlignment="1">
      <alignment vertical="top"/>
    </xf>
    <xf numFmtId="164" fontId="3" fillId="5" borderId="12" xfId="0" applyNumberFormat="1" applyFont="1" applyFill="1" applyBorder="1" applyAlignment="1">
      <alignment vertical="top"/>
    </xf>
    <xf numFmtId="164" fontId="7" fillId="2" borderId="1" xfId="0" applyNumberFormat="1" applyFont="1" applyFill="1" applyBorder="1" applyAlignment="1">
      <alignment horizontal="center" vertical="top"/>
    </xf>
    <xf numFmtId="164" fontId="3" fillId="5" borderId="3" xfId="0" applyNumberFormat="1" applyFont="1" applyFill="1" applyBorder="1" applyAlignment="1">
      <alignment vertical="top"/>
    </xf>
    <xf numFmtId="164" fontId="3" fillId="6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3" fillId="5" borderId="1" xfId="0" applyNumberFormat="1" applyFont="1" applyFill="1" applyBorder="1" applyAlignment="1">
      <alignment vertical="distributed"/>
    </xf>
    <xf numFmtId="164" fontId="3" fillId="6" borderId="1" xfId="0" applyNumberFormat="1" applyFont="1" applyFill="1" applyBorder="1" applyAlignment="1">
      <alignment vertical="distributed"/>
    </xf>
    <xf numFmtId="164" fontId="1" fillId="5" borderId="1" xfId="0" applyNumberFormat="1" applyFont="1" applyFill="1" applyBorder="1" applyAlignment="1">
      <alignment horizontal="right"/>
    </xf>
    <xf numFmtId="164" fontId="1" fillId="6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6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2" borderId="9" xfId="0" applyNumberFormat="1" applyFont="1" applyFill="1" applyBorder="1"/>
    <xf numFmtId="164" fontId="4" fillId="6" borderId="6" xfId="0" applyNumberFormat="1" applyFont="1" applyFill="1" applyBorder="1"/>
    <xf numFmtId="164" fontId="3" fillId="0" borderId="13" xfId="0" applyNumberFormat="1" applyFont="1" applyFill="1" applyBorder="1"/>
    <xf numFmtId="164" fontId="3" fillId="5" borderId="4" xfId="0" applyNumberFormat="1" applyFont="1" applyFill="1" applyBorder="1"/>
    <xf numFmtId="164" fontId="3" fillId="3" borderId="5" xfId="0" applyNumberFormat="1" applyFont="1" applyFill="1" applyBorder="1" applyAlignment="1">
      <alignment horizontal="center"/>
    </xf>
    <xf numFmtId="164" fontId="6" fillId="3" borderId="13" xfId="0" applyNumberFormat="1" applyFont="1" applyFill="1" applyBorder="1"/>
    <xf numFmtId="164" fontId="3" fillId="3" borderId="4" xfId="0" applyNumberFormat="1" applyFont="1" applyFill="1" applyBorder="1"/>
    <xf numFmtId="164" fontId="3" fillId="3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6" borderId="15" xfId="0" applyNumberFormat="1" applyFont="1" applyFill="1" applyBorder="1"/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5" borderId="4" xfId="0" applyNumberFormat="1" applyFont="1" applyFill="1" applyBorder="1"/>
    <xf numFmtId="164" fontId="1" fillId="6" borderId="15" xfId="0" applyNumberFormat="1" applyFont="1" applyFill="1" applyBorder="1"/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5" borderId="13" xfId="0" applyNumberFormat="1" applyFont="1" applyFill="1" applyBorder="1" applyAlignment="1">
      <alignment vertical="top"/>
    </xf>
    <xf numFmtId="164" fontId="3" fillId="6" borderId="10" xfId="0" applyNumberFormat="1" applyFont="1" applyFill="1" applyBorder="1" applyAlignment="1">
      <alignment vertical="top"/>
    </xf>
    <xf numFmtId="164" fontId="3" fillId="5" borderId="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6" borderId="0" xfId="0" applyNumberFormat="1" applyFont="1" applyFill="1" applyBorder="1"/>
    <xf numFmtId="164" fontId="13" fillId="0" borderId="0" xfId="0" applyNumberFormat="1" applyFont="1"/>
    <xf numFmtId="164" fontId="3" fillId="6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6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5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5" borderId="9" xfId="0" applyNumberFormat="1" applyFont="1" applyFill="1" applyBorder="1" applyAlignment="1">
      <alignment vertical="distributed"/>
    </xf>
    <xf numFmtId="164" fontId="9" fillId="5" borderId="9" xfId="0" applyNumberFormat="1" applyFont="1" applyFill="1" applyBorder="1"/>
    <xf numFmtId="164" fontId="1" fillId="5" borderId="12" xfId="0" applyNumberFormat="1" applyFont="1" applyFill="1" applyBorder="1"/>
    <xf numFmtId="164" fontId="3" fillId="6" borderId="12" xfId="0" applyNumberFormat="1" applyFont="1" applyFill="1" applyBorder="1"/>
    <xf numFmtId="0" fontId="13" fillId="0" borderId="0" xfId="0" applyFont="1"/>
    <xf numFmtId="1" fontId="3" fillId="0" borderId="0" xfId="0" applyNumberFormat="1" applyFont="1"/>
    <xf numFmtId="164" fontId="8" fillId="2" borderId="5" xfId="0" applyNumberFormat="1" applyFont="1" applyFill="1" applyBorder="1"/>
    <xf numFmtId="164" fontId="3" fillId="5" borderId="4" xfId="0" applyNumberFormat="1" applyFont="1" applyFill="1" applyBorder="1" applyAlignment="1">
      <alignment vertical="distributed"/>
    </xf>
    <xf numFmtId="164" fontId="1" fillId="5" borderId="4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/>
    <xf numFmtId="164" fontId="3" fillId="5" borderId="11" xfId="0" applyNumberFormat="1" applyFont="1" applyFill="1" applyBorder="1" applyAlignment="1"/>
    <xf numFmtId="164" fontId="3" fillId="5" borderId="2" xfId="0" applyNumberFormat="1" applyFont="1" applyFill="1" applyBorder="1" applyAlignment="1"/>
    <xf numFmtId="164" fontId="3" fillId="5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6" borderId="6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1" fillId="6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3" fillId="5" borderId="10" xfId="0" applyNumberFormat="1" applyFont="1" applyFill="1" applyBorder="1" applyAlignment="1">
      <alignment vertical="top"/>
    </xf>
    <xf numFmtId="164" fontId="3" fillId="4" borderId="1" xfId="0" applyNumberFormat="1" applyFont="1" applyFill="1" applyBorder="1" applyAlignment="1">
      <alignment horizontal="center"/>
    </xf>
    <xf numFmtId="164" fontId="3" fillId="7" borderId="1" xfId="0" applyNumberFormat="1" applyFont="1" applyFill="1" applyBorder="1" applyAlignment="1">
      <alignment horizontal="center"/>
    </xf>
    <xf numFmtId="164" fontId="3" fillId="7" borderId="2" xfId="0" applyNumberFormat="1" applyFont="1" applyFill="1" applyBorder="1" applyAlignment="1">
      <alignment horizontal="center"/>
    </xf>
    <xf numFmtId="164" fontId="3" fillId="5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5" xfId="0" applyNumberFormat="1" applyFont="1" applyBorder="1" applyAlignment="1">
      <alignment vertical="top"/>
    </xf>
    <xf numFmtId="164" fontId="3" fillId="5" borderId="5" xfId="0" applyNumberFormat="1" applyFont="1" applyFill="1" applyBorder="1" applyAlignment="1"/>
    <xf numFmtId="164" fontId="8" fillId="4" borderId="5" xfId="0" applyNumberFormat="1" applyFont="1" applyFill="1" applyBorder="1" applyAlignment="1">
      <alignment horizontal="left" wrapText="1" indent="1"/>
    </xf>
    <xf numFmtId="164" fontId="3" fillId="3" borderId="11" xfId="0" applyNumberFormat="1" applyFont="1" applyFill="1" applyBorder="1"/>
    <xf numFmtId="164" fontId="3" fillId="3" borderId="15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2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5" borderId="14" xfId="0" applyNumberFormat="1" applyFont="1" applyFill="1" applyBorder="1" applyAlignment="1"/>
    <xf numFmtId="164" fontId="8" fillId="0" borderId="0" xfId="0" applyNumberFormat="1" applyFont="1" applyFill="1" applyBorder="1" applyAlignment="1">
      <alignment horizontal="left" wrapText="1" indent="1"/>
    </xf>
    <xf numFmtId="164" fontId="3" fillId="5" borderId="13" xfId="0" applyNumberFormat="1" applyFont="1" applyFill="1" applyBorder="1" applyAlignment="1"/>
    <xf numFmtId="164" fontId="3" fillId="6" borderId="4" xfId="0" applyNumberFormat="1" applyFont="1" applyFill="1" applyBorder="1" applyAlignment="1">
      <alignment vertical="top"/>
    </xf>
    <xf numFmtId="164" fontId="3" fillId="6" borderId="5" xfId="0" applyNumberFormat="1" applyFont="1" applyFill="1" applyBorder="1" applyAlignment="1"/>
    <xf numFmtId="164" fontId="3" fillId="6" borderId="13" xfId="0" applyNumberFormat="1" applyFont="1" applyFill="1" applyBorder="1" applyAlignment="1">
      <alignment vertical="top"/>
    </xf>
    <xf numFmtId="164" fontId="14" fillId="0" borderId="0" xfId="0" applyNumberFormat="1" applyFont="1" applyFill="1" applyAlignment="1">
      <alignment horizontal="left" indent="25"/>
    </xf>
    <xf numFmtId="0" fontId="14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2" borderId="2" xfId="0" applyNumberFormat="1" applyFont="1" applyFill="1" applyBorder="1" applyAlignment="1">
      <alignment vertical="top"/>
    </xf>
    <xf numFmtId="164" fontId="7" fillId="2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11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49" fontId="7" fillId="0" borderId="7" xfId="0" applyNumberFormat="1" applyFont="1" applyFill="1" applyBorder="1" applyAlignment="1">
      <alignment horizontal="center"/>
    </xf>
    <xf numFmtId="164" fontId="8" fillId="2" borderId="11" xfId="0" applyNumberFormat="1" applyFont="1" applyFill="1" applyBorder="1" applyAlignment="1">
      <alignment horizontal="left" wrapText="1" indent="1"/>
    </xf>
    <xf numFmtId="164" fontId="7" fillId="2" borderId="1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 vertical="center"/>
    </xf>
    <xf numFmtId="164" fontId="3" fillId="6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7" fillId="0" borderId="11" xfId="0" applyNumberFormat="1" applyFont="1" applyFill="1" applyBorder="1" applyAlignment="1">
      <alignment vertic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5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8" borderId="14" xfId="0" applyNumberFormat="1" applyFont="1" applyFill="1" applyBorder="1" applyAlignment="1">
      <alignment horizontal="center"/>
    </xf>
    <xf numFmtId="164" fontId="3" fillId="5" borderId="12" xfId="0" applyNumberFormat="1" applyFont="1" applyFill="1" applyBorder="1"/>
    <xf numFmtId="164" fontId="3" fillId="5" borderId="9" xfId="0" applyNumberFormat="1" applyFont="1" applyFill="1" applyBorder="1"/>
    <xf numFmtId="0" fontId="14" fillId="0" borderId="0" xfId="0" applyFont="1" applyAlignment="1">
      <alignment horizontal="center" wrapText="1"/>
    </xf>
    <xf numFmtId="164" fontId="3" fillId="5" borderId="1" xfId="0" applyNumberFormat="1" applyFont="1" applyFill="1" applyBorder="1" applyAlignment="1"/>
    <xf numFmtId="164" fontId="3" fillId="2" borderId="1" xfId="0" applyNumberFormat="1" applyFont="1" applyFill="1" applyBorder="1" applyAlignment="1">
      <alignment horizontal="center" vertical="top"/>
    </xf>
    <xf numFmtId="164" fontId="3" fillId="5" borderId="6" xfId="0" applyNumberFormat="1" applyFont="1" applyFill="1" applyBorder="1" applyAlignment="1"/>
    <xf numFmtId="164" fontId="3" fillId="5" borderId="8" xfId="0" applyNumberFormat="1" applyFont="1" applyFill="1" applyBorder="1" applyAlignment="1"/>
    <xf numFmtId="164" fontId="3" fillId="0" borderId="2" xfId="0" applyNumberFormat="1" applyFont="1" applyFill="1" applyBorder="1" applyAlignment="1">
      <alignment vertical="top"/>
    </xf>
    <xf numFmtId="164" fontId="3" fillId="0" borderId="8" xfId="0" applyNumberFormat="1" applyFont="1" applyFill="1" applyBorder="1" applyAlignment="1">
      <alignment vertical="top"/>
    </xf>
    <xf numFmtId="164" fontId="3" fillId="0" borderId="5" xfId="0" applyNumberFormat="1" applyFont="1" applyFill="1" applyBorder="1" applyAlignment="1">
      <alignment vertical="top"/>
    </xf>
    <xf numFmtId="164" fontId="3" fillId="0" borderId="10" xfId="0" applyNumberFormat="1" applyFont="1" applyFill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64" fontId="3" fillId="6" borderId="15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Border="1"/>
    <xf numFmtId="164" fontId="8" fillId="0" borderId="8" xfId="0" applyNumberFormat="1" applyFont="1" applyFill="1" applyBorder="1" applyAlignment="1">
      <alignment horizontal="left" wrapText="1" indent="1"/>
    </xf>
    <xf numFmtId="164" fontId="3" fillId="5" borderId="0" xfId="0" applyNumberFormat="1" applyFont="1" applyFill="1" applyBorder="1" applyAlignment="1"/>
    <xf numFmtId="164" fontId="8" fillId="0" borderId="0" xfId="0" applyNumberFormat="1" applyFont="1" applyBorder="1" applyAlignment="1">
      <alignment horizontal="left" wrapText="1" indent="1"/>
    </xf>
    <xf numFmtId="2" fontId="7" fillId="0" borderId="0" xfId="0" applyNumberFormat="1" applyFont="1" applyFill="1" applyBorder="1" applyAlignment="1">
      <alignment horizontal="center" vertical="top"/>
    </xf>
    <xf numFmtId="2" fontId="7" fillId="0" borderId="8" xfId="0" applyNumberFormat="1" applyFont="1" applyFill="1" applyBorder="1" applyAlignment="1">
      <alignment horizontal="center" vertical="top"/>
    </xf>
    <xf numFmtId="164" fontId="1" fillId="0" borderId="0" xfId="0" applyNumberFormat="1" applyFont="1" applyFill="1" applyBorder="1"/>
    <xf numFmtId="2" fontId="7" fillId="0" borderId="1" xfId="0" applyNumberFormat="1" applyFont="1" applyBorder="1" applyAlignment="1">
      <alignment horizontal="center" vertical="top"/>
    </xf>
    <xf numFmtId="2" fontId="7" fillId="2" borderId="11" xfId="0" applyNumberFormat="1" applyFont="1" applyFill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11" xfId="0" applyNumberFormat="1" applyFont="1" applyBorder="1" applyAlignment="1">
      <alignment vertical="top"/>
    </xf>
    <xf numFmtId="164" fontId="3" fillId="5" borderId="1" xfId="0" applyNumberFormat="1" applyFont="1" applyFill="1" applyBorder="1" applyAlignment="1">
      <alignment vertical="center"/>
    </xf>
    <xf numFmtId="164" fontId="7" fillId="0" borderId="9" xfId="0" applyNumberFormat="1" applyFont="1" applyBorder="1" applyAlignment="1">
      <alignment horizontal="center" vertical="top"/>
    </xf>
    <xf numFmtId="49" fontId="7" fillId="0" borderId="9" xfId="0" applyNumberFormat="1" applyFont="1" applyBorder="1" applyAlignment="1">
      <alignment horizontal="center"/>
    </xf>
    <xf numFmtId="164" fontId="3" fillId="6" borderId="0" xfId="0" applyNumberFormat="1" applyFont="1" applyFill="1" applyBorder="1" applyAlignment="1">
      <alignment horizontal="right" vertical="top"/>
    </xf>
    <xf numFmtId="49" fontId="7" fillId="0" borderId="1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vertical="top" wrapText="1" indent="1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5" borderId="7" xfId="0" applyNumberFormat="1" applyFont="1" applyFill="1" applyBorder="1" applyAlignment="1">
      <alignment vertical="top"/>
    </xf>
    <xf numFmtId="164" fontId="8" fillId="4" borderId="14" xfId="0" applyNumberFormat="1" applyFont="1" applyFill="1" applyBorder="1" applyAlignment="1">
      <alignment horizontal="left" wrapText="1" indent="1"/>
    </xf>
    <xf numFmtId="164" fontId="7" fillId="2" borderId="2" xfId="0" applyNumberFormat="1" applyFont="1" applyFill="1" applyBorder="1" applyAlignment="1">
      <alignment horizontal="center" vertical="top"/>
    </xf>
    <xf numFmtId="164" fontId="7" fillId="2" borderId="5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right" vertical="top"/>
    </xf>
    <xf numFmtId="164" fontId="1" fillId="5" borderId="12" xfId="0" applyNumberFormat="1" applyFont="1" applyFill="1" applyBorder="1" applyAlignment="1">
      <alignment horizontal="right"/>
    </xf>
    <xf numFmtId="164" fontId="1" fillId="6" borderId="12" xfId="0" applyNumberFormat="1" applyFont="1" applyFill="1" applyBorder="1" applyAlignment="1">
      <alignment horizontal="right"/>
    </xf>
    <xf numFmtId="164" fontId="1" fillId="2" borderId="1" xfId="0" applyNumberFormat="1" applyFont="1" applyFill="1" applyBorder="1" applyAlignment="1">
      <alignment vertical="center" wrapText="1"/>
    </xf>
    <xf numFmtId="164" fontId="1" fillId="2" borderId="1" xfId="0" applyNumberFormat="1" applyFont="1" applyFill="1" applyBorder="1" applyAlignment="1">
      <alignment wrapText="1"/>
    </xf>
    <xf numFmtId="164" fontId="4" fillId="2" borderId="10" xfId="0" applyNumberFormat="1" applyFont="1" applyFill="1" applyBorder="1"/>
    <xf numFmtId="164" fontId="7" fillId="0" borderId="12" xfId="0" applyNumberFormat="1" applyFont="1" applyBorder="1" applyAlignment="1">
      <alignment horizontal="center" vertical="top"/>
    </xf>
    <xf numFmtId="164" fontId="4" fillId="2" borderId="15" xfId="0" applyNumberFormat="1" applyFont="1" applyFill="1" applyBorder="1"/>
    <xf numFmtId="164" fontId="7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vertical="top"/>
    </xf>
    <xf numFmtId="164" fontId="7" fillId="0" borderId="1" xfId="0" applyNumberFormat="1" applyFont="1" applyBorder="1" applyAlignment="1">
      <alignment vertical="top"/>
    </xf>
    <xf numFmtId="164" fontId="8" fillId="2" borderId="0" xfId="0" applyNumberFormat="1" applyFont="1" applyFill="1" applyBorder="1" applyAlignment="1">
      <alignment horizontal="left" vertical="center"/>
    </xf>
    <xf numFmtId="164" fontId="8" fillId="2" borderId="0" xfId="0" applyNumberFormat="1" applyFont="1" applyFill="1" applyBorder="1" applyAlignment="1">
      <alignment horizontal="left" wrapText="1" indent="1"/>
    </xf>
    <xf numFmtId="164" fontId="8" fillId="2" borderId="0" xfId="0" applyNumberFormat="1" applyFont="1" applyFill="1" applyBorder="1" applyAlignment="1">
      <alignment horizontal="left" vertical="center" wrapText="1" indent="1"/>
    </xf>
    <xf numFmtId="164" fontId="3" fillId="2" borderId="5" xfId="0" applyNumberFormat="1" applyFont="1" applyFill="1" applyBorder="1" applyAlignment="1">
      <alignment vertical="top"/>
    </xf>
    <xf numFmtId="164" fontId="3" fillId="2" borderId="11" xfId="0" applyNumberFormat="1" applyFont="1" applyFill="1" applyBorder="1" applyAlignment="1">
      <alignment vertical="top"/>
    </xf>
    <xf numFmtId="164" fontId="4" fillId="2" borderId="3" xfId="0" applyNumberFormat="1" applyFont="1" applyFill="1" applyBorder="1" applyAlignment="1">
      <alignment vertical="center"/>
    </xf>
    <xf numFmtId="164" fontId="8" fillId="2" borderId="8" xfId="0" applyNumberFormat="1" applyFont="1" applyFill="1" applyBorder="1" applyAlignment="1">
      <alignment horizontal="left" wrapText="1" indent="1"/>
    </xf>
    <xf numFmtId="164" fontId="3" fillId="6" borderId="11" xfId="0" applyNumberFormat="1" applyFont="1" applyFill="1" applyBorder="1" applyAlignment="1"/>
    <xf numFmtId="164" fontId="3" fillId="5" borderId="7" xfId="0" applyNumberFormat="1" applyFont="1" applyFill="1" applyBorder="1" applyAlignment="1">
      <alignment horizontal="right" vertical="top"/>
    </xf>
    <xf numFmtId="164" fontId="3" fillId="6" borderId="8" xfId="0" applyNumberFormat="1" applyFont="1" applyFill="1" applyBorder="1" applyAlignment="1">
      <alignment horizontal="right" vertical="top"/>
    </xf>
    <xf numFmtId="164" fontId="3" fillId="6" borderId="11" xfId="0" applyNumberFormat="1" applyFont="1" applyFill="1" applyBorder="1" applyAlignment="1">
      <alignment horizontal="right" vertical="top"/>
    </xf>
    <xf numFmtId="164" fontId="7" fillId="0" borderId="11" xfId="0" applyNumberFormat="1" applyFont="1" applyBorder="1" applyAlignment="1">
      <alignment vertical="top"/>
    </xf>
    <xf numFmtId="164" fontId="3" fillId="0" borderId="15" xfId="0" applyNumberFormat="1" applyFont="1" applyBorder="1" applyAlignment="1">
      <alignment vertical="top"/>
    </xf>
    <xf numFmtId="164" fontId="3" fillId="0" borderId="7" xfId="0" applyNumberFormat="1" applyFont="1" applyBorder="1" applyAlignment="1">
      <alignment vertical="top"/>
    </xf>
    <xf numFmtId="164" fontId="3" fillId="0" borderId="15" xfId="0" applyNumberFormat="1" applyFont="1" applyBorder="1" applyAlignment="1">
      <alignment horizontal="left"/>
    </xf>
    <xf numFmtId="164" fontId="3" fillId="0" borderId="15" xfId="0" applyNumberFormat="1" applyFont="1" applyBorder="1"/>
    <xf numFmtId="164" fontId="3" fillId="8" borderId="13" xfId="0" applyNumberFormat="1" applyFont="1" applyFill="1" applyBorder="1" applyAlignment="1">
      <alignment horizontal="center"/>
    </xf>
    <xf numFmtId="164" fontId="3" fillId="8" borderId="6" xfId="0" applyNumberFormat="1" applyFont="1" applyFill="1" applyBorder="1" applyAlignment="1">
      <alignment horizontal="center"/>
    </xf>
    <xf numFmtId="164" fontId="7" fillId="2" borderId="9" xfId="0" applyNumberFormat="1" applyFont="1" applyFill="1" applyBorder="1" applyAlignment="1">
      <alignment vertical="top"/>
    </xf>
    <xf numFmtId="164" fontId="3" fillId="5" borderId="4" xfId="0" applyNumberFormat="1" applyFont="1" applyFill="1" applyBorder="1" applyAlignment="1"/>
    <xf numFmtId="0" fontId="18" fillId="0" borderId="0" xfId="0" applyFont="1"/>
    <xf numFmtId="164" fontId="8" fillId="0" borderId="5" xfId="0" applyNumberFormat="1" applyFont="1" applyFill="1" applyBorder="1" applyAlignment="1">
      <alignment horizontal="left" vertical="center" wrapText="1"/>
    </xf>
    <xf numFmtId="164" fontId="4" fillId="5" borderId="0" xfId="0" applyNumberFormat="1" applyFont="1" applyFill="1" applyBorder="1"/>
    <xf numFmtId="164" fontId="9" fillId="2" borderId="10" xfId="0" applyNumberFormat="1" applyFont="1" applyFill="1" applyBorder="1" applyAlignment="1">
      <alignment vertical="center"/>
    </xf>
    <xf numFmtId="164" fontId="8" fillId="2" borderId="10" xfId="0" applyNumberFormat="1" applyFont="1" applyFill="1" applyBorder="1" applyAlignment="1">
      <alignment horizontal="left" vertical="center" wrapText="1" indent="1"/>
    </xf>
    <xf numFmtId="164" fontId="1" fillId="6" borderId="1" xfId="0" applyNumberFormat="1" applyFont="1" applyFill="1" applyBorder="1" applyAlignment="1"/>
    <xf numFmtId="164" fontId="8" fillId="2" borderId="0" xfId="0" applyNumberFormat="1" applyFont="1" applyFill="1" applyAlignment="1">
      <alignment horizontal="left" wrapText="1" indent="1"/>
    </xf>
    <xf numFmtId="164" fontId="7" fillId="0" borderId="1" xfId="0" applyNumberFormat="1" applyFont="1" applyBorder="1" applyAlignment="1">
      <alignment horizontal="center" vertical="center"/>
    </xf>
    <xf numFmtId="164" fontId="7" fillId="5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5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164" fontId="14" fillId="0" borderId="0" xfId="0" applyNumberFormat="1" applyFont="1" applyAlignment="1">
      <alignment horizontal="left"/>
    </xf>
    <xf numFmtId="164" fontId="3" fillId="4" borderId="5" xfId="0" applyNumberFormat="1" applyFont="1" applyFill="1" applyBorder="1" applyAlignment="1">
      <alignment vertical="top"/>
    </xf>
    <xf numFmtId="164" fontId="3" fillId="0" borderId="3" xfId="0" applyNumberFormat="1" applyFont="1" applyFill="1" applyBorder="1" applyAlignment="1">
      <alignment vertical="top"/>
    </xf>
    <xf numFmtId="164" fontId="3" fillId="6" borderId="13" xfId="0" applyNumberFormat="1" applyFont="1" applyFill="1" applyBorder="1" applyAlignment="1">
      <alignment horizontal="right" vertical="top"/>
    </xf>
    <xf numFmtId="164" fontId="3" fillId="6" borderId="14" xfId="0" applyNumberFormat="1" applyFont="1" applyFill="1" applyBorder="1" applyAlignment="1">
      <alignment horizontal="right" vertical="top"/>
    </xf>
    <xf numFmtId="2" fontId="7" fillId="0" borderId="14" xfId="0" applyNumberFormat="1" applyFont="1" applyBorder="1" applyAlignment="1">
      <alignment vertical="top"/>
    </xf>
    <xf numFmtId="164" fontId="3" fillId="6" borderId="4" xfId="0" applyNumberFormat="1" applyFont="1" applyFill="1" applyBorder="1" applyAlignment="1">
      <alignment horizontal="right" vertical="top"/>
    </xf>
    <xf numFmtId="164" fontId="3" fillId="0" borderId="8" xfId="0" applyNumberFormat="1" applyFont="1" applyBorder="1" applyAlignment="1"/>
    <xf numFmtId="164" fontId="3" fillId="6" borderId="1" xfId="0" applyNumberFormat="1" applyFont="1" applyFill="1" applyBorder="1" applyAlignment="1"/>
    <xf numFmtId="164" fontId="7" fillId="0" borderId="1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5" borderId="1" xfId="0" applyNumberFormat="1" applyFont="1" applyFill="1" applyBorder="1" applyAlignment="1">
      <alignment horizontal="center" vertical="center"/>
    </xf>
    <xf numFmtId="164" fontId="7" fillId="5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5" xfId="0" applyNumberFormat="1" applyFont="1" applyFill="1" applyBorder="1" applyAlignment="1">
      <alignment horizontal="center" vertical="top"/>
    </xf>
    <xf numFmtId="164" fontId="14" fillId="0" borderId="0" xfId="0" applyNumberFormat="1" applyFont="1" applyAlignment="1">
      <alignment horizontal="left" indent="26"/>
    </xf>
    <xf numFmtId="164" fontId="7" fillId="6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5" borderId="2" xfId="0" applyNumberFormat="1" applyFont="1" applyFill="1" applyBorder="1" applyAlignment="1">
      <alignment horizontal="center" vertical="center" wrapText="1"/>
    </xf>
    <xf numFmtId="164" fontId="7" fillId="5" borderId="4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5" borderId="1" xfId="0" applyNumberFormat="1" applyFont="1" applyFill="1" applyBorder="1" applyAlignment="1">
      <alignment horizontal="center" vertical="center"/>
    </xf>
    <xf numFmtId="164" fontId="7" fillId="5" borderId="1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wrapText="1" indent="23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wrapText="1" indent="22"/>
    </xf>
    <xf numFmtId="164" fontId="14" fillId="0" borderId="0" xfId="0" applyNumberFormat="1" applyFont="1" applyAlignment="1">
      <alignment horizontal="left" indent="24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14" fillId="0" borderId="0" xfId="0" applyNumberFormat="1" applyFont="1" applyAlignment="1">
      <alignment horizontal="left" indent="25"/>
    </xf>
    <xf numFmtId="164" fontId="7" fillId="0" borderId="5" xfId="0" applyNumberFormat="1" applyFont="1" applyBorder="1" applyAlignment="1">
      <alignment horizontal="center" vertical="top"/>
    </xf>
    <xf numFmtId="164" fontId="3" fillId="2" borderId="2" xfId="0" applyNumberFormat="1" applyFont="1" applyFill="1" applyBorder="1" applyAlignment="1">
      <alignment horizontal="center" vertical="top"/>
    </xf>
    <xf numFmtId="164" fontId="3" fillId="2" borderId="11" xfId="0" applyNumberFormat="1" applyFont="1" applyFill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14" fillId="0" borderId="0" xfId="0" applyNumberFormat="1" applyFont="1" applyAlignment="1">
      <alignment horizontal="left" vertical="top" indent="25"/>
    </xf>
    <xf numFmtId="164" fontId="8" fillId="0" borderId="11" xfId="0" applyNumberFormat="1" applyFont="1" applyBorder="1" applyAlignment="1">
      <alignment horizontal="left" vertical="top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14" xfId="0" applyNumberFormat="1" applyFont="1" applyFill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49" fontId="7" fillId="0" borderId="2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14" fillId="0" borderId="0" xfId="0" applyNumberFormat="1" applyFont="1" applyAlignment="1">
      <alignment horizontal="left"/>
    </xf>
    <xf numFmtId="164" fontId="14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5" borderId="1" xfId="0" applyNumberFormat="1" applyFont="1" applyFill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9" fillId="0" borderId="1" xfId="0" applyNumberFormat="1" applyFont="1" applyBorder="1" applyAlignment="1">
      <alignment vertical="center" wrapText="1"/>
    </xf>
    <xf numFmtId="164" fontId="19" fillId="5" borderId="1" xfId="0" applyNumberFormat="1" applyFont="1" applyFill="1" applyBorder="1" applyAlignment="1">
      <alignment horizontal="right"/>
    </xf>
    <xf numFmtId="164" fontId="19" fillId="6" borderId="1" xfId="0" applyNumberFormat="1" applyFont="1" applyFill="1" applyBorder="1" applyAlignment="1">
      <alignment horizontal="right"/>
    </xf>
    <xf numFmtId="164" fontId="19" fillId="0" borderId="1" xfId="0" applyNumberFormat="1" applyFont="1" applyBorder="1" applyAlignment="1">
      <alignment horizontal="right"/>
    </xf>
    <xf numFmtId="164" fontId="13" fillId="0" borderId="1" xfId="0" applyNumberFormat="1" applyFont="1" applyBorder="1" applyAlignment="1">
      <alignment horizontal="left" vertical="center" wrapText="1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13" fillId="5" borderId="1" xfId="0" applyNumberFormat="1" applyFont="1" applyFill="1" applyBorder="1" applyAlignment="1">
      <alignment horizontal="right"/>
    </xf>
    <xf numFmtId="164" fontId="19" fillId="9" borderId="1" xfId="0" applyNumberFormat="1" applyFont="1" applyFill="1" applyBorder="1" applyAlignment="1">
      <alignment vertical="center" wrapText="1"/>
    </xf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vertical="center" wrapText="1"/>
    </xf>
    <xf numFmtId="164" fontId="20" fillId="0" borderId="1" xfId="0" applyNumberFormat="1" applyFont="1" applyBorder="1" applyAlignment="1">
      <alignment horizontal="left"/>
    </xf>
    <xf numFmtId="164" fontId="21" fillId="0" borderId="1" xfId="0" applyNumberFormat="1" applyFont="1" applyBorder="1" applyAlignment="1">
      <alignment horizontal="left" vertical="center" wrapText="1" indent="1"/>
    </xf>
    <xf numFmtId="164" fontId="21" fillId="5" borderId="1" xfId="0" applyNumberFormat="1" applyFont="1" applyFill="1" applyBorder="1" applyAlignment="1">
      <alignment horizontal="right"/>
    </xf>
    <xf numFmtId="164" fontId="21" fillId="6" borderId="1" xfId="0" applyNumberFormat="1" applyFont="1" applyFill="1" applyBorder="1" applyAlignment="1">
      <alignment horizontal="right"/>
    </xf>
    <xf numFmtId="164" fontId="21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vertical="center" wrapText="1"/>
    </xf>
    <xf numFmtId="164" fontId="16" fillId="5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5" borderId="1" xfId="0" applyNumberFormat="1" applyFont="1" applyFill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4" fillId="0" borderId="1" xfId="0" applyNumberFormat="1" applyFont="1" applyBorder="1" applyAlignment="1">
      <alignment vertical="center" wrapText="1"/>
    </xf>
    <xf numFmtId="164" fontId="19" fillId="0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left" vertical="center" wrapText="1" indent="1"/>
    </xf>
    <xf numFmtId="164" fontId="8" fillId="5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" fontId="22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Fill="1" applyBorder="1" applyAlignment="1">
      <alignment horizontal="left" vertical="center" wrapText="1"/>
    </xf>
    <xf numFmtId="0" fontId="23" fillId="0" borderId="0" xfId="0" applyFont="1" applyAlignment="1">
      <alignment wrapText="1"/>
    </xf>
    <xf numFmtId="0" fontId="8" fillId="0" borderId="1" xfId="0" applyFont="1" applyBorder="1" applyAlignment="1">
      <alignment horizontal="left" wrapText="1" indent="1"/>
    </xf>
    <xf numFmtId="0" fontId="24" fillId="0" borderId="0" xfId="0" applyFont="1" applyAlignment="1">
      <alignment wrapText="1"/>
    </xf>
    <xf numFmtId="164" fontId="8" fillId="0" borderId="1" xfId="0" applyNumberFormat="1" applyFont="1" applyBorder="1" applyAlignment="1">
      <alignment horizontal="left" vertical="top" wrapText="1" indent="1"/>
    </xf>
    <xf numFmtId="164" fontId="25" fillId="0" borderId="1" xfId="0" applyNumberFormat="1" applyFont="1" applyBorder="1" applyAlignment="1">
      <alignment horizontal="left" wrapText="1" indent="1"/>
    </xf>
    <xf numFmtId="164" fontId="8" fillId="0" borderId="1" xfId="0" applyNumberFormat="1" applyFont="1" applyBorder="1" applyAlignment="1">
      <alignment horizontal="left" wrapText="1" indent="1"/>
    </xf>
    <xf numFmtId="164" fontId="3" fillId="0" borderId="1" xfId="0" applyNumberFormat="1" applyFont="1" applyFill="1" applyBorder="1" applyAlignment="1">
      <alignment horizontal="right"/>
    </xf>
    <xf numFmtId="164" fontId="3" fillId="2" borderId="1" xfId="0" applyNumberFormat="1" applyFont="1" applyFill="1" applyBorder="1" applyAlignment="1">
      <alignment horizontal="left"/>
    </xf>
    <xf numFmtId="164" fontId="19" fillId="2" borderId="1" xfId="0" applyNumberFormat="1" applyFont="1" applyFill="1" applyBorder="1" applyAlignment="1">
      <alignment vertical="center" wrapText="1"/>
    </xf>
    <xf numFmtId="164" fontId="19" fillId="2" borderId="1" xfId="0" applyNumberFormat="1" applyFont="1" applyFill="1" applyBorder="1" applyAlignment="1">
      <alignment horizontal="right"/>
    </xf>
    <xf numFmtId="2" fontId="7" fillId="0" borderId="4" xfId="0" applyNumberFormat="1" applyFont="1" applyBorder="1" applyAlignment="1">
      <alignment horizontal="center" wrapText="1"/>
    </xf>
    <xf numFmtId="164" fontId="3" fillId="0" borderId="1" xfId="0" applyNumberFormat="1" applyFont="1" applyFill="1" applyBorder="1" applyAlignment="1">
      <alignment vertical="top"/>
    </xf>
    <xf numFmtId="2" fontId="7" fillId="0" borderId="12" xfId="0" applyNumberFormat="1" applyFont="1" applyBorder="1" applyAlignment="1">
      <alignment vertical="center" wrapText="1"/>
    </xf>
    <xf numFmtId="2" fontId="7" fillId="0" borderId="4" xfId="0" applyNumberFormat="1" applyFont="1" applyBorder="1" applyAlignment="1">
      <alignment vertical="center" wrapText="1"/>
    </xf>
    <xf numFmtId="164" fontId="8" fillId="0" borderId="5" xfId="0" applyNumberFormat="1" applyFont="1" applyBorder="1" applyAlignment="1">
      <alignment horizontal="left" vertical="center" wrapText="1" indent="1"/>
    </xf>
    <xf numFmtId="2" fontId="7" fillId="0" borderId="4" xfId="0" applyNumberFormat="1" applyFont="1" applyBorder="1" applyAlignment="1">
      <alignment horizontal="center" vertical="top" wrapText="1"/>
    </xf>
    <xf numFmtId="49" fontId="7" fillId="0" borderId="4" xfId="0" applyNumberFormat="1" applyFont="1" applyBorder="1" applyAlignment="1">
      <alignment horizontal="center" vertical="top"/>
    </xf>
    <xf numFmtId="0" fontId="14" fillId="0" borderId="0" xfId="0" applyFont="1" applyAlignment="1">
      <alignment horizontal="left" wrapText="1" indent="22"/>
    </xf>
    <xf numFmtId="164" fontId="19" fillId="0" borderId="0" xfId="0" applyNumberFormat="1" applyFont="1" applyAlignment="1">
      <alignment horizontal="center" vertical="center" wrapText="1"/>
    </xf>
    <xf numFmtId="164" fontId="14" fillId="0" borderId="0" xfId="0" applyNumberFormat="1" applyFont="1" applyAlignment="1">
      <alignment horizontal="left" indent="22"/>
    </xf>
    <xf numFmtId="0" fontId="14" fillId="0" borderId="0" xfId="0" applyFont="1" applyAlignment="1">
      <alignment horizontal="left" wrapText="1" indent="23"/>
    </xf>
    <xf numFmtId="164" fontId="14" fillId="0" borderId="0" xfId="0" applyNumberFormat="1" applyFont="1" applyAlignment="1">
      <alignment horizontal="left" indent="23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5" borderId="2" xfId="0" applyNumberFormat="1" applyFont="1" applyFill="1" applyBorder="1" applyAlignment="1">
      <alignment horizontal="center" vertical="center" wrapText="1"/>
    </xf>
    <xf numFmtId="164" fontId="7" fillId="5" borderId="5" xfId="0" applyNumberFormat="1" applyFont="1" applyFill="1" applyBorder="1" applyAlignment="1">
      <alignment horizontal="center" vertical="center" wrapText="1"/>
    </xf>
    <xf numFmtId="164" fontId="7" fillId="5" borderId="11" xfId="0" applyNumberFormat="1" applyFont="1" applyFill="1" applyBorder="1" applyAlignment="1">
      <alignment horizontal="center" vertical="center" wrapText="1"/>
    </xf>
    <xf numFmtId="164" fontId="7" fillId="5" borderId="15" xfId="0" applyNumberFormat="1" applyFont="1" applyFill="1" applyBorder="1" applyAlignment="1">
      <alignment horizontal="center" vertical="center"/>
    </xf>
    <xf numFmtId="164" fontId="7" fillId="5" borderId="7" xfId="0" applyNumberFormat="1" applyFont="1" applyFill="1" applyBorder="1" applyAlignment="1">
      <alignment horizontal="center" vertical="center"/>
    </xf>
    <xf numFmtId="164" fontId="7" fillId="5" borderId="4" xfId="0" applyNumberFormat="1" applyFont="1" applyFill="1" applyBorder="1" applyAlignment="1">
      <alignment horizontal="center" vertical="center"/>
    </xf>
    <xf numFmtId="164" fontId="7" fillId="5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left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5" borderId="9" xfId="0" applyNumberFormat="1" applyFont="1" applyFill="1" applyBorder="1" applyAlignment="1">
      <alignment horizontal="center" vertical="center" wrapText="1"/>
    </xf>
    <xf numFmtId="164" fontId="7" fillId="5" borderId="12" xfId="0" applyNumberFormat="1" applyFont="1" applyFill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5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14" fillId="0" borderId="0" xfId="0" applyNumberFormat="1" applyFont="1" applyAlignment="1">
      <alignment horizontal="left" indent="24"/>
    </xf>
    <xf numFmtId="0" fontId="14" fillId="0" borderId="0" xfId="0" applyFont="1" applyAlignment="1">
      <alignment horizontal="left" wrapText="1" indent="24"/>
    </xf>
    <xf numFmtId="164" fontId="5" fillId="0" borderId="15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5" fillId="0" borderId="3" xfId="0" applyNumberFormat="1" applyFont="1" applyFill="1" applyBorder="1" applyAlignment="1">
      <alignment horizontal="left"/>
    </xf>
    <xf numFmtId="164" fontId="7" fillId="6" borderId="6" xfId="0" applyNumberFormat="1" applyFont="1" applyFill="1" applyBorder="1" applyAlignment="1">
      <alignment horizontal="center" vertical="center" wrapText="1"/>
    </xf>
    <xf numFmtId="164" fontId="7" fillId="6" borderId="14" xfId="0" applyNumberFormat="1" applyFont="1" applyFill="1" applyBorder="1" applyAlignment="1">
      <alignment horizontal="center" vertical="center" wrapText="1"/>
    </xf>
    <xf numFmtId="164" fontId="3" fillId="2" borderId="2" xfId="0" applyNumberFormat="1" applyFont="1" applyFill="1" applyBorder="1" applyAlignment="1">
      <alignment horizontal="center" vertical="top"/>
    </xf>
    <xf numFmtId="164" fontId="3" fillId="2" borderId="5" xfId="0" applyNumberFormat="1" applyFont="1" applyFill="1" applyBorder="1" applyAlignment="1">
      <alignment horizontal="center" vertical="top"/>
    </xf>
    <xf numFmtId="164" fontId="3" fillId="2" borderId="11" xfId="0" applyNumberFormat="1" applyFont="1" applyFill="1" applyBorder="1" applyAlignment="1">
      <alignment horizontal="center" vertical="top"/>
    </xf>
    <xf numFmtId="164" fontId="7" fillId="2" borderId="2" xfId="0" applyNumberFormat="1" applyFont="1" applyFill="1" applyBorder="1" applyAlignment="1">
      <alignment horizontal="center" vertical="center"/>
    </xf>
    <xf numFmtId="164" fontId="7" fillId="2" borderId="5" xfId="0" applyNumberFormat="1" applyFont="1" applyFill="1" applyBorder="1" applyAlignment="1">
      <alignment horizontal="center" vertical="center"/>
    </xf>
    <xf numFmtId="164" fontId="7" fillId="2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14" fillId="0" borderId="0" xfId="0" applyNumberFormat="1" applyFont="1" applyAlignment="1">
      <alignment horizontal="left" indent="25"/>
    </xf>
    <xf numFmtId="0" fontId="14" fillId="0" borderId="0" xfId="0" applyFont="1" applyAlignment="1">
      <alignment horizontal="left" wrapText="1" indent="25"/>
    </xf>
    <xf numFmtId="164" fontId="7" fillId="0" borderId="5" xfId="0" applyNumberFormat="1" applyFont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5" fillId="0" borderId="3" xfId="0" applyNumberFormat="1" applyFont="1" applyBorder="1" applyAlignment="1">
      <alignment horizontal="left"/>
    </xf>
    <xf numFmtId="164" fontId="5" fillId="0" borderId="9" xfId="0" applyNumberFormat="1" applyFont="1" applyBorder="1" applyAlignment="1">
      <alignment horizontal="left"/>
    </xf>
    <xf numFmtId="2" fontId="7" fillId="0" borderId="2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3" fillId="0" borderId="14" xfId="0" applyNumberFormat="1" applyFont="1" applyFill="1" applyBorder="1" applyAlignment="1">
      <alignment horizontal="center" vertical="top"/>
    </xf>
    <xf numFmtId="49" fontId="7" fillId="0" borderId="2" xfId="0" applyNumberFormat="1" applyFont="1" applyBorder="1" applyAlignment="1">
      <alignment horizontal="center" vertical="top"/>
    </xf>
    <xf numFmtId="49" fontId="7" fillId="0" borderId="5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4" xfId="0" applyNumberFormat="1" applyFont="1" applyFill="1" applyBorder="1" applyAlignment="1">
      <alignment horizontal="center" vertical="top"/>
    </xf>
    <xf numFmtId="164" fontId="5" fillId="0" borderId="6" xfId="0" applyNumberFormat="1" applyFont="1" applyBorder="1" applyAlignment="1">
      <alignment horizontal="left"/>
    </xf>
    <xf numFmtId="164" fontId="8" fillId="0" borderId="5" xfId="0" applyNumberFormat="1" applyFont="1" applyFill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vertical="center" wrapText="1" indent="1"/>
    </xf>
    <xf numFmtId="164" fontId="5" fillId="0" borderId="2" xfId="0" applyNumberFormat="1" applyFont="1" applyFill="1" applyBorder="1" applyAlignment="1">
      <alignment horizontal="left"/>
    </xf>
    <xf numFmtId="164" fontId="5" fillId="0" borderId="1" xfId="0" applyNumberFormat="1" applyFont="1" applyFill="1" applyBorder="1" applyAlignment="1">
      <alignment horizontal="left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14" fillId="0" borderId="0" xfId="0" applyNumberFormat="1" applyFont="1" applyAlignment="1">
      <alignment horizontal="left" vertical="top" indent="25"/>
    </xf>
    <xf numFmtId="0" fontId="14" fillId="0" borderId="0" xfId="0" applyFont="1" applyAlignment="1">
      <alignment horizontal="left" vertical="top" wrapText="1" indent="25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64" fontId="14" fillId="0" borderId="0" xfId="0" applyNumberFormat="1" applyFont="1" applyAlignment="1">
      <alignment horizontal="left"/>
    </xf>
    <xf numFmtId="0" fontId="14" fillId="0" borderId="0" xfId="0" applyFont="1" applyAlignment="1">
      <alignment horizontal="left" wrapText="1"/>
    </xf>
    <xf numFmtId="1" fontId="4" fillId="0" borderId="0" xfId="0" applyNumberFormat="1" applyFont="1" applyAlignment="1">
      <alignment horizontal="center" wrapText="1"/>
    </xf>
    <xf numFmtId="164" fontId="5" fillId="0" borderId="1" xfId="0" applyNumberFormat="1" applyFont="1" applyBorder="1" applyAlignment="1">
      <alignment horizontal="center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14" fillId="0" borderId="0" xfId="0" applyNumberFormat="1" applyFont="1" applyAlignment="1">
      <alignment horizontal="left" indent="26"/>
    </xf>
    <xf numFmtId="0" fontId="14" fillId="0" borderId="0" xfId="0" applyFont="1" applyAlignment="1">
      <alignment horizontal="left" wrapText="1" indent="26"/>
    </xf>
    <xf numFmtId="0" fontId="8" fillId="0" borderId="4" xfId="0" applyFont="1" applyBorder="1" applyAlignment="1">
      <alignment horizontal="left" wrapText="1" indent="1"/>
    </xf>
    <xf numFmtId="164" fontId="3" fillId="0" borderId="11" xfId="0" applyNumberFormat="1" applyFont="1" applyBorder="1" applyAlignment="1">
      <alignment horizontal="left"/>
    </xf>
    <xf numFmtId="164" fontId="3" fillId="5" borderId="4" xfId="0" applyNumberFormat="1" applyFont="1" applyFill="1" applyBorder="1" applyAlignment="1">
      <alignment horizontal="right" vertical="top"/>
    </xf>
    <xf numFmtId="164" fontId="8" fillId="0" borderId="13" xfId="0" applyNumberFormat="1" applyFont="1" applyBorder="1" applyAlignment="1">
      <alignment horizontal="left" vertical="center" wrapText="1" indent="1"/>
    </xf>
    <xf numFmtId="164" fontId="8" fillId="0" borderId="10" xfId="0" applyNumberFormat="1" applyFont="1" applyBorder="1"/>
    <xf numFmtId="164" fontId="8" fillId="0" borderId="10" xfId="0" applyNumberFormat="1" applyFont="1" applyFill="1" applyBorder="1" applyAlignment="1">
      <alignment horizontal="left" wrapText="1" indent="1"/>
    </xf>
    <xf numFmtId="164" fontId="8" fillId="4" borderId="10" xfId="0" applyNumberFormat="1" applyFont="1" applyFill="1" applyBorder="1" applyAlignment="1">
      <alignment horizontal="left" wrapText="1" indent="1"/>
    </xf>
    <xf numFmtId="164" fontId="8" fillId="0" borderId="12" xfId="0" applyNumberFormat="1" applyFont="1" applyFill="1" applyBorder="1" applyAlignment="1">
      <alignment horizontal="left" wrapText="1" indent="1"/>
    </xf>
    <xf numFmtId="164" fontId="3" fillId="5" borderId="9" xfId="0" applyNumberFormat="1" applyFont="1" applyFill="1" applyBorder="1" applyAlignment="1"/>
    <xf numFmtId="164" fontId="3" fillId="0" borderId="1" xfId="0" applyNumberFormat="1" applyFont="1" applyFill="1" applyBorder="1" applyAlignment="1"/>
    <xf numFmtId="2" fontId="0" fillId="0" borderId="5" xfId="0" applyNumberFormat="1" applyBorder="1" applyAlignment="1">
      <alignment vertical="top"/>
    </xf>
    <xf numFmtId="164" fontId="3" fillId="5" borderId="3" xfId="0" applyNumberFormat="1" applyFont="1" applyFill="1" applyBorder="1" applyAlignment="1"/>
    <xf numFmtId="164" fontId="8" fillId="2" borderId="13" xfId="0" applyNumberFormat="1" applyFont="1" applyFill="1" applyBorder="1" applyAlignment="1">
      <alignment horizontal="left" wrapText="1" indent="1"/>
    </xf>
    <xf numFmtId="164" fontId="3" fillId="2" borderId="1" xfId="0" applyNumberFormat="1" applyFont="1" applyFill="1" applyBorder="1" applyAlignment="1"/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keitima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._pajamos"/>
      <sheetName val="2 pr._pajamos pagal rūšis"/>
      <sheetName val="3 pr._asignavimų suvestinė"/>
      <sheetName val="4 pr._savarankiškosios f-jos"/>
      <sheetName val="5 pr._valstybinės f-jos"/>
      <sheetName val="6 pr._ugdymo reikmės"/>
      <sheetName val="7 pr._kita dotacija"/>
      <sheetName val="8 pr._aplinkos apsaugos s. p."/>
      <sheetName val="9 pr._įstaigų pajamos"/>
      <sheetName val="10 pr._skolintos lėšos"/>
      <sheetName val="11 pr._nepanaudotos lėšos"/>
      <sheetName val="12 pr._suvestinė pagal progr."/>
    </sheetNames>
    <sheetDataSet>
      <sheetData sheetId="0"/>
      <sheetData sheetId="1">
        <row r="22">
          <cell r="L22">
            <v>23.4</v>
          </cell>
        </row>
        <row r="23">
          <cell r="L23">
            <v>0.3</v>
          </cell>
        </row>
        <row r="24">
          <cell r="L24">
            <v>0.5</v>
          </cell>
        </row>
        <row r="25">
          <cell r="L25">
            <v>1.9</v>
          </cell>
        </row>
        <row r="26">
          <cell r="L26">
            <v>2</v>
          </cell>
        </row>
        <row r="27">
          <cell r="L27">
            <v>0.1</v>
          </cell>
        </row>
        <row r="28">
          <cell r="L28">
            <v>3.3</v>
          </cell>
        </row>
        <row r="29">
          <cell r="L29">
            <v>0.5</v>
          </cell>
        </row>
        <row r="30">
          <cell r="L30">
            <v>0.2</v>
          </cell>
        </row>
        <row r="31">
          <cell r="L31">
            <v>1.5</v>
          </cell>
        </row>
        <row r="32">
          <cell r="L32">
            <v>33.700000000000003</v>
          </cell>
        </row>
        <row r="34">
          <cell r="L34">
            <v>4.0999999999999996</v>
          </cell>
        </row>
        <row r="35">
          <cell r="L35">
            <v>1.2</v>
          </cell>
        </row>
        <row r="36">
          <cell r="L36">
            <v>13.6</v>
          </cell>
        </row>
        <row r="37">
          <cell r="L37">
            <v>0.9</v>
          </cell>
        </row>
        <row r="38">
          <cell r="L38">
            <v>1</v>
          </cell>
        </row>
        <row r="39">
          <cell r="L39">
            <v>13.4</v>
          </cell>
        </row>
        <row r="40">
          <cell r="L40">
            <v>3</v>
          </cell>
        </row>
        <row r="41">
          <cell r="L41">
            <v>10.3</v>
          </cell>
        </row>
        <row r="42">
          <cell r="L42">
            <v>0.2</v>
          </cell>
        </row>
        <row r="43">
          <cell r="L43">
            <v>2</v>
          </cell>
        </row>
        <row r="44">
          <cell r="L44">
            <v>0.9</v>
          </cell>
        </row>
        <row r="45">
          <cell r="L45">
            <v>50.6</v>
          </cell>
        </row>
        <row r="47">
          <cell r="L47">
            <v>103.1</v>
          </cell>
        </row>
        <row r="48">
          <cell r="L48">
            <v>2</v>
          </cell>
        </row>
        <row r="49">
          <cell r="L49">
            <v>105.1</v>
          </cell>
        </row>
        <row r="51">
          <cell r="L51">
            <v>20.100000000000001</v>
          </cell>
        </row>
        <row r="52">
          <cell r="L52">
            <v>0.1</v>
          </cell>
        </row>
        <row r="53">
          <cell r="L53">
            <v>2.4</v>
          </cell>
        </row>
        <row r="54">
          <cell r="L54">
            <v>12.799999999999999</v>
          </cell>
        </row>
        <row r="55">
          <cell r="L55">
            <v>0.2</v>
          </cell>
        </row>
        <row r="56">
          <cell r="L56">
            <v>18.100000000000001</v>
          </cell>
        </row>
        <row r="57">
          <cell r="L57">
            <v>53.9</v>
          </cell>
        </row>
        <row r="58">
          <cell r="L58">
            <v>23.8</v>
          </cell>
        </row>
        <row r="59">
          <cell r="L59">
            <v>0.1</v>
          </cell>
        </row>
        <row r="60">
          <cell r="L60">
            <v>2.8</v>
          </cell>
        </row>
        <row r="61">
          <cell r="L61">
            <v>0.1</v>
          </cell>
        </row>
        <row r="62">
          <cell r="L62">
            <v>7.1</v>
          </cell>
        </row>
        <row r="63">
          <cell r="L63">
            <v>3.5</v>
          </cell>
        </row>
        <row r="64">
          <cell r="L64">
            <v>0.1</v>
          </cell>
        </row>
        <row r="65">
          <cell r="L65">
            <v>10.9</v>
          </cell>
        </row>
        <row r="66">
          <cell r="L66">
            <v>15.4</v>
          </cell>
        </row>
        <row r="67">
          <cell r="L67">
            <v>6</v>
          </cell>
        </row>
        <row r="68">
          <cell r="L68">
            <v>11</v>
          </cell>
        </row>
        <row r="69">
          <cell r="L69">
            <v>83.399999999999991</v>
          </cell>
        </row>
        <row r="70">
          <cell r="L70">
            <v>41.1</v>
          </cell>
        </row>
        <row r="71">
          <cell r="L71">
            <v>41.5</v>
          </cell>
        </row>
        <row r="72">
          <cell r="L72">
            <v>97.399999999999991</v>
          </cell>
        </row>
        <row r="73">
          <cell r="L73">
            <v>43.6</v>
          </cell>
        </row>
        <row r="74">
          <cell r="L74">
            <v>85.199999999999989</v>
          </cell>
        </row>
        <row r="75">
          <cell r="L75">
            <v>1.5</v>
          </cell>
        </row>
        <row r="76">
          <cell r="L76">
            <v>68.2</v>
          </cell>
        </row>
        <row r="77">
          <cell r="L77">
            <v>8.5</v>
          </cell>
        </row>
        <row r="78">
          <cell r="L78">
            <v>36.700000000000003</v>
          </cell>
        </row>
        <row r="79">
          <cell r="L79">
            <v>6.5</v>
          </cell>
        </row>
        <row r="83">
          <cell r="L83">
            <v>1.3</v>
          </cell>
        </row>
        <row r="84">
          <cell r="L84">
            <v>0.8</v>
          </cell>
        </row>
        <row r="85">
          <cell r="L85">
            <v>1.2</v>
          </cell>
        </row>
        <row r="86">
          <cell r="L86">
            <v>0.8</v>
          </cell>
        </row>
        <row r="88">
          <cell r="L88">
            <v>29.599999999999998</v>
          </cell>
        </row>
        <row r="89">
          <cell r="L89">
            <v>5.4</v>
          </cell>
        </row>
        <row r="90">
          <cell r="L90">
            <v>4.2</v>
          </cell>
        </row>
        <row r="91">
          <cell r="L91">
            <v>1.6</v>
          </cell>
        </row>
        <row r="92">
          <cell r="L92">
            <v>1.2</v>
          </cell>
        </row>
        <row r="93">
          <cell r="L93">
            <v>1</v>
          </cell>
        </row>
        <row r="94">
          <cell r="L94">
            <v>3.5</v>
          </cell>
        </row>
        <row r="95">
          <cell r="L95">
            <v>24.3</v>
          </cell>
        </row>
        <row r="96">
          <cell r="L96">
            <v>76.100000000000009</v>
          </cell>
        </row>
        <row r="98">
          <cell r="L98">
            <v>294.2</v>
          </cell>
        </row>
        <row r="99">
          <cell r="L99">
            <v>58</v>
          </cell>
        </row>
        <row r="100">
          <cell r="L100">
            <v>2.2000000000000002</v>
          </cell>
        </row>
        <row r="101">
          <cell r="L101">
            <v>31</v>
          </cell>
        </row>
        <row r="102">
          <cell r="L102">
            <v>385.4</v>
          </cell>
        </row>
        <row r="103">
          <cell r="L103">
            <v>1364.4</v>
          </cell>
        </row>
      </sheetData>
      <sheetData sheetId="2"/>
      <sheetData sheetId="3">
        <row r="26">
          <cell r="E26">
            <v>125.2</v>
          </cell>
          <cell r="F26">
            <v>120.4</v>
          </cell>
          <cell r="M26">
            <v>125.2</v>
          </cell>
          <cell r="N26">
            <v>120.4</v>
          </cell>
          <cell r="O26">
            <v>0</v>
          </cell>
        </row>
        <row r="27">
          <cell r="E27">
            <v>4090.2</v>
          </cell>
          <cell r="F27">
            <v>2738.4</v>
          </cell>
          <cell r="G27">
            <v>81.400000000000006</v>
          </cell>
          <cell r="I27">
            <v>41</v>
          </cell>
          <cell r="J27">
            <v>40.4</v>
          </cell>
          <cell r="K27">
            <v>150</v>
          </cell>
          <cell r="M27">
            <v>4131.2</v>
          </cell>
          <cell r="N27">
            <v>2778.8</v>
          </cell>
          <cell r="O27">
            <v>231.4</v>
          </cell>
        </row>
        <row r="32">
          <cell r="E32">
            <v>103.49999999999999</v>
          </cell>
          <cell r="F32">
            <v>84</v>
          </cell>
          <cell r="G32">
            <v>0</v>
          </cell>
          <cell r="I32">
            <v>0</v>
          </cell>
          <cell r="J32">
            <v>0</v>
          </cell>
          <cell r="K32">
            <v>0</v>
          </cell>
          <cell r="M32">
            <v>103.49999999999999</v>
          </cell>
          <cell r="N32">
            <v>84</v>
          </cell>
          <cell r="O32">
            <v>0</v>
          </cell>
        </row>
        <row r="38">
          <cell r="E38">
            <v>97.1</v>
          </cell>
          <cell r="F38">
            <v>84.7</v>
          </cell>
          <cell r="G38">
            <v>0</v>
          </cell>
          <cell r="I38">
            <v>0</v>
          </cell>
          <cell r="K38">
            <v>0</v>
          </cell>
          <cell r="M38">
            <v>97.1</v>
          </cell>
          <cell r="N38">
            <v>84.7</v>
          </cell>
          <cell r="O38">
            <v>0</v>
          </cell>
        </row>
        <row r="43">
          <cell r="E43">
            <v>157.69999999999999</v>
          </cell>
          <cell r="F43">
            <v>138.5</v>
          </cell>
          <cell r="G43">
            <v>0</v>
          </cell>
          <cell r="I43">
            <v>0</v>
          </cell>
          <cell r="J43">
            <v>-2.5</v>
          </cell>
          <cell r="K43">
            <v>0</v>
          </cell>
          <cell r="M43">
            <v>157.69999999999999</v>
          </cell>
          <cell r="N43">
            <v>136</v>
          </cell>
          <cell r="O43">
            <v>0</v>
          </cell>
        </row>
        <row r="49">
          <cell r="E49">
            <v>154.5</v>
          </cell>
          <cell r="F49">
            <v>130.6</v>
          </cell>
          <cell r="G49">
            <v>0</v>
          </cell>
          <cell r="I49">
            <v>-1.1000000000000001</v>
          </cell>
          <cell r="J49">
            <v>0</v>
          </cell>
          <cell r="K49">
            <v>0</v>
          </cell>
          <cell r="M49">
            <v>153.4</v>
          </cell>
          <cell r="N49">
            <v>130.6</v>
          </cell>
          <cell r="O49">
            <v>0</v>
          </cell>
        </row>
        <row r="54">
          <cell r="E54">
            <v>87.6</v>
          </cell>
          <cell r="F54">
            <v>71.599999999999994</v>
          </cell>
          <cell r="G54">
            <v>0</v>
          </cell>
          <cell r="I54">
            <v>0</v>
          </cell>
          <cell r="J54">
            <v>0</v>
          </cell>
          <cell r="K54">
            <v>0</v>
          </cell>
          <cell r="M54">
            <v>87.6</v>
          </cell>
          <cell r="N54">
            <v>71.599999999999994</v>
          </cell>
          <cell r="O54">
            <v>0</v>
          </cell>
        </row>
        <row r="59">
          <cell r="E59">
            <v>99.899999999999991</v>
          </cell>
          <cell r="F59">
            <v>85.1</v>
          </cell>
          <cell r="G59">
            <v>0</v>
          </cell>
          <cell r="I59">
            <v>0</v>
          </cell>
          <cell r="J59">
            <v>0</v>
          </cell>
          <cell r="K59">
            <v>0</v>
          </cell>
          <cell r="M59">
            <v>99.899999999999991</v>
          </cell>
          <cell r="N59">
            <v>85.1</v>
          </cell>
          <cell r="O59">
            <v>0</v>
          </cell>
        </row>
        <row r="64">
          <cell r="E64">
            <v>108.69999999999999</v>
          </cell>
          <cell r="F64">
            <v>95.199999999999989</v>
          </cell>
          <cell r="G64">
            <v>0</v>
          </cell>
          <cell r="I64">
            <v>0</v>
          </cell>
          <cell r="J64">
            <v>0</v>
          </cell>
          <cell r="K64">
            <v>0</v>
          </cell>
          <cell r="M64">
            <v>108.69999999999999</v>
          </cell>
          <cell r="N64">
            <v>95.199999999999989</v>
          </cell>
          <cell r="O64">
            <v>0</v>
          </cell>
        </row>
        <row r="69">
          <cell r="E69">
            <v>219.1</v>
          </cell>
          <cell r="F69">
            <v>198</v>
          </cell>
          <cell r="G69">
            <v>0</v>
          </cell>
          <cell r="I69">
            <v>0</v>
          </cell>
          <cell r="J69">
            <v>0</v>
          </cell>
          <cell r="K69">
            <v>0</v>
          </cell>
          <cell r="M69">
            <v>219.1</v>
          </cell>
          <cell r="N69">
            <v>198</v>
          </cell>
          <cell r="O69">
            <v>0</v>
          </cell>
        </row>
        <row r="75">
          <cell r="E75">
            <v>97.7</v>
          </cell>
          <cell r="F75">
            <v>87.5</v>
          </cell>
          <cell r="G75">
            <v>0</v>
          </cell>
          <cell r="I75">
            <v>0</v>
          </cell>
          <cell r="J75">
            <v>0</v>
          </cell>
          <cell r="K75">
            <v>0</v>
          </cell>
          <cell r="M75">
            <v>97.7</v>
          </cell>
          <cell r="N75">
            <v>87.5</v>
          </cell>
          <cell r="O75">
            <v>0</v>
          </cell>
        </row>
        <row r="80">
          <cell r="E80">
            <v>82.7</v>
          </cell>
          <cell r="F80">
            <v>73.3</v>
          </cell>
          <cell r="G80">
            <v>0</v>
          </cell>
          <cell r="I80">
            <v>0</v>
          </cell>
          <cell r="J80">
            <v>-1.8</v>
          </cell>
          <cell r="K80">
            <v>0</v>
          </cell>
          <cell r="M80">
            <v>82.7</v>
          </cell>
          <cell r="N80">
            <v>71.5</v>
          </cell>
          <cell r="O80">
            <v>0</v>
          </cell>
        </row>
        <row r="85">
          <cell r="E85">
            <v>187.9</v>
          </cell>
          <cell r="F85">
            <v>159.1</v>
          </cell>
          <cell r="G85">
            <v>22.5</v>
          </cell>
          <cell r="I85">
            <v>0</v>
          </cell>
          <cell r="J85">
            <v>0</v>
          </cell>
          <cell r="K85">
            <v>0</v>
          </cell>
          <cell r="M85">
            <v>187.9</v>
          </cell>
          <cell r="N85">
            <v>159.1</v>
          </cell>
          <cell r="O85">
            <v>22.5</v>
          </cell>
        </row>
        <row r="89">
          <cell r="E89">
            <v>130</v>
          </cell>
          <cell r="G89">
            <v>1619</v>
          </cell>
          <cell r="M89">
            <v>130</v>
          </cell>
          <cell r="N89">
            <v>0</v>
          </cell>
          <cell r="O89">
            <v>1619</v>
          </cell>
        </row>
        <row r="90">
          <cell r="M90">
            <v>0</v>
          </cell>
          <cell r="N90">
            <v>0</v>
          </cell>
          <cell r="O90">
            <v>0</v>
          </cell>
        </row>
        <row r="91">
          <cell r="E91">
            <v>5741.7999999999993</v>
          </cell>
          <cell r="F91">
            <v>4066.3999999999996</v>
          </cell>
          <cell r="G91">
            <v>1722.9</v>
          </cell>
          <cell r="I91">
            <v>39.9</v>
          </cell>
          <cell r="J91">
            <v>36.1</v>
          </cell>
          <cell r="K91">
            <v>150</v>
          </cell>
          <cell r="M91">
            <v>5781.6999999999989</v>
          </cell>
          <cell r="N91">
            <v>4102.5</v>
          </cell>
          <cell r="O91">
            <v>1872.9</v>
          </cell>
        </row>
        <row r="93">
          <cell r="E93">
            <v>1965.2</v>
          </cell>
          <cell r="F93">
            <v>51.1</v>
          </cell>
          <cell r="G93">
            <v>200</v>
          </cell>
          <cell r="I93">
            <v>2.8</v>
          </cell>
          <cell r="J93">
            <v>0</v>
          </cell>
          <cell r="K93">
            <v>-0.8</v>
          </cell>
          <cell r="M93">
            <v>1968.0000000000002</v>
          </cell>
          <cell r="N93">
            <v>51.1</v>
          </cell>
          <cell r="O93">
            <v>199.2</v>
          </cell>
        </row>
        <row r="101">
          <cell r="E101">
            <v>19.100000000000001</v>
          </cell>
          <cell r="F101">
            <v>0</v>
          </cell>
          <cell r="G101">
            <v>0</v>
          </cell>
          <cell r="I101">
            <v>0</v>
          </cell>
          <cell r="J101">
            <v>0</v>
          </cell>
          <cell r="K101">
            <v>0</v>
          </cell>
          <cell r="M101">
            <v>19.100000000000001</v>
          </cell>
          <cell r="N101">
            <v>0</v>
          </cell>
          <cell r="O101">
            <v>0</v>
          </cell>
        </row>
        <row r="105">
          <cell r="E105">
            <v>20.9</v>
          </cell>
          <cell r="F105">
            <v>0</v>
          </cell>
          <cell r="G105">
            <v>0</v>
          </cell>
          <cell r="I105">
            <v>0</v>
          </cell>
          <cell r="J105">
            <v>0</v>
          </cell>
          <cell r="K105">
            <v>0</v>
          </cell>
          <cell r="M105">
            <v>20.9</v>
          </cell>
          <cell r="N105">
            <v>0</v>
          </cell>
          <cell r="O105">
            <v>0</v>
          </cell>
        </row>
        <row r="109">
          <cell r="E109">
            <v>19.3</v>
          </cell>
          <cell r="F109">
            <v>0</v>
          </cell>
          <cell r="G109">
            <v>0</v>
          </cell>
          <cell r="I109">
            <v>0</v>
          </cell>
          <cell r="J109">
            <v>0</v>
          </cell>
          <cell r="K109">
            <v>0</v>
          </cell>
          <cell r="M109">
            <v>19.3</v>
          </cell>
          <cell r="N109">
            <v>0</v>
          </cell>
          <cell r="O109">
            <v>0</v>
          </cell>
        </row>
        <row r="113">
          <cell r="E113">
            <v>22.4</v>
          </cell>
          <cell r="F113">
            <v>0</v>
          </cell>
          <cell r="G113">
            <v>0</v>
          </cell>
          <cell r="I113">
            <v>1.1000000000000001</v>
          </cell>
          <cell r="J113">
            <v>0</v>
          </cell>
          <cell r="K113">
            <v>0</v>
          </cell>
          <cell r="M113">
            <v>23.5</v>
          </cell>
          <cell r="N113">
            <v>0</v>
          </cell>
          <cell r="O113">
            <v>0</v>
          </cell>
        </row>
        <row r="117">
          <cell r="E117">
            <v>23.5</v>
          </cell>
          <cell r="F117">
            <v>0</v>
          </cell>
          <cell r="G117">
            <v>0</v>
          </cell>
          <cell r="I117">
            <v>0</v>
          </cell>
          <cell r="J117">
            <v>0</v>
          </cell>
          <cell r="K117">
            <v>0</v>
          </cell>
          <cell r="M117">
            <v>23.5</v>
          </cell>
          <cell r="N117">
            <v>0</v>
          </cell>
          <cell r="O117">
            <v>0</v>
          </cell>
        </row>
        <row r="121">
          <cell r="E121">
            <v>29.200000000000003</v>
          </cell>
          <cell r="F121">
            <v>0</v>
          </cell>
          <cell r="G121">
            <v>1.4</v>
          </cell>
          <cell r="I121">
            <v>0</v>
          </cell>
          <cell r="J121">
            <v>0</v>
          </cell>
          <cell r="K121">
            <v>0</v>
          </cell>
          <cell r="M121">
            <v>29.200000000000003</v>
          </cell>
          <cell r="N121">
            <v>0</v>
          </cell>
          <cell r="O121">
            <v>1.4</v>
          </cell>
        </row>
        <row r="125">
          <cell r="E125">
            <v>21.200000000000003</v>
          </cell>
          <cell r="F125">
            <v>0</v>
          </cell>
          <cell r="G125">
            <v>0</v>
          </cell>
          <cell r="I125">
            <v>0</v>
          </cell>
          <cell r="J125">
            <v>0</v>
          </cell>
          <cell r="K125">
            <v>0</v>
          </cell>
          <cell r="M125">
            <v>21.200000000000003</v>
          </cell>
          <cell r="N125">
            <v>0</v>
          </cell>
          <cell r="O125">
            <v>0</v>
          </cell>
        </row>
        <row r="129">
          <cell r="E129">
            <v>49.6</v>
          </cell>
          <cell r="F129">
            <v>0</v>
          </cell>
          <cell r="G129">
            <v>40</v>
          </cell>
          <cell r="I129">
            <v>0</v>
          </cell>
          <cell r="J129">
            <v>0</v>
          </cell>
          <cell r="K129">
            <v>0</v>
          </cell>
          <cell r="M129">
            <v>49.6</v>
          </cell>
          <cell r="N129">
            <v>0</v>
          </cell>
          <cell r="O129">
            <v>40</v>
          </cell>
        </row>
        <row r="133">
          <cell r="E133">
            <v>24.4</v>
          </cell>
          <cell r="F133">
            <v>0</v>
          </cell>
          <cell r="G133">
            <v>2.2999999999999998</v>
          </cell>
          <cell r="I133">
            <v>0</v>
          </cell>
          <cell r="J133">
            <v>0</v>
          </cell>
          <cell r="K133">
            <v>0</v>
          </cell>
          <cell r="M133">
            <v>24.4</v>
          </cell>
          <cell r="N133">
            <v>0</v>
          </cell>
          <cell r="O133">
            <v>2.2999999999999998</v>
          </cell>
        </row>
        <row r="137">
          <cell r="E137">
            <v>13.399999999999999</v>
          </cell>
          <cell r="F137">
            <v>0</v>
          </cell>
          <cell r="G137">
            <v>0</v>
          </cell>
          <cell r="I137">
            <v>0</v>
          </cell>
          <cell r="J137">
            <v>0</v>
          </cell>
          <cell r="K137">
            <v>0</v>
          </cell>
          <cell r="M137">
            <v>13.399999999999999</v>
          </cell>
          <cell r="N137">
            <v>0</v>
          </cell>
          <cell r="O137">
            <v>0</v>
          </cell>
        </row>
        <row r="141">
          <cell r="E141">
            <v>685.4</v>
          </cell>
          <cell r="F141">
            <v>0</v>
          </cell>
          <cell r="G141">
            <v>7</v>
          </cell>
          <cell r="I141">
            <v>0</v>
          </cell>
          <cell r="K141">
            <v>0</v>
          </cell>
          <cell r="M141">
            <v>685.4</v>
          </cell>
          <cell r="N141">
            <v>0</v>
          </cell>
          <cell r="O141">
            <v>7</v>
          </cell>
        </row>
        <row r="145">
          <cell r="E145">
            <v>2893.6</v>
          </cell>
          <cell r="F145">
            <v>51.1</v>
          </cell>
          <cell r="G145">
            <v>250.70000000000002</v>
          </cell>
          <cell r="I145">
            <v>3.9</v>
          </cell>
          <cell r="J145">
            <v>0</v>
          </cell>
          <cell r="K145">
            <v>-0.8</v>
          </cell>
          <cell r="M145">
            <v>2897.5</v>
          </cell>
          <cell r="N145">
            <v>51.1</v>
          </cell>
          <cell r="O145">
            <v>249.9</v>
          </cell>
        </row>
        <row r="147">
          <cell r="E147">
            <v>85.9</v>
          </cell>
          <cell r="F147">
            <v>1</v>
          </cell>
          <cell r="M147">
            <v>85.9</v>
          </cell>
          <cell r="N147">
            <v>1</v>
          </cell>
          <cell r="O147">
            <v>0</v>
          </cell>
        </row>
        <row r="148">
          <cell r="E148">
            <v>33.9</v>
          </cell>
          <cell r="F148">
            <v>33.1</v>
          </cell>
          <cell r="M148">
            <v>33.9</v>
          </cell>
          <cell r="N148">
            <v>33.1</v>
          </cell>
          <cell r="O148">
            <v>0</v>
          </cell>
        </row>
        <row r="149">
          <cell r="E149">
            <v>119.80000000000001</v>
          </cell>
          <cell r="F149">
            <v>34.1</v>
          </cell>
          <cell r="G149">
            <v>0</v>
          </cell>
          <cell r="I149">
            <v>0</v>
          </cell>
          <cell r="J149">
            <v>0</v>
          </cell>
          <cell r="K149">
            <v>0</v>
          </cell>
          <cell r="M149">
            <v>119.80000000000001</v>
          </cell>
          <cell r="N149">
            <v>34.1</v>
          </cell>
          <cell r="O149">
            <v>0</v>
          </cell>
        </row>
        <row r="151">
          <cell r="E151">
            <v>647.6</v>
          </cell>
          <cell r="F151">
            <v>152.20000000000002</v>
          </cell>
          <cell r="G151">
            <v>180.2</v>
          </cell>
          <cell r="I151">
            <v>46.5</v>
          </cell>
          <cell r="J151">
            <v>0</v>
          </cell>
          <cell r="K151">
            <v>0</v>
          </cell>
          <cell r="M151">
            <v>694.1</v>
          </cell>
          <cell r="N151">
            <v>152.20000000000002</v>
          </cell>
          <cell r="O151">
            <v>180.2</v>
          </cell>
        </row>
        <row r="154">
          <cell r="E154">
            <v>361.1</v>
          </cell>
          <cell r="F154">
            <v>298.7</v>
          </cell>
          <cell r="M154">
            <v>361.1</v>
          </cell>
          <cell r="N154">
            <v>298.7</v>
          </cell>
          <cell r="O154">
            <v>0</v>
          </cell>
        </row>
        <row r="155">
          <cell r="E155">
            <v>141.69999999999999</v>
          </cell>
          <cell r="F155">
            <v>107.7</v>
          </cell>
          <cell r="M155">
            <v>141.69999999999999</v>
          </cell>
          <cell r="N155">
            <v>107.7</v>
          </cell>
          <cell r="O155">
            <v>0</v>
          </cell>
        </row>
        <row r="156">
          <cell r="E156">
            <v>197.2</v>
          </cell>
          <cell r="F156">
            <v>136</v>
          </cell>
          <cell r="M156">
            <v>197.2</v>
          </cell>
          <cell r="N156">
            <v>136</v>
          </cell>
          <cell r="O156">
            <v>0</v>
          </cell>
        </row>
        <row r="157">
          <cell r="E157">
            <v>290.2</v>
          </cell>
          <cell r="F157">
            <v>232.9</v>
          </cell>
          <cell r="M157">
            <v>290.2</v>
          </cell>
          <cell r="N157">
            <v>232.9</v>
          </cell>
          <cell r="O157">
            <v>0</v>
          </cell>
        </row>
        <row r="158">
          <cell r="E158">
            <v>88.3</v>
          </cell>
          <cell r="F158">
            <v>64</v>
          </cell>
          <cell r="M158">
            <v>88.3</v>
          </cell>
          <cell r="N158">
            <v>64</v>
          </cell>
          <cell r="O158">
            <v>0</v>
          </cell>
        </row>
        <row r="159">
          <cell r="E159">
            <v>374.3</v>
          </cell>
          <cell r="F159">
            <v>303.2</v>
          </cell>
          <cell r="M159">
            <v>374.3</v>
          </cell>
          <cell r="N159">
            <v>303.2</v>
          </cell>
          <cell r="O159">
            <v>0</v>
          </cell>
        </row>
        <row r="160">
          <cell r="E160">
            <v>348.6</v>
          </cell>
          <cell r="F160">
            <v>238.9</v>
          </cell>
          <cell r="M160">
            <v>348.6</v>
          </cell>
          <cell r="N160">
            <v>238.9</v>
          </cell>
          <cell r="O160">
            <v>0</v>
          </cell>
        </row>
        <row r="161">
          <cell r="E161">
            <v>462.5</v>
          </cell>
          <cell r="F161">
            <v>352.7</v>
          </cell>
          <cell r="M161">
            <v>462.5</v>
          </cell>
          <cell r="N161">
            <v>352.7</v>
          </cell>
          <cell r="O161">
            <v>0</v>
          </cell>
        </row>
        <row r="162">
          <cell r="E162">
            <v>182.7</v>
          </cell>
          <cell r="F162">
            <v>136</v>
          </cell>
          <cell r="M162">
            <v>182.7</v>
          </cell>
          <cell r="N162">
            <v>136</v>
          </cell>
          <cell r="O162">
            <v>0</v>
          </cell>
        </row>
        <row r="163">
          <cell r="E163">
            <v>200</v>
          </cell>
          <cell r="F163">
            <v>145.5</v>
          </cell>
          <cell r="M163">
            <v>200</v>
          </cell>
          <cell r="N163">
            <v>145.5</v>
          </cell>
          <cell r="O163">
            <v>0</v>
          </cell>
        </row>
        <row r="164">
          <cell r="E164">
            <v>105.6</v>
          </cell>
          <cell r="F164">
            <v>80.3</v>
          </cell>
          <cell r="M164">
            <v>105.6</v>
          </cell>
          <cell r="N164">
            <v>80.3</v>
          </cell>
          <cell r="O164">
            <v>0</v>
          </cell>
        </row>
        <row r="165">
          <cell r="E165">
            <v>185.9</v>
          </cell>
          <cell r="F165">
            <v>148.80000000000001</v>
          </cell>
          <cell r="M165">
            <v>185.9</v>
          </cell>
          <cell r="N165">
            <v>148.80000000000001</v>
          </cell>
          <cell r="O165">
            <v>0</v>
          </cell>
        </row>
        <row r="166">
          <cell r="E166">
            <v>118.2</v>
          </cell>
          <cell r="F166">
            <v>98.8</v>
          </cell>
          <cell r="M166">
            <v>118.2</v>
          </cell>
          <cell r="N166">
            <v>98.8</v>
          </cell>
          <cell r="O166">
            <v>0</v>
          </cell>
        </row>
        <row r="167">
          <cell r="E167">
            <v>128.4</v>
          </cell>
          <cell r="F167">
            <v>103.4</v>
          </cell>
          <cell r="M167">
            <v>128.4</v>
          </cell>
          <cell r="N167">
            <v>103.4</v>
          </cell>
          <cell r="O167">
            <v>0</v>
          </cell>
        </row>
        <row r="168">
          <cell r="E168">
            <v>129.80000000000001</v>
          </cell>
          <cell r="F168">
            <v>104.3</v>
          </cell>
          <cell r="M168">
            <v>129.80000000000001</v>
          </cell>
          <cell r="N168">
            <v>104.3</v>
          </cell>
          <cell r="O168">
            <v>0</v>
          </cell>
        </row>
        <row r="169">
          <cell r="E169">
            <v>146.80000000000001</v>
          </cell>
          <cell r="F169">
            <v>121.9</v>
          </cell>
          <cell r="M169">
            <v>146.80000000000001</v>
          </cell>
          <cell r="N169">
            <v>121.9</v>
          </cell>
          <cell r="O169">
            <v>0</v>
          </cell>
        </row>
        <row r="170">
          <cell r="E170">
            <v>71.8</v>
          </cell>
          <cell r="F170">
            <v>56.5</v>
          </cell>
          <cell r="M170">
            <v>71.8</v>
          </cell>
          <cell r="N170">
            <v>56.5</v>
          </cell>
          <cell r="O170">
            <v>0</v>
          </cell>
        </row>
        <row r="171">
          <cell r="E171">
            <v>179.8</v>
          </cell>
          <cell r="F171">
            <v>138.30000000000001</v>
          </cell>
          <cell r="M171">
            <v>179.8</v>
          </cell>
          <cell r="N171">
            <v>138.30000000000001</v>
          </cell>
          <cell r="O171">
            <v>0</v>
          </cell>
        </row>
        <row r="172">
          <cell r="E172">
            <v>359.1</v>
          </cell>
          <cell r="F172">
            <v>288.39999999999998</v>
          </cell>
          <cell r="I172">
            <v>18.600000000000001</v>
          </cell>
          <cell r="J172">
            <v>18.3</v>
          </cell>
          <cell r="M172">
            <v>377.70000000000005</v>
          </cell>
          <cell r="N172">
            <v>306.7</v>
          </cell>
          <cell r="O172">
            <v>0</v>
          </cell>
        </row>
        <row r="173">
          <cell r="E173">
            <v>210.2</v>
          </cell>
          <cell r="F173">
            <v>172.2</v>
          </cell>
          <cell r="M173">
            <v>210.2</v>
          </cell>
          <cell r="N173">
            <v>172.2</v>
          </cell>
          <cell r="O173">
            <v>0</v>
          </cell>
        </row>
        <row r="174">
          <cell r="E174">
            <v>224.3</v>
          </cell>
          <cell r="F174">
            <v>179.8</v>
          </cell>
          <cell r="M174">
            <v>224.3</v>
          </cell>
          <cell r="N174">
            <v>179.8</v>
          </cell>
          <cell r="O174">
            <v>0</v>
          </cell>
        </row>
        <row r="175">
          <cell r="E175">
            <v>395.9</v>
          </cell>
          <cell r="F175">
            <v>322.60000000000002</v>
          </cell>
          <cell r="M175">
            <v>395.9</v>
          </cell>
          <cell r="N175">
            <v>322.60000000000002</v>
          </cell>
          <cell r="O175">
            <v>0</v>
          </cell>
        </row>
        <row r="176">
          <cell r="E176">
            <v>223.2</v>
          </cell>
          <cell r="F176">
            <v>178.9</v>
          </cell>
          <cell r="M176">
            <v>223.2</v>
          </cell>
          <cell r="N176">
            <v>178.9</v>
          </cell>
          <cell r="O176">
            <v>0</v>
          </cell>
        </row>
        <row r="177">
          <cell r="E177">
            <v>349.9</v>
          </cell>
          <cell r="F177">
            <v>286.2</v>
          </cell>
          <cell r="M177">
            <v>349.9</v>
          </cell>
          <cell r="N177">
            <v>286.2</v>
          </cell>
          <cell r="O177">
            <v>0</v>
          </cell>
        </row>
        <row r="178">
          <cell r="E178">
            <v>64.2</v>
          </cell>
          <cell r="F178">
            <v>57.6</v>
          </cell>
          <cell r="M178">
            <v>64.2</v>
          </cell>
          <cell r="N178">
            <v>57.6</v>
          </cell>
          <cell r="O178">
            <v>0</v>
          </cell>
        </row>
        <row r="179">
          <cell r="E179">
            <v>654.1</v>
          </cell>
          <cell r="F179">
            <v>628.6</v>
          </cell>
          <cell r="M179">
            <v>654.1</v>
          </cell>
          <cell r="N179">
            <v>628.6</v>
          </cell>
          <cell r="O179">
            <v>0</v>
          </cell>
        </row>
        <row r="180">
          <cell r="E180">
            <v>48.5</v>
          </cell>
          <cell r="F180">
            <v>44.4</v>
          </cell>
          <cell r="M180">
            <v>48.5</v>
          </cell>
          <cell r="N180">
            <v>44.4</v>
          </cell>
          <cell r="O180">
            <v>0</v>
          </cell>
        </row>
        <row r="181">
          <cell r="E181">
            <v>90.3</v>
          </cell>
          <cell r="F181">
            <v>77.8</v>
          </cell>
          <cell r="M181">
            <v>90.3</v>
          </cell>
          <cell r="N181">
            <v>77.8</v>
          </cell>
          <cell r="O181">
            <v>0</v>
          </cell>
        </row>
        <row r="182">
          <cell r="E182">
            <v>97.4</v>
          </cell>
          <cell r="F182">
            <v>83.1</v>
          </cell>
          <cell r="I182">
            <v>-18.600000000000001</v>
          </cell>
          <cell r="J182">
            <v>-12.3</v>
          </cell>
          <cell r="M182">
            <v>78.800000000000011</v>
          </cell>
          <cell r="N182">
            <v>70.8</v>
          </cell>
          <cell r="O182">
            <v>0</v>
          </cell>
        </row>
        <row r="183">
          <cell r="E183">
            <v>485</v>
          </cell>
          <cell r="F183">
            <v>417.1</v>
          </cell>
          <cell r="I183">
            <v>-8.3000000000000007</v>
          </cell>
          <cell r="J183">
            <v>-8.3000000000000007</v>
          </cell>
          <cell r="K183">
            <v>8.3000000000000007</v>
          </cell>
          <cell r="M183">
            <v>476.7</v>
          </cell>
          <cell r="N183">
            <v>408.8</v>
          </cell>
          <cell r="O183">
            <v>8.3000000000000007</v>
          </cell>
        </row>
        <row r="184">
          <cell r="E184">
            <v>7562.5999999999995</v>
          </cell>
          <cell r="F184">
            <v>5756.800000000002</v>
          </cell>
          <cell r="G184">
            <v>180.2</v>
          </cell>
          <cell r="I184">
            <v>38.199999999999989</v>
          </cell>
          <cell r="J184">
            <v>-2.3000000000000007</v>
          </cell>
          <cell r="K184">
            <v>8.3000000000000007</v>
          </cell>
          <cell r="M184">
            <v>7600.7999999999993</v>
          </cell>
          <cell r="N184">
            <v>5754.5000000000018</v>
          </cell>
          <cell r="O184">
            <v>188.5</v>
          </cell>
        </row>
        <row r="186">
          <cell r="E186">
            <v>379.5</v>
          </cell>
          <cell r="F186">
            <v>210.7</v>
          </cell>
          <cell r="G186">
            <v>31.3</v>
          </cell>
          <cell r="I186">
            <v>0</v>
          </cell>
          <cell r="J186">
            <v>0</v>
          </cell>
          <cell r="K186">
            <v>0</v>
          </cell>
          <cell r="M186">
            <v>379.5</v>
          </cell>
          <cell r="N186">
            <v>210.7</v>
          </cell>
          <cell r="O186">
            <v>31.3</v>
          </cell>
        </row>
        <row r="190">
          <cell r="E190">
            <v>379.5</v>
          </cell>
          <cell r="F190">
            <v>210.7</v>
          </cell>
          <cell r="G190">
            <v>31.3</v>
          </cell>
          <cell r="I190">
            <v>0</v>
          </cell>
          <cell r="J190">
            <v>0</v>
          </cell>
          <cell r="K190">
            <v>0</v>
          </cell>
          <cell r="M190">
            <v>379.5</v>
          </cell>
          <cell r="N190">
            <v>210.7</v>
          </cell>
          <cell r="O190">
            <v>31.3</v>
          </cell>
        </row>
        <row r="192">
          <cell r="E192">
            <v>781.7</v>
          </cell>
          <cell r="F192">
            <v>110.9</v>
          </cell>
          <cell r="G192">
            <v>91.2</v>
          </cell>
          <cell r="M192">
            <v>781.7</v>
          </cell>
          <cell r="N192">
            <v>110.9</v>
          </cell>
          <cell r="O192">
            <v>91.2</v>
          </cell>
        </row>
        <row r="193">
          <cell r="E193">
            <v>38.299999999999997</v>
          </cell>
          <cell r="F193">
            <v>29.8</v>
          </cell>
          <cell r="M193">
            <v>38.299999999999997</v>
          </cell>
          <cell r="N193">
            <v>29.8</v>
          </cell>
          <cell r="O193">
            <v>0</v>
          </cell>
        </row>
        <row r="194">
          <cell r="E194">
            <v>31.6</v>
          </cell>
          <cell r="F194">
            <v>23</v>
          </cell>
          <cell r="M194">
            <v>31.6</v>
          </cell>
          <cell r="N194">
            <v>23</v>
          </cell>
          <cell r="O194">
            <v>0</v>
          </cell>
        </row>
        <row r="195">
          <cell r="E195">
            <v>88.3</v>
          </cell>
          <cell r="F195">
            <v>78.2</v>
          </cell>
          <cell r="M195">
            <v>88.3</v>
          </cell>
          <cell r="N195">
            <v>78.2</v>
          </cell>
          <cell r="O195">
            <v>0</v>
          </cell>
        </row>
        <row r="196">
          <cell r="E196">
            <v>40.299999999999997</v>
          </cell>
          <cell r="F196">
            <v>29.8</v>
          </cell>
          <cell r="M196">
            <v>40.299999999999997</v>
          </cell>
          <cell r="N196">
            <v>29.8</v>
          </cell>
          <cell r="O196">
            <v>0</v>
          </cell>
        </row>
        <row r="197">
          <cell r="E197">
            <v>98</v>
          </cell>
          <cell r="F197">
            <v>83.6</v>
          </cell>
          <cell r="M197">
            <v>98</v>
          </cell>
          <cell r="N197">
            <v>83.6</v>
          </cell>
          <cell r="O197">
            <v>0</v>
          </cell>
        </row>
        <row r="198">
          <cell r="E198">
            <v>325.10000000000002</v>
          </cell>
          <cell r="F198">
            <v>293.7</v>
          </cell>
          <cell r="G198">
            <v>3.9</v>
          </cell>
          <cell r="M198">
            <v>325.10000000000002</v>
          </cell>
          <cell r="N198">
            <v>293.7</v>
          </cell>
          <cell r="O198">
            <v>3.9</v>
          </cell>
        </row>
        <row r="199">
          <cell r="E199">
            <v>106.1</v>
          </cell>
          <cell r="F199">
            <v>96</v>
          </cell>
          <cell r="G199">
            <v>7</v>
          </cell>
          <cell r="M199">
            <v>106.1</v>
          </cell>
          <cell r="N199">
            <v>96</v>
          </cell>
          <cell r="O199">
            <v>7</v>
          </cell>
        </row>
        <row r="200">
          <cell r="E200">
            <v>76.7</v>
          </cell>
          <cell r="F200">
            <v>65.5</v>
          </cell>
          <cell r="M200">
            <v>76.7</v>
          </cell>
          <cell r="N200">
            <v>65.5</v>
          </cell>
          <cell r="O200">
            <v>0</v>
          </cell>
        </row>
        <row r="201">
          <cell r="E201">
            <v>50.1</v>
          </cell>
          <cell r="F201">
            <v>44</v>
          </cell>
          <cell r="G201">
            <v>4</v>
          </cell>
          <cell r="M201">
            <v>50.1</v>
          </cell>
          <cell r="N201">
            <v>44</v>
          </cell>
          <cell r="O201">
            <v>4</v>
          </cell>
        </row>
        <row r="202">
          <cell r="E202">
            <v>56.4</v>
          </cell>
          <cell r="F202">
            <v>46.9</v>
          </cell>
          <cell r="M202">
            <v>56.4</v>
          </cell>
          <cell r="N202">
            <v>46.9</v>
          </cell>
          <cell r="O202">
            <v>0</v>
          </cell>
        </row>
        <row r="203">
          <cell r="E203">
            <v>45.2</v>
          </cell>
          <cell r="F203">
            <v>38.4</v>
          </cell>
          <cell r="M203">
            <v>45.2</v>
          </cell>
          <cell r="N203">
            <v>38.4</v>
          </cell>
          <cell r="O203">
            <v>0</v>
          </cell>
        </row>
        <row r="204">
          <cell r="E204">
            <v>619.29999999999995</v>
          </cell>
          <cell r="F204">
            <v>548</v>
          </cell>
          <cell r="G204">
            <v>0.6</v>
          </cell>
          <cell r="M204">
            <v>619.29999999999995</v>
          </cell>
          <cell r="N204">
            <v>548</v>
          </cell>
          <cell r="O204">
            <v>0.6</v>
          </cell>
        </row>
        <row r="205">
          <cell r="E205">
            <v>218.4</v>
          </cell>
          <cell r="F205">
            <v>202.5</v>
          </cell>
          <cell r="G205">
            <v>7</v>
          </cell>
          <cell r="J205">
            <v>-1.7</v>
          </cell>
          <cell r="M205">
            <v>218.4</v>
          </cell>
          <cell r="N205">
            <v>200.8</v>
          </cell>
          <cell r="O205">
            <v>7</v>
          </cell>
        </row>
        <row r="206">
          <cell r="E206">
            <v>2575.4999999999995</v>
          </cell>
          <cell r="F206">
            <v>1690.3</v>
          </cell>
          <cell r="G206">
            <v>113.7</v>
          </cell>
          <cell r="I206">
            <v>0</v>
          </cell>
          <cell r="J206">
            <v>-1.7</v>
          </cell>
          <cell r="K206">
            <v>0</v>
          </cell>
          <cell r="M206">
            <v>2575.4999999999995</v>
          </cell>
          <cell r="N206">
            <v>1688.6</v>
          </cell>
          <cell r="O206">
            <v>113.7</v>
          </cell>
        </row>
        <row r="208">
          <cell r="E208">
            <v>2531.5</v>
          </cell>
          <cell r="F208">
            <v>2.8</v>
          </cell>
          <cell r="G208">
            <v>52.6</v>
          </cell>
          <cell r="I208">
            <v>-428.8</v>
          </cell>
          <cell r="J208">
            <v>0</v>
          </cell>
          <cell r="K208">
            <v>3.9</v>
          </cell>
          <cell r="M208">
            <v>2102.6999999999998</v>
          </cell>
          <cell r="N208">
            <v>2.8</v>
          </cell>
          <cell r="O208">
            <v>56.5</v>
          </cell>
        </row>
        <row r="211">
          <cell r="E211">
            <v>353.4</v>
          </cell>
          <cell r="F211">
            <v>306.7</v>
          </cell>
          <cell r="G211">
            <v>5.5</v>
          </cell>
          <cell r="I211">
            <v>45.8</v>
          </cell>
          <cell r="J211">
            <v>27.2</v>
          </cell>
          <cell r="K211">
            <v>3.3</v>
          </cell>
          <cell r="M211">
            <v>399.2</v>
          </cell>
          <cell r="N211">
            <v>333.9</v>
          </cell>
          <cell r="O211">
            <v>8.8000000000000007</v>
          </cell>
        </row>
        <row r="212">
          <cell r="E212">
            <v>759.1</v>
          </cell>
          <cell r="F212">
            <v>708.7</v>
          </cell>
          <cell r="I212">
            <v>76</v>
          </cell>
          <cell r="J212">
            <v>74.900000000000006</v>
          </cell>
          <cell r="M212">
            <v>835.1</v>
          </cell>
          <cell r="N212">
            <v>783.6</v>
          </cell>
          <cell r="O212">
            <v>0</v>
          </cell>
        </row>
        <row r="213">
          <cell r="E213">
            <v>326.3</v>
          </cell>
          <cell r="F213">
            <v>255.9</v>
          </cell>
          <cell r="I213">
            <v>21.9</v>
          </cell>
          <cell r="J213">
            <v>21.6</v>
          </cell>
          <cell r="M213">
            <v>348.2</v>
          </cell>
          <cell r="N213">
            <v>277.5</v>
          </cell>
          <cell r="O213">
            <v>0</v>
          </cell>
        </row>
        <row r="214">
          <cell r="E214">
            <v>443.5</v>
          </cell>
          <cell r="F214">
            <v>407</v>
          </cell>
          <cell r="I214">
            <v>38.4</v>
          </cell>
          <cell r="J214">
            <v>37.9</v>
          </cell>
          <cell r="M214">
            <v>481.9</v>
          </cell>
          <cell r="N214">
            <v>444.9</v>
          </cell>
          <cell r="O214">
            <v>0</v>
          </cell>
        </row>
        <row r="215">
          <cell r="E215">
            <v>4413.8</v>
          </cell>
          <cell r="F215">
            <v>1681.1000000000001</v>
          </cell>
          <cell r="G215">
            <v>58.1</v>
          </cell>
          <cell r="I215">
            <v>-246.70000000000002</v>
          </cell>
          <cell r="J215">
            <v>161.60000000000002</v>
          </cell>
          <cell r="K215">
            <v>7.1999999999999993</v>
          </cell>
          <cell r="M215">
            <v>4167.0999999999995</v>
          </cell>
          <cell r="N215">
            <v>1842.6999999999998</v>
          </cell>
          <cell r="O215">
            <v>65.3</v>
          </cell>
        </row>
        <row r="221">
          <cell r="Q221">
            <v>6429.7</v>
          </cell>
        </row>
        <row r="222">
          <cell r="Q222">
            <v>0</v>
          </cell>
        </row>
        <row r="223">
          <cell r="Q223">
            <v>55</v>
          </cell>
        </row>
        <row r="224">
          <cell r="Q224">
            <v>951.2</v>
          </cell>
        </row>
        <row r="225">
          <cell r="Q225">
            <v>1888.9</v>
          </cell>
        </row>
        <row r="226">
          <cell r="Q226">
            <v>1809.7000000000003</v>
          </cell>
        </row>
        <row r="227">
          <cell r="Q227">
            <v>122.80000000000001</v>
          </cell>
        </row>
        <row r="228">
          <cell r="Q228">
            <v>2785.5</v>
          </cell>
        </row>
        <row r="229">
          <cell r="Q229">
            <v>7771.3</v>
          </cell>
        </row>
        <row r="230">
          <cell r="Q230">
            <v>4229.3999999999996</v>
          </cell>
        </row>
      </sheetData>
      <sheetData sheetId="4">
        <row r="26">
          <cell r="E26">
            <v>276.49999999999994</v>
          </cell>
          <cell r="F26">
            <v>236.89999999999998</v>
          </cell>
          <cell r="G26">
            <v>0</v>
          </cell>
          <cell r="I26">
            <v>0</v>
          </cell>
          <cell r="J26">
            <v>0</v>
          </cell>
          <cell r="K26">
            <v>0</v>
          </cell>
          <cell r="M26">
            <v>276.49999999999994</v>
          </cell>
          <cell r="N26">
            <v>236.89999999999998</v>
          </cell>
          <cell r="O26">
            <v>0</v>
          </cell>
        </row>
        <row r="44">
          <cell r="E44">
            <v>11.7</v>
          </cell>
          <cell r="F44">
            <v>10.3</v>
          </cell>
          <cell r="G44">
            <v>0</v>
          </cell>
          <cell r="I44">
            <v>0</v>
          </cell>
          <cell r="J44">
            <v>0.6</v>
          </cell>
          <cell r="K44">
            <v>0</v>
          </cell>
          <cell r="M44">
            <v>11.7</v>
          </cell>
          <cell r="N44">
            <v>10.9</v>
          </cell>
          <cell r="O44">
            <v>0</v>
          </cell>
        </row>
        <row r="48">
          <cell r="E48">
            <v>11.299999999999999</v>
          </cell>
          <cell r="F48">
            <v>10.199999999999999</v>
          </cell>
          <cell r="G48">
            <v>0</v>
          </cell>
          <cell r="I48">
            <v>0</v>
          </cell>
          <cell r="J48">
            <v>0.2</v>
          </cell>
          <cell r="K48">
            <v>0</v>
          </cell>
          <cell r="M48">
            <v>11.299999999999999</v>
          </cell>
          <cell r="N48">
            <v>10.399999999999999</v>
          </cell>
          <cell r="O48">
            <v>0</v>
          </cell>
        </row>
        <row r="52">
          <cell r="E52">
            <v>11.6</v>
          </cell>
          <cell r="F52">
            <v>10.1</v>
          </cell>
          <cell r="G52">
            <v>0</v>
          </cell>
          <cell r="I52">
            <v>0</v>
          </cell>
          <cell r="J52">
            <v>0.5</v>
          </cell>
          <cell r="K52">
            <v>0</v>
          </cell>
          <cell r="M52">
            <v>11.6</v>
          </cell>
          <cell r="N52">
            <v>10.6</v>
          </cell>
          <cell r="O52">
            <v>0</v>
          </cell>
        </row>
        <row r="56">
          <cell r="E56">
            <v>9.6999999999999993</v>
          </cell>
          <cell r="F56">
            <v>8.5</v>
          </cell>
          <cell r="G56">
            <v>0</v>
          </cell>
          <cell r="I56">
            <v>0</v>
          </cell>
          <cell r="J56">
            <v>0.4</v>
          </cell>
          <cell r="K56">
            <v>0</v>
          </cell>
          <cell r="M56">
            <v>9.6999999999999993</v>
          </cell>
          <cell r="N56">
            <v>8.9</v>
          </cell>
          <cell r="O56">
            <v>0</v>
          </cell>
        </row>
        <row r="60">
          <cell r="E60">
            <v>10.5</v>
          </cell>
          <cell r="F60">
            <v>9.4</v>
          </cell>
          <cell r="G60">
            <v>0</v>
          </cell>
          <cell r="I60">
            <v>0</v>
          </cell>
          <cell r="J60">
            <v>0.4</v>
          </cell>
          <cell r="K60">
            <v>0</v>
          </cell>
          <cell r="M60">
            <v>10.5</v>
          </cell>
          <cell r="N60">
            <v>9.8000000000000007</v>
          </cell>
          <cell r="O60">
            <v>0</v>
          </cell>
        </row>
        <row r="64">
          <cell r="E64">
            <v>10.199999999999999</v>
          </cell>
          <cell r="F64">
            <v>9</v>
          </cell>
          <cell r="G64">
            <v>0</v>
          </cell>
          <cell r="I64">
            <v>0</v>
          </cell>
          <cell r="J64">
            <v>0.4</v>
          </cell>
          <cell r="K64">
            <v>0</v>
          </cell>
          <cell r="M64">
            <v>10.199999999999999</v>
          </cell>
          <cell r="N64">
            <v>9.4</v>
          </cell>
          <cell r="O64">
            <v>0</v>
          </cell>
        </row>
        <row r="68">
          <cell r="E68">
            <v>9.1</v>
          </cell>
          <cell r="F68">
            <v>8.1</v>
          </cell>
          <cell r="G68">
            <v>0</v>
          </cell>
          <cell r="I68">
            <v>0</v>
          </cell>
          <cell r="J68">
            <v>0.4</v>
          </cell>
          <cell r="K68">
            <v>0</v>
          </cell>
          <cell r="M68">
            <v>9.1</v>
          </cell>
          <cell r="N68">
            <v>8.5</v>
          </cell>
          <cell r="O68">
            <v>0</v>
          </cell>
        </row>
        <row r="72">
          <cell r="E72">
            <v>12.8</v>
          </cell>
          <cell r="F72">
            <v>10.1</v>
          </cell>
          <cell r="G72">
            <v>0</v>
          </cell>
          <cell r="I72">
            <v>0</v>
          </cell>
          <cell r="J72">
            <v>1.2</v>
          </cell>
          <cell r="K72">
            <v>0</v>
          </cell>
          <cell r="M72">
            <v>12.8</v>
          </cell>
          <cell r="N72">
            <v>11.299999999999999</v>
          </cell>
          <cell r="O72">
            <v>0</v>
          </cell>
        </row>
        <row r="76">
          <cell r="E76">
            <v>8.6</v>
          </cell>
          <cell r="F76">
            <v>7.5</v>
          </cell>
          <cell r="G76">
            <v>0</v>
          </cell>
          <cell r="I76">
            <v>0</v>
          </cell>
          <cell r="J76">
            <v>0.4</v>
          </cell>
          <cell r="K76">
            <v>0</v>
          </cell>
          <cell r="M76">
            <v>8.6</v>
          </cell>
          <cell r="N76">
            <v>7.9</v>
          </cell>
          <cell r="O76">
            <v>0</v>
          </cell>
        </row>
        <row r="80">
          <cell r="E80">
            <v>10.299999999999999</v>
          </cell>
          <cell r="F80">
            <v>9.1999999999999993</v>
          </cell>
          <cell r="G80">
            <v>0</v>
          </cell>
          <cell r="I80">
            <v>0</v>
          </cell>
          <cell r="J80">
            <v>0.3</v>
          </cell>
          <cell r="K80">
            <v>0</v>
          </cell>
          <cell r="M80">
            <v>10.299999999999999</v>
          </cell>
          <cell r="N80">
            <v>9.5</v>
          </cell>
          <cell r="O80">
            <v>0</v>
          </cell>
        </row>
        <row r="84">
          <cell r="E84">
            <v>8.6999999999999993</v>
          </cell>
          <cell r="F84">
            <v>7.4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M84">
            <v>8.6999999999999993</v>
          </cell>
          <cell r="N84">
            <v>7.4</v>
          </cell>
          <cell r="O84">
            <v>0</v>
          </cell>
        </row>
        <row r="88">
          <cell r="E88">
            <v>549.6</v>
          </cell>
          <cell r="F88">
            <v>503</v>
          </cell>
          <cell r="K88">
            <v>0</v>
          </cell>
          <cell r="M88">
            <v>549.6</v>
          </cell>
          <cell r="N88">
            <v>503</v>
          </cell>
          <cell r="O88">
            <v>0</v>
          </cell>
        </row>
        <row r="90">
          <cell r="E90">
            <v>940.6</v>
          </cell>
          <cell r="F90">
            <v>839.7</v>
          </cell>
          <cell r="G90">
            <v>0</v>
          </cell>
          <cell r="I90">
            <v>0</v>
          </cell>
          <cell r="J90">
            <v>4.8</v>
          </cell>
          <cell r="K90">
            <v>0</v>
          </cell>
          <cell r="M90">
            <v>940.6</v>
          </cell>
          <cell r="N90">
            <v>844.5</v>
          </cell>
          <cell r="O90">
            <v>0</v>
          </cell>
        </row>
        <row r="92">
          <cell r="E92">
            <v>371.7</v>
          </cell>
          <cell r="F92">
            <v>257.2</v>
          </cell>
          <cell r="G92">
            <v>0</v>
          </cell>
          <cell r="I92">
            <v>0</v>
          </cell>
          <cell r="J92">
            <v>0</v>
          </cell>
          <cell r="K92">
            <v>0</v>
          </cell>
          <cell r="M92">
            <v>371.7</v>
          </cell>
          <cell r="N92">
            <v>257.2</v>
          </cell>
          <cell r="O92">
            <v>0</v>
          </cell>
        </row>
        <row r="96">
          <cell r="E96">
            <v>371.7</v>
          </cell>
          <cell r="F96">
            <v>257.2</v>
          </cell>
          <cell r="G96">
            <v>0</v>
          </cell>
          <cell r="I96">
            <v>0</v>
          </cell>
          <cell r="J96">
            <v>0</v>
          </cell>
          <cell r="K96">
            <v>0</v>
          </cell>
          <cell r="M96">
            <v>371.7</v>
          </cell>
          <cell r="N96">
            <v>257.2</v>
          </cell>
          <cell r="O96">
            <v>0</v>
          </cell>
        </row>
        <row r="98">
          <cell r="E98">
            <v>368</v>
          </cell>
          <cell r="G98">
            <v>2</v>
          </cell>
          <cell r="M98">
            <v>368</v>
          </cell>
          <cell r="N98">
            <v>0</v>
          </cell>
          <cell r="O98">
            <v>2</v>
          </cell>
        </row>
        <row r="100">
          <cell r="E100">
            <v>4.0999999999999996</v>
          </cell>
          <cell r="F100">
            <v>4</v>
          </cell>
          <cell r="M100">
            <v>4.0999999999999996</v>
          </cell>
          <cell r="N100">
            <v>4</v>
          </cell>
          <cell r="O100">
            <v>0</v>
          </cell>
        </row>
        <row r="102">
          <cell r="E102">
            <v>4.0999999999999996</v>
          </cell>
          <cell r="F102">
            <v>3.9</v>
          </cell>
          <cell r="J102">
            <v>0.1</v>
          </cell>
          <cell r="M102">
            <v>4.0999999999999996</v>
          </cell>
          <cell r="N102">
            <v>4</v>
          </cell>
          <cell r="O102">
            <v>0</v>
          </cell>
        </row>
        <row r="104">
          <cell r="E104">
            <v>4.0999999999999996</v>
          </cell>
          <cell r="F104">
            <v>3.9</v>
          </cell>
          <cell r="M104">
            <v>4.0999999999999996</v>
          </cell>
          <cell r="N104">
            <v>3.9</v>
          </cell>
          <cell r="O104">
            <v>0</v>
          </cell>
        </row>
        <row r="106">
          <cell r="E106">
            <v>4.0999999999999996</v>
          </cell>
          <cell r="F106">
            <v>3.9</v>
          </cell>
          <cell r="M106">
            <v>4.0999999999999996</v>
          </cell>
          <cell r="N106">
            <v>3.9</v>
          </cell>
          <cell r="O106">
            <v>0</v>
          </cell>
        </row>
        <row r="108">
          <cell r="E108">
            <v>4.0999999999999996</v>
          </cell>
          <cell r="F108">
            <v>3.9</v>
          </cell>
          <cell r="J108">
            <v>0.1</v>
          </cell>
          <cell r="M108">
            <v>4.0999999999999996</v>
          </cell>
          <cell r="N108">
            <v>4</v>
          </cell>
          <cell r="O108">
            <v>0</v>
          </cell>
        </row>
        <row r="110">
          <cell r="E110">
            <v>4.0999999999999996</v>
          </cell>
          <cell r="F110">
            <v>3.9</v>
          </cell>
          <cell r="M110">
            <v>4.0999999999999996</v>
          </cell>
          <cell r="N110">
            <v>3.9</v>
          </cell>
          <cell r="O110">
            <v>0</v>
          </cell>
        </row>
        <row r="112">
          <cell r="E112">
            <v>4.0999999999999996</v>
          </cell>
          <cell r="F112">
            <v>3.9</v>
          </cell>
          <cell r="J112">
            <v>0.1</v>
          </cell>
          <cell r="M112">
            <v>4.0999999999999996</v>
          </cell>
          <cell r="N112">
            <v>4</v>
          </cell>
          <cell r="O112">
            <v>0</v>
          </cell>
        </row>
        <row r="114">
          <cell r="E114">
            <v>8.3000000000000007</v>
          </cell>
          <cell r="F114">
            <v>8.1</v>
          </cell>
          <cell r="M114">
            <v>8.3000000000000007</v>
          </cell>
          <cell r="N114">
            <v>8.1</v>
          </cell>
          <cell r="O114">
            <v>0</v>
          </cell>
        </row>
        <row r="116">
          <cell r="E116">
            <v>4.0999999999999996</v>
          </cell>
          <cell r="F116">
            <v>3.9</v>
          </cell>
          <cell r="J116">
            <v>0.1</v>
          </cell>
          <cell r="M116">
            <v>4.0999999999999996</v>
          </cell>
          <cell r="N116">
            <v>4</v>
          </cell>
          <cell r="O116">
            <v>0</v>
          </cell>
        </row>
        <row r="118">
          <cell r="E118">
            <v>4.0999999999999996</v>
          </cell>
          <cell r="F118">
            <v>3.9</v>
          </cell>
          <cell r="J118">
            <v>0.1</v>
          </cell>
          <cell r="M118">
            <v>4.0999999999999996</v>
          </cell>
          <cell r="N118">
            <v>4</v>
          </cell>
          <cell r="O118">
            <v>0</v>
          </cell>
        </row>
        <row r="120">
          <cell r="E120">
            <v>38.200000000000003</v>
          </cell>
          <cell r="F120">
            <v>29.4</v>
          </cell>
          <cell r="J120">
            <v>-0.3</v>
          </cell>
          <cell r="M120">
            <v>38.200000000000003</v>
          </cell>
          <cell r="N120">
            <v>29.099999999999998</v>
          </cell>
          <cell r="O120">
            <v>0</v>
          </cell>
        </row>
        <row r="122">
          <cell r="E122">
            <v>451.4000000000002</v>
          </cell>
          <cell r="F122">
            <v>72.699999999999989</v>
          </cell>
          <cell r="G122">
            <v>2</v>
          </cell>
          <cell r="I122">
            <v>0</v>
          </cell>
          <cell r="J122">
            <v>0.2</v>
          </cell>
          <cell r="K122">
            <v>0</v>
          </cell>
          <cell r="M122">
            <v>451.4000000000002</v>
          </cell>
          <cell r="N122">
            <v>72.899999999999991</v>
          </cell>
          <cell r="O122">
            <v>2</v>
          </cell>
        </row>
        <row r="124">
          <cell r="E124">
            <v>1225</v>
          </cell>
          <cell r="F124">
            <v>1.1000000000000001</v>
          </cell>
          <cell r="G124">
            <v>0</v>
          </cell>
          <cell r="I124">
            <v>0</v>
          </cell>
          <cell r="J124">
            <v>0</v>
          </cell>
          <cell r="K124">
            <v>0</v>
          </cell>
          <cell r="M124">
            <v>1225</v>
          </cell>
          <cell r="N124">
            <v>1.1000000000000001</v>
          </cell>
          <cell r="O124">
            <v>0</v>
          </cell>
        </row>
        <row r="131">
          <cell r="E131">
            <v>398.5</v>
          </cell>
          <cell r="F131">
            <v>382.6</v>
          </cell>
          <cell r="M131">
            <v>398.5</v>
          </cell>
          <cell r="N131">
            <v>382.6</v>
          </cell>
          <cell r="O131">
            <v>0</v>
          </cell>
        </row>
        <row r="133">
          <cell r="E133">
            <v>1623.5</v>
          </cell>
          <cell r="F133">
            <v>383.70000000000005</v>
          </cell>
          <cell r="G133">
            <v>0</v>
          </cell>
          <cell r="I133">
            <v>0</v>
          </cell>
          <cell r="J133">
            <v>0</v>
          </cell>
          <cell r="K133">
            <v>0</v>
          </cell>
          <cell r="M133">
            <v>1623.5</v>
          </cell>
          <cell r="N133">
            <v>383.70000000000005</v>
          </cell>
          <cell r="O133">
            <v>0</v>
          </cell>
        </row>
        <row r="158">
          <cell r="Q158">
            <v>99.600000000000009</v>
          </cell>
        </row>
        <row r="159">
          <cell r="Q159">
            <v>26.4</v>
          </cell>
        </row>
        <row r="160">
          <cell r="Q160">
            <v>549.6</v>
          </cell>
        </row>
        <row r="161">
          <cell r="Q161">
            <v>678.10000000000014</v>
          </cell>
        </row>
        <row r="162">
          <cell r="Q162">
            <v>0</v>
          </cell>
        </row>
        <row r="163">
          <cell r="Q163">
            <v>0</v>
          </cell>
        </row>
        <row r="164">
          <cell r="Q164">
            <v>372.9</v>
          </cell>
        </row>
        <row r="165">
          <cell r="Q165">
            <v>0</v>
          </cell>
        </row>
        <row r="166">
          <cell r="Q166">
            <v>0</v>
          </cell>
        </row>
        <row r="167">
          <cell r="Q167">
            <v>1662.6</v>
          </cell>
        </row>
      </sheetData>
      <sheetData sheetId="5">
        <row r="22">
          <cell r="E22">
            <v>1128.2</v>
          </cell>
          <cell r="F22">
            <v>1009.7</v>
          </cell>
          <cell r="G22">
            <v>9</v>
          </cell>
          <cell r="I22">
            <v>-90.6</v>
          </cell>
          <cell r="J22">
            <v>-80.5</v>
          </cell>
          <cell r="K22">
            <v>0</v>
          </cell>
          <cell r="M22">
            <v>1037.6000000000001</v>
          </cell>
          <cell r="N22">
            <v>929.2</v>
          </cell>
          <cell r="O22">
            <v>9</v>
          </cell>
        </row>
        <row r="25">
          <cell r="E25">
            <v>611</v>
          </cell>
          <cell r="F25">
            <v>578.70000000000005</v>
          </cell>
          <cell r="G25">
            <v>3</v>
          </cell>
          <cell r="I25">
            <v>28.6</v>
          </cell>
          <cell r="J25">
            <v>28.2</v>
          </cell>
          <cell r="M25">
            <v>639.6</v>
          </cell>
          <cell r="N25">
            <v>606.90000000000009</v>
          </cell>
          <cell r="O25">
            <v>3</v>
          </cell>
        </row>
        <row r="26">
          <cell r="E26">
            <v>615.79999999999995</v>
          </cell>
          <cell r="F26">
            <v>592.4</v>
          </cell>
          <cell r="G26">
            <v>1</v>
          </cell>
          <cell r="I26">
            <v>18.2</v>
          </cell>
          <cell r="J26">
            <v>17.899999999999999</v>
          </cell>
          <cell r="M26">
            <v>634</v>
          </cell>
          <cell r="N26">
            <v>610.29999999999995</v>
          </cell>
          <cell r="O26">
            <v>1</v>
          </cell>
        </row>
        <row r="27">
          <cell r="E27">
            <v>772.4</v>
          </cell>
          <cell r="F27">
            <v>747.8</v>
          </cell>
          <cell r="G27">
            <v>7.5</v>
          </cell>
          <cell r="I27">
            <v>4.3</v>
          </cell>
          <cell r="J27">
            <v>4.2</v>
          </cell>
          <cell r="M27">
            <v>776.69999999999993</v>
          </cell>
          <cell r="N27">
            <v>752</v>
          </cell>
          <cell r="O27">
            <v>7.5</v>
          </cell>
        </row>
        <row r="28">
          <cell r="E28">
            <v>522.6</v>
          </cell>
          <cell r="F28">
            <v>500</v>
          </cell>
          <cell r="G28">
            <v>2.6</v>
          </cell>
          <cell r="I28">
            <v>-24.9</v>
          </cell>
          <cell r="J28">
            <v>-24.5</v>
          </cell>
          <cell r="M28">
            <v>497.70000000000005</v>
          </cell>
          <cell r="N28">
            <v>475.5</v>
          </cell>
          <cell r="O28">
            <v>2.6</v>
          </cell>
        </row>
        <row r="29">
          <cell r="E29">
            <v>170.6</v>
          </cell>
          <cell r="F29">
            <v>138.6</v>
          </cell>
          <cell r="M29">
            <v>170.6</v>
          </cell>
          <cell r="N29">
            <v>138.6</v>
          </cell>
          <cell r="O29">
            <v>0</v>
          </cell>
          <cell r="Q29">
            <v>12.3</v>
          </cell>
        </row>
        <row r="30">
          <cell r="E30">
            <v>598.9</v>
          </cell>
          <cell r="F30">
            <v>574.20000000000005</v>
          </cell>
          <cell r="G30">
            <v>2.2000000000000002</v>
          </cell>
          <cell r="I30">
            <v>14.2</v>
          </cell>
          <cell r="J30">
            <v>14</v>
          </cell>
          <cell r="M30">
            <v>613.1</v>
          </cell>
          <cell r="N30">
            <v>588.20000000000005</v>
          </cell>
          <cell r="O30">
            <v>2.2000000000000002</v>
          </cell>
          <cell r="Q30">
            <v>10656.200000000004</v>
          </cell>
        </row>
        <row r="31">
          <cell r="E31">
            <v>629.29999999999995</v>
          </cell>
          <cell r="F31">
            <v>602.1</v>
          </cell>
          <cell r="G31">
            <v>6.4</v>
          </cell>
          <cell r="I31">
            <v>48.9</v>
          </cell>
          <cell r="J31">
            <v>48.2</v>
          </cell>
          <cell r="M31">
            <v>678.19999999999993</v>
          </cell>
          <cell r="N31">
            <v>650.30000000000007</v>
          </cell>
          <cell r="O31">
            <v>6.4</v>
          </cell>
        </row>
        <row r="32">
          <cell r="E32">
            <v>835.1</v>
          </cell>
          <cell r="F32">
            <v>799.2</v>
          </cell>
          <cell r="G32">
            <v>3.5</v>
          </cell>
          <cell r="I32">
            <v>-8.1</v>
          </cell>
          <cell r="J32">
            <v>-8</v>
          </cell>
          <cell r="M32">
            <v>827</v>
          </cell>
          <cell r="N32">
            <v>791.2</v>
          </cell>
          <cell r="O32">
            <v>3.5</v>
          </cell>
        </row>
        <row r="33">
          <cell r="E33">
            <v>621.1</v>
          </cell>
          <cell r="F33">
            <v>593.9</v>
          </cell>
          <cell r="G33">
            <v>4.5</v>
          </cell>
          <cell r="I33">
            <v>6.2</v>
          </cell>
          <cell r="J33">
            <v>5.8</v>
          </cell>
          <cell r="M33">
            <v>627.30000000000007</v>
          </cell>
          <cell r="N33">
            <v>599.69999999999993</v>
          </cell>
          <cell r="O33">
            <v>4.5</v>
          </cell>
        </row>
        <row r="34">
          <cell r="E34">
            <v>808.2</v>
          </cell>
          <cell r="F34">
            <v>757.8</v>
          </cell>
          <cell r="G34">
            <v>5.5</v>
          </cell>
          <cell r="I34">
            <v>13.6</v>
          </cell>
          <cell r="J34">
            <v>13.6</v>
          </cell>
          <cell r="K34">
            <v>0.2</v>
          </cell>
          <cell r="M34">
            <v>821.80000000000007</v>
          </cell>
          <cell r="N34">
            <v>771.4</v>
          </cell>
          <cell r="O34">
            <v>5.7</v>
          </cell>
        </row>
        <row r="35">
          <cell r="E35">
            <v>134.6</v>
          </cell>
          <cell r="F35">
            <v>107.6</v>
          </cell>
          <cell r="M35">
            <v>134.6</v>
          </cell>
          <cell r="N35">
            <v>107.6</v>
          </cell>
          <cell r="O35">
            <v>0</v>
          </cell>
        </row>
        <row r="36">
          <cell r="E36">
            <v>364</v>
          </cell>
          <cell r="F36">
            <v>353.8</v>
          </cell>
          <cell r="G36">
            <v>0.9</v>
          </cell>
          <cell r="I36">
            <v>3.7</v>
          </cell>
          <cell r="J36">
            <v>3.6</v>
          </cell>
          <cell r="M36">
            <v>367.7</v>
          </cell>
          <cell r="N36">
            <v>357.40000000000003</v>
          </cell>
          <cell r="O36">
            <v>0.9</v>
          </cell>
        </row>
        <row r="37">
          <cell r="E37">
            <v>154.6</v>
          </cell>
          <cell r="F37">
            <v>136.19999999999999</v>
          </cell>
          <cell r="G37">
            <v>0.2</v>
          </cell>
          <cell r="M37">
            <v>154.6</v>
          </cell>
          <cell r="N37">
            <v>136.19999999999999</v>
          </cell>
          <cell r="O37">
            <v>0.2</v>
          </cell>
        </row>
        <row r="38">
          <cell r="E38">
            <v>304.2</v>
          </cell>
          <cell r="F38">
            <v>289.60000000000002</v>
          </cell>
          <cell r="G38">
            <v>1.3</v>
          </cell>
          <cell r="I38">
            <v>7.1</v>
          </cell>
          <cell r="J38">
            <v>7</v>
          </cell>
          <cell r="M38">
            <v>311.3</v>
          </cell>
          <cell r="N38">
            <v>296.60000000000002</v>
          </cell>
          <cell r="O38">
            <v>1.3</v>
          </cell>
        </row>
        <row r="39">
          <cell r="E39">
            <v>144.4</v>
          </cell>
          <cell r="F39">
            <v>136.1</v>
          </cell>
          <cell r="G39">
            <v>0.8</v>
          </cell>
          <cell r="M39">
            <v>144.4</v>
          </cell>
          <cell r="N39">
            <v>136.1</v>
          </cell>
          <cell r="O39">
            <v>0.8</v>
          </cell>
        </row>
        <row r="40">
          <cell r="E40">
            <v>109.2</v>
          </cell>
          <cell r="F40">
            <v>105</v>
          </cell>
          <cell r="I40">
            <v>15.3</v>
          </cell>
          <cell r="J40">
            <v>14.9</v>
          </cell>
          <cell r="M40">
            <v>124.5</v>
          </cell>
          <cell r="N40">
            <v>119.9</v>
          </cell>
          <cell r="O40">
            <v>0</v>
          </cell>
        </row>
        <row r="41">
          <cell r="E41">
            <v>37.799999999999997</v>
          </cell>
          <cell r="F41">
            <v>34.700000000000003</v>
          </cell>
          <cell r="M41">
            <v>37.799999999999997</v>
          </cell>
          <cell r="N41">
            <v>34.700000000000003</v>
          </cell>
          <cell r="O41">
            <v>0</v>
          </cell>
        </row>
        <row r="42">
          <cell r="E42">
            <v>47.6</v>
          </cell>
          <cell r="F42">
            <v>44.1</v>
          </cell>
          <cell r="I42">
            <v>5.4</v>
          </cell>
          <cell r="J42">
            <v>5.3</v>
          </cell>
          <cell r="M42">
            <v>53</v>
          </cell>
          <cell r="N42">
            <v>49.4</v>
          </cell>
          <cell r="O42">
            <v>0</v>
          </cell>
        </row>
        <row r="43">
          <cell r="E43">
            <v>226.9</v>
          </cell>
          <cell r="F43">
            <v>206.3</v>
          </cell>
          <cell r="I43">
            <v>51.1</v>
          </cell>
          <cell r="J43">
            <v>50.1</v>
          </cell>
          <cell r="M43">
            <v>278</v>
          </cell>
          <cell r="N43">
            <v>256.40000000000003</v>
          </cell>
          <cell r="O43">
            <v>0</v>
          </cell>
        </row>
        <row r="44">
          <cell r="E44">
            <v>126.7</v>
          </cell>
          <cell r="F44">
            <v>120.3</v>
          </cell>
          <cell r="I44">
            <v>10.6</v>
          </cell>
          <cell r="J44">
            <v>10.3</v>
          </cell>
          <cell r="M44">
            <v>137.30000000000001</v>
          </cell>
          <cell r="N44">
            <v>130.6</v>
          </cell>
          <cell r="O44">
            <v>0</v>
          </cell>
        </row>
        <row r="45">
          <cell r="E45">
            <v>126.4</v>
          </cell>
          <cell r="F45">
            <v>116.5</v>
          </cell>
          <cell r="I45">
            <v>14.3</v>
          </cell>
          <cell r="J45">
            <v>14.1</v>
          </cell>
          <cell r="M45">
            <v>140.70000000000002</v>
          </cell>
          <cell r="N45">
            <v>130.6</v>
          </cell>
          <cell r="O45">
            <v>0</v>
          </cell>
        </row>
        <row r="46">
          <cell r="E46">
            <v>261.10000000000002</v>
          </cell>
          <cell r="F46">
            <v>245</v>
          </cell>
          <cell r="I46">
            <v>49.6</v>
          </cell>
          <cell r="J46">
            <v>48.9</v>
          </cell>
          <cell r="M46">
            <v>310.70000000000005</v>
          </cell>
          <cell r="N46">
            <v>293.89999999999998</v>
          </cell>
          <cell r="O46">
            <v>0</v>
          </cell>
        </row>
        <row r="47">
          <cell r="E47">
            <v>145</v>
          </cell>
          <cell r="F47">
            <v>135.5</v>
          </cell>
          <cell r="G47">
            <v>0.3</v>
          </cell>
          <cell r="I47">
            <v>14.1</v>
          </cell>
          <cell r="J47">
            <v>13.9</v>
          </cell>
          <cell r="M47">
            <v>159.1</v>
          </cell>
          <cell r="N47">
            <v>149.4</v>
          </cell>
          <cell r="O47">
            <v>0.3</v>
          </cell>
        </row>
        <row r="48">
          <cell r="E48">
            <v>219.6</v>
          </cell>
          <cell r="F48">
            <v>205.3</v>
          </cell>
          <cell r="I48">
            <v>17.899999999999999</v>
          </cell>
          <cell r="J48">
            <v>17.600000000000001</v>
          </cell>
          <cell r="M48">
            <v>237.5</v>
          </cell>
          <cell r="N48">
            <v>222.9</v>
          </cell>
          <cell r="O48">
            <v>0</v>
          </cell>
        </row>
        <row r="49">
          <cell r="E49">
            <v>2.1</v>
          </cell>
          <cell r="F49">
            <v>2</v>
          </cell>
          <cell r="M49">
            <v>2.1</v>
          </cell>
          <cell r="N49">
            <v>2</v>
          </cell>
          <cell r="O49">
            <v>0</v>
          </cell>
        </row>
        <row r="50">
          <cell r="E50">
            <v>34.799999999999997</v>
          </cell>
          <cell r="F50">
            <v>34.200000000000003</v>
          </cell>
          <cell r="I50">
            <v>-1.2</v>
          </cell>
          <cell r="J50">
            <v>-1.2</v>
          </cell>
          <cell r="M50">
            <v>33.599999999999994</v>
          </cell>
          <cell r="N50">
            <v>33</v>
          </cell>
          <cell r="O50">
            <v>0</v>
          </cell>
        </row>
        <row r="51">
          <cell r="E51">
            <v>7.2</v>
          </cell>
          <cell r="F51">
            <v>7.1</v>
          </cell>
          <cell r="M51">
            <v>7.2</v>
          </cell>
          <cell r="N51">
            <v>7.1</v>
          </cell>
          <cell r="O51">
            <v>0</v>
          </cell>
        </row>
        <row r="52">
          <cell r="E52">
            <v>91.6</v>
          </cell>
          <cell r="F52">
            <v>88.9</v>
          </cell>
          <cell r="J52">
            <v>-0.3</v>
          </cell>
          <cell r="M52">
            <v>91.6</v>
          </cell>
          <cell r="N52">
            <v>88.600000000000009</v>
          </cell>
          <cell r="O52">
            <v>0</v>
          </cell>
        </row>
        <row r="53">
          <cell r="E53">
            <v>539.4</v>
          </cell>
          <cell r="F53">
            <v>511</v>
          </cell>
          <cell r="G53">
            <v>0.5</v>
          </cell>
          <cell r="I53">
            <v>4.3</v>
          </cell>
          <cell r="J53">
            <v>4.2</v>
          </cell>
          <cell r="M53">
            <v>543.69999999999993</v>
          </cell>
          <cell r="N53">
            <v>515.20000000000005</v>
          </cell>
          <cell r="O53">
            <v>0.5</v>
          </cell>
        </row>
        <row r="54">
          <cell r="E54">
            <v>26.4</v>
          </cell>
          <cell r="F54">
            <v>25.8</v>
          </cell>
          <cell r="I54">
            <v>-0.3</v>
          </cell>
          <cell r="J54">
            <v>-0.3</v>
          </cell>
          <cell r="M54">
            <v>26.099999999999998</v>
          </cell>
          <cell r="N54">
            <v>25.5</v>
          </cell>
          <cell r="O54">
            <v>0</v>
          </cell>
        </row>
        <row r="55">
          <cell r="E55">
            <v>10416.800000000001</v>
          </cell>
          <cell r="F55">
            <v>9799.4000000000015</v>
          </cell>
          <cell r="G55">
            <v>49.199999999999996</v>
          </cell>
          <cell r="I55">
            <v>202.29999999999998</v>
          </cell>
          <cell r="J55">
            <v>207</v>
          </cell>
          <cell r="K55">
            <v>0.2</v>
          </cell>
          <cell r="M55">
            <v>10619.100000000004</v>
          </cell>
          <cell r="N55">
            <v>10006.400000000001</v>
          </cell>
          <cell r="O55">
            <v>49.4</v>
          </cell>
        </row>
      </sheetData>
      <sheetData sheetId="6">
        <row r="26">
          <cell r="E26">
            <v>181.39999999999998</v>
          </cell>
          <cell r="F26">
            <v>25.8</v>
          </cell>
          <cell r="G26">
            <v>0</v>
          </cell>
          <cell r="I26">
            <v>15.9</v>
          </cell>
          <cell r="J26">
            <v>0</v>
          </cell>
          <cell r="K26">
            <v>6.1</v>
          </cell>
          <cell r="M26">
            <v>197.3</v>
          </cell>
          <cell r="N26">
            <v>25.8</v>
          </cell>
          <cell r="O26">
            <v>6.1</v>
          </cell>
        </row>
        <row r="34">
          <cell r="E34">
            <v>0</v>
          </cell>
          <cell r="F34">
            <v>0</v>
          </cell>
          <cell r="G34">
            <v>0</v>
          </cell>
          <cell r="K34">
            <v>0</v>
          </cell>
          <cell r="M34">
            <v>0</v>
          </cell>
          <cell r="N34">
            <v>0</v>
          </cell>
          <cell r="O34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I38">
            <v>0</v>
          </cell>
          <cell r="J38">
            <v>0</v>
          </cell>
          <cell r="K38">
            <v>0</v>
          </cell>
          <cell r="M38">
            <v>0</v>
          </cell>
          <cell r="N38">
            <v>0</v>
          </cell>
          <cell r="O38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M42">
            <v>0</v>
          </cell>
          <cell r="N42">
            <v>0</v>
          </cell>
          <cell r="O42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I47">
            <v>0</v>
          </cell>
          <cell r="J47">
            <v>0</v>
          </cell>
          <cell r="K47">
            <v>0</v>
          </cell>
          <cell r="M47">
            <v>0</v>
          </cell>
          <cell r="N47">
            <v>0</v>
          </cell>
          <cell r="O47">
            <v>0</v>
          </cell>
        </row>
        <row r="51">
          <cell r="E51">
            <v>0</v>
          </cell>
          <cell r="F51">
            <v>0</v>
          </cell>
          <cell r="G51">
            <v>0</v>
          </cell>
          <cell r="I51">
            <v>0</v>
          </cell>
          <cell r="J51">
            <v>0</v>
          </cell>
          <cell r="K51">
            <v>0</v>
          </cell>
          <cell r="M51">
            <v>0</v>
          </cell>
          <cell r="N51">
            <v>0</v>
          </cell>
          <cell r="O51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I55">
            <v>0</v>
          </cell>
          <cell r="J55">
            <v>0</v>
          </cell>
          <cell r="K55">
            <v>0</v>
          </cell>
          <cell r="M55">
            <v>0</v>
          </cell>
          <cell r="N55">
            <v>0</v>
          </cell>
          <cell r="O55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I59">
            <v>0</v>
          </cell>
          <cell r="J59">
            <v>0</v>
          </cell>
          <cell r="K59">
            <v>0</v>
          </cell>
          <cell r="M59">
            <v>0</v>
          </cell>
          <cell r="N59">
            <v>0</v>
          </cell>
          <cell r="O59">
            <v>0</v>
          </cell>
        </row>
        <row r="63"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M63">
            <v>0</v>
          </cell>
          <cell r="N63">
            <v>0</v>
          </cell>
          <cell r="O63">
            <v>0</v>
          </cell>
        </row>
        <row r="67">
          <cell r="E67">
            <v>0</v>
          </cell>
          <cell r="F67">
            <v>0</v>
          </cell>
          <cell r="G67">
            <v>0</v>
          </cell>
          <cell r="I67">
            <v>0</v>
          </cell>
          <cell r="J67">
            <v>0</v>
          </cell>
          <cell r="K67">
            <v>0</v>
          </cell>
          <cell r="M67">
            <v>0</v>
          </cell>
          <cell r="N67">
            <v>0</v>
          </cell>
          <cell r="O67">
            <v>0</v>
          </cell>
        </row>
        <row r="71">
          <cell r="E71">
            <v>0</v>
          </cell>
          <cell r="F71">
            <v>0</v>
          </cell>
          <cell r="G71">
            <v>0</v>
          </cell>
          <cell r="I71">
            <v>0</v>
          </cell>
          <cell r="J71">
            <v>0</v>
          </cell>
          <cell r="K71">
            <v>0</v>
          </cell>
          <cell r="M71">
            <v>0</v>
          </cell>
          <cell r="N71">
            <v>0</v>
          </cell>
          <cell r="O71">
            <v>0</v>
          </cell>
        </row>
        <row r="75">
          <cell r="E75">
            <v>0</v>
          </cell>
          <cell r="F75">
            <v>0</v>
          </cell>
          <cell r="G75">
            <v>0</v>
          </cell>
          <cell r="I75">
            <v>0</v>
          </cell>
          <cell r="J75">
            <v>0</v>
          </cell>
          <cell r="K75">
            <v>0</v>
          </cell>
          <cell r="M75">
            <v>0</v>
          </cell>
          <cell r="N75">
            <v>0</v>
          </cell>
          <cell r="O75">
            <v>0</v>
          </cell>
        </row>
        <row r="79">
          <cell r="E79">
            <v>181.39999999999998</v>
          </cell>
          <cell r="F79">
            <v>25.8</v>
          </cell>
          <cell r="G79">
            <v>0</v>
          </cell>
          <cell r="I79">
            <v>15.9</v>
          </cell>
          <cell r="J79">
            <v>0</v>
          </cell>
          <cell r="K79">
            <v>6.1</v>
          </cell>
          <cell r="M79">
            <v>197.3</v>
          </cell>
          <cell r="N79">
            <v>25.8</v>
          </cell>
          <cell r="O79">
            <v>6.1</v>
          </cell>
        </row>
        <row r="81">
          <cell r="E81">
            <v>693.4</v>
          </cell>
          <cell r="F81">
            <v>7.8000000000000007</v>
          </cell>
          <cell r="G81">
            <v>6096.7000000000016</v>
          </cell>
          <cell r="I81">
            <v>0</v>
          </cell>
          <cell r="J81">
            <v>0</v>
          </cell>
          <cell r="K81">
            <v>0</v>
          </cell>
          <cell r="M81">
            <v>693.4</v>
          </cell>
          <cell r="N81">
            <v>7.8000000000000007</v>
          </cell>
          <cell r="O81">
            <v>6096.7000000000016</v>
          </cell>
        </row>
        <row r="92">
          <cell r="E92">
            <v>693.4</v>
          </cell>
          <cell r="F92">
            <v>7.8000000000000007</v>
          </cell>
          <cell r="G92">
            <v>6096.7000000000016</v>
          </cell>
          <cell r="I92">
            <v>0</v>
          </cell>
          <cell r="J92">
            <v>0</v>
          </cell>
          <cell r="K92">
            <v>0</v>
          </cell>
          <cell r="M92">
            <v>693.4</v>
          </cell>
          <cell r="N92">
            <v>7.8000000000000007</v>
          </cell>
          <cell r="O92">
            <v>6096.7000000000016</v>
          </cell>
        </row>
        <row r="94">
          <cell r="E94">
            <v>335.40000000000003</v>
          </cell>
          <cell r="F94">
            <v>1.5999999999999999</v>
          </cell>
          <cell r="G94">
            <v>0</v>
          </cell>
          <cell r="I94">
            <v>50</v>
          </cell>
          <cell r="J94">
            <v>0</v>
          </cell>
          <cell r="K94">
            <v>0</v>
          </cell>
          <cell r="M94">
            <v>385.40000000000003</v>
          </cell>
          <cell r="N94">
            <v>1.5999999999999999</v>
          </cell>
          <cell r="O94">
            <v>0</v>
          </cell>
        </row>
        <row r="100">
          <cell r="E100">
            <v>20.3</v>
          </cell>
          <cell r="G100">
            <v>0</v>
          </cell>
          <cell r="K100">
            <v>0</v>
          </cell>
          <cell r="M100">
            <v>20.3</v>
          </cell>
          <cell r="N100">
            <v>0</v>
          </cell>
          <cell r="O100">
            <v>0</v>
          </cell>
        </row>
        <row r="104">
          <cell r="E104">
            <v>355.70000000000005</v>
          </cell>
          <cell r="F104">
            <v>1.5999999999999999</v>
          </cell>
          <cell r="G104">
            <v>0</v>
          </cell>
          <cell r="I104">
            <v>50</v>
          </cell>
          <cell r="J104">
            <v>0</v>
          </cell>
          <cell r="K104">
            <v>0</v>
          </cell>
          <cell r="M104">
            <v>405.70000000000005</v>
          </cell>
          <cell r="N104">
            <v>1.5999999999999999</v>
          </cell>
          <cell r="O104">
            <v>0</v>
          </cell>
        </row>
        <row r="106">
          <cell r="E106">
            <v>286.09999999999997</v>
          </cell>
          <cell r="F106">
            <v>5.1000000000000005</v>
          </cell>
          <cell r="G106">
            <v>1205.1000000000001</v>
          </cell>
          <cell r="I106">
            <v>67.8</v>
          </cell>
          <cell r="J106">
            <v>1</v>
          </cell>
          <cell r="K106">
            <v>0</v>
          </cell>
          <cell r="M106">
            <v>353.90000000000003</v>
          </cell>
          <cell r="N106">
            <v>6.1000000000000005</v>
          </cell>
          <cell r="O106">
            <v>1205.1000000000001</v>
          </cell>
        </row>
        <row r="116">
          <cell r="E116">
            <v>7.6000000000000005</v>
          </cell>
          <cell r="F116">
            <v>0.4</v>
          </cell>
          <cell r="G116">
            <v>0</v>
          </cell>
          <cell r="I116">
            <v>3</v>
          </cell>
          <cell r="J116">
            <v>0</v>
          </cell>
          <cell r="K116">
            <v>0</v>
          </cell>
          <cell r="M116">
            <v>10.600000000000001</v>
          </cell>
          <cell r="N116">
            <v>0.4</v>
          </cell>
          <cell r="O116">
            <v>0</v>
          </cell>
        </row>
        <row r="122">
          <cell r="E122">
            <v>3.2</v>
          </cell>
          <cell r="G122">
            <v>0</v>
          </cell>
          <cell r="I122">
            <v>3.4</v>
          </cell>
          <cell r="J122">
            <v>0</v>
          </cell>
          <cell r="K122">
            <v>0</v>
          </cell>
          <cell r="M122">
            <v>6.6</v>
          </cell>
          <cell r="N122">
            <v>0</v>
          </cell>
        </row>
        <row r="127">
          <cell r="E127">
            <v>0.4</v>
          </cell>
          <cell r="F127">
            <v>0.4</v>
          </cell>
          <cell r="G127">
            <v>0</v>
          </cell>
          <cell r="I127">
            <v>4.4000000000000004</v>
          </cell>
          <cell r="J127">
            <v>0</v>
          </cell>
          <cell r="K127">
            <v>0</v>
          </cell>
          <cell r="M127">
            <v>4.8000000000000007</v>
          </cell>
          <cell r="N127">
            <v>0.4</v>
          </cell>
        </row>
        <row r="132">
          <cell r="F132">
            <v>0</v>
          </cell>
          <cell r="G132">
            <v>0</v>
          </cell>
          <cell r="I132">
            <v>2.4</v>
          </cell>
          <cell r="J132">
            <v>0</v>
          </cell>
          <cell r="K132">
            <v>0</v>
          </cell>
          <cell r="M132">
            <v>2.4</v>
          </cell>
          <cell r="N132">
            <v>0</v>
          </cell>
          <cell r="O132">
            <v>0</v>
          </cell>
        </row>
        <row r="136">
          <cell r="E136">
            <v>5.0999999999999996</v>
          </cell>
          <cell r="F136">
            <v>0</v>
          </cell>
          <cell r="G136">
            <v>0</v>
          </cell>
          <cell r="J136">
            <v>0</v>
          </cell>
          <cell r="K136">
            <v>0</v>
          </cell>
          <cell r="M136">
            <v>5.0999999999999996</v>
          </cell>
          <cell r="N136">
            <v>0</v>
          </cell>
          <cell r="O136">
            <v>0</v>
          </cell>
        </row>
        <row r="140">
          <cell r="E140">
            <v>5.2</v>
          </cell>
          <cell r="F140">
            <v>0</v>
          </cell>
          <cell r="G140">
            <v>0</v>
          </cell>
          <cell r="I140">
            <v>2.2999999999999998</v>
          </cell>
          <cell r="J140">
            <v>0</v>
          </cell>
          <cell r="K140">
            <v>0</v>
          </cell>
          <cell r="M140">
            <v>7.5</v>
          </cell>
          <cell r="N140">
            <v>0</v>
          </cell>
        </row>
        <row r="145">
          <cell r="E145">
            <v>7.6</v>
          </cell>
          <cell r="F145">
            <v>0</v>
          </cell>
          <cell r="G145">
            <v>0</v>
          </cell>
          <cell r="I145">
            <v>0.70000000000000018</v>
          </cell>
          <cell r="J145">
            <v>0</v>
          </cell>
          <cell r="K145">
            <v>0</v>
          </cell>
          <cell r="M145">
            <v>8.3000000000000007</v>
          </cell>
          <cell r="N145">
            <v>0</v>
          </cell>
          <cell r="O145">
            <v>0</v>
          </cell>
        </row>
        <row r="150">
          <cell r="E150">
            <v>9.1999999999999993</v>
          </cell>
          <cell r="F150">
            <v>0</v>
          </cell>
          <cell r="G150">
            <v>0</v>
          </cell>
          <cell r="I150">
            <v>2.5</v>
          </cell>
          <cell r="J150">
            <v>0</v>
          </cell>
          <cell r="K150">
            <v>0</v>
          </cell>
          <cell r="M150">
            <v>11.7</v>
          </cell>
          <cell r="N150">
            <v>0</v>
          </cell>
          <cell r="O150">
            <v>0</v>
          </cell>
        </row>
        <row r="155">
          <cell r="E155">
            <v>11.2</v>
          </cell>
          <cell r="F155">
            <v>0</v>
          </cell>
          <cell r="G155">
            <v>0</v>
          </cell>
          <cell r="I155">
            <v>14.2</v>
          </cell>
          <cell r="J155">
            <v>0</v>
          </cell>
          <cell r="K155">
            <v>0</v>
          </cell>
          <cell r="M155">
            <v>25.4</v>
          </cell>
          <cell r="N155">
            <v>0</v>
          </cell>
          <cell r="O155">
            <v>0</v>
          </cell>
        </row>
        <row r="160">
          <cell r="E160">
            <v>18.5</v>
          </cell>
          <cell r="F160">
            <v>0.3</v>
          </cell>
          <cell r="G160">
            <v>0</v>
          </cell>
          <cell r="I160">
            <v>5.7</v>
          </cell>
          <cell r="J160">
            <v>0</v>
          </cell>
          <cell r="K160">
            <v>0</v>
          </cell>
          <cell r="M160">
            <v>24.2</v>
          </cell>
          <cell r="N160">
            <v>0.3</v>
          </cell>
          <cell r="O160">
            <v>0</v>
          </cell>
        </row>
        <row r="165">
          <cell r="E165">
            <v>16.399999999999999</v>
          </cell>
          <cell r="F165">
            <v>0</v>
          </cell>
          <cell r="G165">
            <v>0</v>
          </cell>
          <cell r="J165">
            <v>0</v>
          </cell>
          <cell r="K165">
            <v>0</v>
          </cell>
          <cell r="M165">
            <v>16.399999999999999</v>
          </cell>
          <cell r="N165">
            <v>0</v>
          </cell>
          <cell r="O165">
            <v>0</v>
          </cell>
        </row>
        <row r="169">
          <cell r="F169">
            <v>0</v>
          </cell>
          <cell r="G169">
            <v>0</v>
          </cell>
          <cell r="I169">
            <v>1.2</v>
          </cell>
          <cell r="J169">
            <v>0</v>
          </cell>
          <cell r="K169">
            <v>0</v>
          </cell>
          <cell r="M169">
            <v>1.2</v>
          </cell>
          <cell r="N169">
            <v>0</v>
          </cell>
          <cell r="O169">
            <v>0</v>
          </cell>
        </row>
        <row r="173">
          <cell r="F173">
            <v>0</v>
          </cell>
          <cell r="G173">
            <v>0</v>
          </cell>
          <cell r="I173">
            <v>0.9</v>
          </cell>
          <cell r="J173">
            <v>0</v>
          </cell>
          <cell r="K173">
            <v>0</v>
          </cell>
          <cell r="M173">
            <v>0.9</v>
          </cell>
          <cell r="N173">
            <v>0</v>
          </cell>
          <cell r="O173">
            <v>0</v>
          </cell>
        </row>
        <row r="177">
          <cell r="F177">
            <v>0</v>
          </cell>
          <cell r="G177">
            <v>0</v>
          </cell>
          <cell r="I177">
            <v>0.3</v>
          </cell>
          <cell r="J177">
            <v>0</v>
          </cell>
          <cell r="K177">
            <v>0</v>
          </cell>
          <cell r="M177">
            <v>0.3</v>
          </cell>
          <cell r="N177">
            <v>0</v>
          </cell>
          <cell r="O177">
            <v>0</v>
          </cell>
        </row>
        <row r="181">
          <cell r="E181">
            <v>2.7</v>
          </cell>
          <cell r="F181">
            <v>0</v>
          </cell>
          <cell r="G181">
            <v>0</v>
          </cell>
          <cell r="J181">
            <v>0</v>
          </cell>
          <cell r="K181">
            <v>0</v>
          </cell>
          <cell r="M181">
            <v>2.7</v>
          </cell>
          <cell r="N181">
            <v>0</v>
          </cell>
          <cell r="O181">
            <v>0</v>
          </cell>
        </row>
        <row r="189">
          <cell r="F189">
            <v>0</v>
          </cell>
          <cell r="G189">
            <v>0</v>
          </cell>
          <cell r="J189">
            <v>0</v>
          </cell>
          <cell r="K189">
            <v>0</v>
          </cell>
          <cell r="M189">
            <v>0</v>
          </cell>
          <cell r="N189">
            <v>0</v>
          </cell>
          <cell r="O189">
            <v>0</v>
          </cell>
        </row>
        <row r="193">
          <cell r="E193">
            <v>0</v>
          </cell>
          <cell r="F193">
            <v>0</v>
          </cell>
          <cell r="G193">
            <v>0</v>
          </cell>
          <cell r="I193">
            <v>0</v>
          </cell>
          <cell r="J193">
            <v>0</v>
          </cell>
          <cell r="K193">
            <v>0</v>
          </cell>
          <cell r="M193">
            <v>0</v>
          </cell>
          <cell r="N193">
            <v>0</v>
          </cell>
          <cell r="O193">
            <v>0</v>
          </cell>
        </row>
        <row r="197">
          <cell r="E197">
            <v>1</v>
          </cell>
          <cell r="F197">
            <v>0</v>
          </cell>
          <cell r="G197">
            <v>0</v>
          </cell>
          <cell r="I197">
            <v>0.4</v>
          </cell>
          <cell r="J197">
            <v>0</v>
          </cell>
          <cell r="K197">
            <v>0</v>
          </cell>
          <cell r="M197">
            <v>1.4</v>
          </cell>
          <cell r="N197">
            <v>0</v>
          </cell>
          <cell r="O197">
            <v>0</v>
          </cell>
        </row>
        <row r="202">
          <cell r="E202">
            <v>14.6</v>
          </cell>
          <cell r="F202">
            <v>0</v>
          </cell>
          <cell r="G202">
            <v>0</v>
          </cell>
          <cell r="I202">
            <v>-0.1</v>
          </cell>
          <cell r="J202">
            <v>0</v>
          </cell>
          <cell r="K202">
            <v>0</v>
          </cell>
          <cell r="M202">
            <v>14.5</v>
          </cell>
          <cell r="N202">
            <v>0</v>
          </cell>
          <cell r="O202">
            <v>0</v>
          </cell>
        </row>
        <row r="206">
          <cell r="E206">
            <v>0</v>
          </cell>
          <cell r="F206">
            <v>0</v>
          </cell>
          <cell r="G206">
            <v>0</v>
          </cell>
          <cell r="I206">
            <v>0</v>
          </cell>
          <cell r="J206">
            <v>0</v>
          </cell>
          <cell r="K206">
            <v>0</v>
          </cell>
          <cell r="M206">
            <v>0</v>
          </cell>
          <cell r="N206">
            <v>0</v>
          </cell>
          <cell r="O206">
            <v>0</v>
          </cell>
        </row>
        <row r="210">
          <cell r="E210">
            <v>6.5</v>
          </cell>
          <cell r="F210">
            <v>0</v>
          </cell>
          <cell r="G210">
            <v>0</v>
          </cell>
          <cell r="I210">
            <v>0.7</v>
          </cell>
          <cell r="J210">
            <v>0</v>
          </cell>
          <cell r="K210">
            <v>0</v>
          </cell>
          <cell r="M210">
            <v>7.2</v>
          </cell>
          <cell r="N210">
            <v>0</v>
          </cell>
          <cell r="O210">
            <v>0</v>
          </cell>
        </row>
        <row r="214">
          <cell r="E214">
            <v>0</v>
          </cell>
          <cell r="F214">
            <v>0</v>
          </cell>
          <cell r="G214">
            <v>0</v>
          </cell>
          <cell r="I214">
            <v>0</v>
          </cell>
          <cell r="J214">
            <v>0</v>
          </cell>
          <cell r="K214">
            <v>0</v>
          </cell>
          <cell r="M214">
            <v>0</v>
          </cell>
          <cell r="N214">
            <v>0</v>
          </cell>
          <cell r="O214">
            <v>0</v>
          </cell>
        </row>
        <row r="218">
          <cell r="E218">
            <v>4.8</v>
          </cell>
          <cell r="F218">
            <v>0</v>
          </cell>
          <cell r="G218">
            <v>0</v>
          </cell>
          <cell r="I218">
            <v>-0.6</v>
          </cell>
          <cell r="J218">
            <v>0</v>
          </cell>
          <cell r="K218">
            <v>0</v>
          </cell>
          <cell r="M218">
            <v>4.2</v>
          </cell>
          <cell r="N218">
            <v>0</v>
          </cell>
          <cell r="O218">
            <v>0</v>
          </cell>
        </row>
        <row r="222">
          <cell r="E222">
            <v>4.0999999999999996</v>
          </cell>
          <cell r="F222">
            <v>0</v>
          </cell>
          <cell r="G222">
            <v>0</v>
          </cell>
          <cell r="I222">
            <v>-0.1</v>
          </cell>
          <cell r="J222">
            <v>0</v>
          </cell>
          <cell r="K222">
            <v>0</v>
          </cell>
          <cell r="M222">
            <v>3.9999999999999996</v>
          </cell>
          <cell r="N222">
            <v>0</v>
          </cell>
          <cell r="O222">
            <v>0</v>
          </cell>
        </row>
        <row r="234">
          <cell r="E234">
            <v>2.1</v>
          </cell>
          <cell r="F234">
            <v>2</v>
          </cell>
          <cell r="M234">
            <v>2.1</v>
          </cell>
          <cell r="N234">
            <v>2</v>
          </cell>
          <cell r="O234">
            <v>0</v>
          </cell>
        </row>
        <row r="236">
          <cell r="E236">
            <v>28</v>
          </cell>
          <cell r="F236">
            <v>27.5</v>
          </cell>
          <cell r="G236">
            <v>0</v>
          </cell>
          <cell r="I236">
            <v>18.3</v>
          </cell>
          <cell r="J236">
            <v>18.100000000000001</v>
          </cell>
          <cell r="K236">
            <v>0</v>
          </cell>
          <cell r="M236">
            <v>46.3</v>
          </cell>
          <cell r="N236">
            <v>45.6</v>
          </cell>
          <cell r="O236">
            <v>0</v>
          </cell>
        </row>
        <row r="240">
          <cell r="E240">
            <v>6.8</v>
          </cell>
          <cell r="F240">
            <v>6.7</v>
          </cell>
          <cell r="G240">
            <v>0</v>
          </cell>
          <cell r="K240">
            <v>0</v>
          </cell>
          <cell r="M240">
            <v>6.8</v>
          </cell>
          <cell r="N240">
            <v>6.7</v>
          </cell>
          <cell r="O240">
            <v>0</v>
          </cell>
        </row>
        <row r="244">
          <cell r="E244">
            <v>0.7</v>
          </cell>
          <cell r="F244">
            <v>0.7</v>
          </cell>
          <cell r="G244">
            <v>0</v>
          </cell>
          <cell r="K244">
            <v>0</v>
          </cell>
          <cell r="M244">
            <v>0.7</v>
          </cell>
          <cell r="N244">
            <v>0.7</v>
          </cell>
          <cell r="O244">
            <v>0</v>
          </cell>
        </row>
        <row r="248">
          <cell r="E248">
            <v>463.09999999999997</v>
          </cell>
          <cell r="F248">
            <v>390.4</v>
          </cell>
          <cell r="G248">
            <v>0</v>
          </cell>
          <cell r="I248">
            <v>0.9</v>
          </cell>
          <cell r="J248">
            <v>0</v>
          </cell>
          <cell r="K248">
            <v>0</v>
          </cell>
          <cell r="M248">
            <v>463.99999999999994</v>
          </cell>
          <cell r="N248">
            <v>390.4</v>
          </cell>
          <cell r="O248">
            <v>0</v>
          </cell>
        </row>
        <row r="254">
          <cell r="E254">
            <v>904.9</v>
          </cell>
          <cell r="F254">
            <v>433.5</v>
          </cell>
          <cell r="G254">
            <v>1205.1000000000001</v>
          </cell>
          <cell r="I254">
            <v>128.30000000000004</v>
          </cell>
          <cell r="J254">
            <v>19.100000000000001</v>
          </cell>
          <cell r="K254">
            <v>0</v>
          </cell>
          <cell r="M254">
            <v>1033.1999999999998</v>
          </cell>
          <cell r="N254">
            <v>452.59999999999997</v>
          </cell>
          <cell r="O254">
            <v>1205.1000000000001</v>
          </cell>
        </row>
        <row r="256">
          <cell r="E256">
            <v>6.2</v>
          </cell>
          <cell r="F256">
            <v>0</v>
          </cell>
          <cell r="G256">
            <v>54.7</v>
          </cell>
          <cell r="J256">
            <v>0</v>
          </cell>
          <cell r="M256">
            <v>6.2</v>
          </cell>
          <cell r="N256">
            <v>0</v>
          </cell>
          <cell r="O256">
            <v>54.7</v>
          </cell>
        </row>
        <row r="260">
          <cell r="E260">
            <v>6.2</v>
          </cell>
          <cell r="F260">
            <v>0</v>
          </cell>
          <cell r="G260">
            <v>54.7</v>
          </cell>
          <cell r="I260">
            <v>0</v>
          </cell>
          <cell r="J260">
            <v>0</v>
          </cell>
          <cell r="K260">
            <v>0</v>
          </cell>
          <cell r="M260">
            <v>6.2</v>
          </cell>
          <cell r="N260">
            <v>0</v>
          </cell>
          <cell r="O260">
            <v>54.7</v>
          </cell>
        </row>
        <row r="262">
          <cell r="E262">
            <v>1560.8</v>
          </cell>
          <cell r="F262">
            <v>11</v>
          </cell>
          <cell r="G262">
            <v>779.4</v>
          </cell>
          <cell r="I262">
            <v>0</v>
          </cell>
          <cell r="J262">
            <v>0.4</v>
          </cell>
          <cell r="M262">
            <v>1560.8</v>
          </cell>
          <cell r="N262">
            <v>11.4</v>
          </cell>
          <cell r="O262">
            <v>779.4</v>
          </cell>
        </row>
        <row r="268">
          <cell r="K268">
            <v>0</v>
          </cell>
          <cell r="M268">
            <v>0</v>
          </cell>
          <cell r="N268">
            <v>0</v>
          </cell>
          <cell r="O268">
            <v>0</v>
          </cell>
        </row>
        <row r="272">
          <cell r="G272">
            <v>0</v>
          </cell>
          <cell r="K272">
            <v>0</v>
          </cell>
          <cell r="M272">
            <v>0</v>
          </cell>
          <cell r="N272">
            <v>0</v>
          </cell>
          <cell r="O272">
            <v>0</v>
          </cell>
        </row>
        <row r="276">
          <cell r="G276">
            <v>0</v>
          </cell>
          <cell r="K276">
            <v>0</v>
          </cell>
          <cell r="M276">
            <v>0</v>
          </cell>
          <cell r="N276">
            <v>0</v>
          </cell>
          <cell r="O276">
            <v>0</v>
          </cell>
        </row>
        <row r="280">
          <cell r="K280">
            <v>0</v>
          </cell>
          <cell r="M280">
            <v>0</v>
          </cell>
          <cell r="N280">
            <v>0</v>
          </cell>
          <cell r="O280">
            <v>0</v>
          </cell>
        </row>
        <row r="284">
          <cell r="M284">
            <v>0</v>
          </cell>
          <cell r="N284">
            <v>0</v>
          </cell>
          <cell r="O284">
            <v>0</v>
          </cell>
        </row>
        <row r="286">
          <cell r="G286">
            <v>0</v>
          </cell>
          <cell r="K286">
            <v>0</v>
          </cell>
          <cell r="M286">
            <v>0</v>
          </cell>
          <cell r="N286">
            <v>0</v>
          </cell>
          <cell r="O286">
            <v>0</v>
          </cell>
        </row>
        <row r="290">
          <cell r="G290">
            <v>0</v>
          </cell>
          <cell r="K290">
            <v>0</v>
          </cell>
          <cell r="M290">
            <v>0</v>
          </cell>
          <cell r="N290">
            <v>0</v>
          </cell>
          <cell r="O290">
            <v>0</v>
          </cell>
        </row>
        <row r="294">
          <cell r="G294">
            <v>0</v>
          </cell>
          <cell r="K294">
            <v>0</v>
          </cell>
          <cell r="M294">
            <v>0</v>
          </cell>
          <cell r="N294">
            <v>0</v>
          </cell>
          <cell r="O294">
            <v>0</v>
          </cell>
        </row>
        <row r="298">
          <cell r="G298">
            <v>0</v>
          </cell>
          <cell r="K298">
            <v>0</v>
          </cell>
          <cell r="M298">
            <v>0</v>
          </cell>
          <cell r="N298">
            <v>0</v>
          </cell>
          <cell r="O298">
            <v>0</v>
          </cell>
        </row>
        <row r="303">
          <cell r="G303">
            <v>0</v>
          </cell>
          <cell r="K303">
            <v>0</v>
          </cell>
          <cell r="M303">
            <v>0</v>
          </cell>
          <cell r="N303">
            <v>0</v>
          </cell>
          <cell r="O303">
            <v>0</v>
          </cell>
        </row>
        <row r="307">
          <cell r="G307">
            <v>0</v>
          </cell>
          <cell r="K307">
            <v>0</v>
          </cell>
          <cell r="M307">
            <v>0</v>
          </cell>
          <cell r="N307">
            <v>0</v>
          </cell>
          <cell r="O307">
            <v>0</v>
          </cell>
        </row>
        <row r="311">
          <cell r="G311">
            <v>0</v>
          </cell>
          <cell r="K311">
            <v>0</v>
          </cell>
          <cell r="M311">
            <v>0</v>
          </cell>
          <cell r="N311">
            <v>0</v>
          </cell>
          <cell r="O311">
            <v>0</v>
          </cell>
        </row>
        <row r="315">
          <cell r="G315">
            <v>0</v>
          </cell>
          <cell r="K315">
            <v>0</v>
          </cell>
          <cell r="M315">
            <v>0</v>
          </cell>
          <cell r="N315">
            <v>0</v>
          </cell>
          <cell r="O315">
            <v>0</v>
          </cell>
        </row>
        <row r="321">
          <cell r="E321">
            <v>1560.8</v>
          </cell>
          <cell r="F321">
            <v>11</v>
          </cell>
          <cell r="G321">
            <v>779.4</v>
          </cell>
          <cell r="I321">
            <v>0</v>
          </cell>
          <cell r="J321">
            <v>0.4</v>
          </cell>
          <cell r="K321">
            <v>0</v>
          </cell>
          <cell r="M321">
            <v>1560.8</v>
          </cell>
          <cell r="N321">
            <v>11.4</v>
          </cell>
          <cell r="O321">
            <v>779.4</v>
          </cell>
        </row>
        <row r="323">
          <cell r="E323">
            <v>417</v>
          </cell>
          <cell r="F323">
            <v>0</v>
          </cell>
          <cell r="G323">
            <v>425</v>
          </cell>
          <cell r="I323">
            <v>0</v>
          </cell>
          <cell r="J323">
            <v>0</v>
          </cell>
          <cell r="K323">
            <v>0</v>
          </cell>
          <cell r="M323">
            <v>417</v>
          </cell>
          <cell r="N323">
            <v>0</v>
          </cell>
          <cell r="O323">
            <v>425</v>
          </cell>
        </row>
        <row r="327">
          <cell r="E327">
            <v>20.9</v>
          </cell>
          <cell r="F327">
            <v>20.6</v>
          </cell>
          <cell r="M327">
            <v>20.9</v>
          </cell>
          <cell r="N327">
            <v>20.6</v>
          </cell>
          <cell r="O327">
            <v>0</v>
          </cell>
        </row>
        <row r="329">
          <cell r="E329">
            <v>150.19999999999999</v>
          </cell>
          <cell r="F329">
            <v>130.80000000000001</v>
          </cell>
          <cell r="G329">
            <v>0</v>
          </cell>
          <cell r="I329">
            <v>0</v>
          </cell>
          <cell r="J329">
            <v>0</v>
          </cell>
          <cell r="K329">
            <v>0</v>
          </cell>
          <cell r="M329">
            <v>150.19999999999999</v>
          </cell>
          <cell r="N329">
            <v>130.80000000000001</v>
          </cell>
          <cell r="O329">
            <v>0</v>
          </cell>
        </row>
        <row r="333">
          <cell r="E333">
            <v>18.5</v>
          </cell>
          <cell r="F333">
            <v>16.100000000000001</v>
          </cell>
          <cell r="G333">
            <v>0</v>
          </cell>
          <cell r="I333">
            <v>0</v>
          </cell>
          <cell r="J333">
            <v>0</v>
          </cell>
          <cell r="K333">
            <v>0</v>
          </cell>
          <cell r="M333">
            <v>18.5</v>
          </cell>
          <cell r="N333">
            <v>16.100000000000001</v>
          </cell>
          <cell r="O333">
            <v>0</v>
          </cell>
        </row>
        <row r="340">
          <cell r="E340">
            <v>2.2000000000000002</v>
          </cell>
          <cell r="F340">
            <v>2.2000000000000002</v>
          </cell>
          <cell r="M340">
            <v>2.2000000000000002</v>
          </cell>
          <cell r="N340">
            <v>2.2000000000000002</v>
          </cell>
          <cell r="O340">
            <v>0</v>
          </cell>
        </row>
        <row r="342">
          <cell r="E342">
            <v>608.79999999999995</v>
          </cell>
          <cell r="F342">
            <v>169.7</v>
          </cell>
          <cell r="G342">
            <v>425</v>
          </cell>
          <cell r="I342">
            <v>0</v>
          </cell>
          <cell r="J342">
            <v>0</v>
          </cell>
          <cell r="K342">
            <v>0</v>
          </cell>
          <cell r="M342">
            <v>608.79999999999995</v>
          </cell>
          <cell r="N342">
            <v>169.7</v>
          </cell>
          <cell r="O342">
            <v>425</v>
          </cell>
        </row>
        <row r="365">
          <cell r="S365">
            <v>168.7</v>
          </cell>
        </row>
        <row r="366">
          <cell r="S366">
            <v>0</v>
          </cell>
        </row>
        <row r="367">
          <cell r="S367">
            <v>0</v>
          </cell>
        </row>
        <row r="368">
          <cell r="S368">
            <v>5628.2</v>
          </cell>
        </row>
        <row r="369">
          <cell r="S369">
            <v>207.29999999999998</v>
          </cell>
        </row>
        <row r="370">
          <cell r="S370">
            <v>1025.5</v>
          </cell>
        </row>
        <row r="371">
          <cell r="S371">
            <v>405.70000000000005</v>
          </cell>
        </row>
        <row r="372">
          <cell r="S372">
            <v>2340.1999999999998</v>
          </cell>
        </row>
        <row r="373">
          <cell r="S373">
            <v>2263.0000000000005</v>
          </cell>
        </row>
        <row r="374">
          <cell r="S374">
            <v>1033.8</v>
          </cell>
        </row>
      </sheetData>
      <sheetData sheetId="7">
        <row r="18">
          <cell r="E18">
            <v>121.7</v>
          </cell>
          <cell r="G18">
            <v>11.6</v>
          </cell>
          <cell r="M18">
            <v>121.7</v>
          </cell>
          <cell r="N18">
            <v>0</v>
          </cell>
          <cell r="O18">
            <v>11.6</v>
          </cell>
        </row>
        <row r="19">
          <cell r="E19">
            <v>121.7</v>
          </cell>
          <cell r="F19">
            <v>0</v>
          </cell>
          <cell r="G19">
            <v>11.6</v>
          </cell>
          <cell r="I19">
            <v>0</v>
          </cell>
          <cell r="J19">
            <v>0</v>
          </cell>
          <cell r="K19">
            <v>0</v>
          </cell>
          <cell r="M19">
            <v>121.7</v>
          </cell>
          <cell r="N19">
            <v>0</v>
          </cell>
          <cell r="O19">
            <v>11.6</v>
          </cell>
        </row>
        <row r="20">
          <cell r="Q20">
            <v>133.30000000000001</v>
          </cell>
        </row>
        <row r="21">
          <cell r="E21">
            <v>34.700000000000003</v>
          </cell>
          <cell r="M21">
            <v>34.700000000000003</v>
          </cell>
          <cell r="N21">
            <v>0</v>
          </cell>
          <cell r="O21">
            <v>0</v>
          </cell>
          <cell r="Q21">
            <v>0</v>
          </cell>
        </row>
        <row r="22">
          <cell r="E22">
            <v>34.700000000000003</v>
          </cell>
          <cell r="F22">
            <v>0</v>
          </cell>
          <cell r="G22">
            <v>0</v>
          </cell>
          <cell r="I22">
            <v>0</v>
          </cell>
          <cell r="J22">
            <v>0</v>
          </cell>
          <cell r="K22">
            <v>0</v>
          </cell>
          <cell r="M22">
            <v>34.700000000000003</v>
          </cell>
          <cell r="N22">
            <v>0</v>
          </cell>
          <cell r="O22">
            <v>0</v>
          </cell>
          <cell r="Q22">
            <v>34.700000000000003</v>
          </cell>
        </row>
        <row r="23">
          <cell r="Q23">
            <v>0</v>
          </cell>
        </row>
        <row r="24">
          <cell r="Q24">
            <v>0</v>
          </cell>
        </row>
        <row r="25">
          <cell r="Q25">
            <v>0</v>
          </cell>
        </row>
      </sheetData>
      <sheetData sheetId="8">
        <row r="24">
          <cell r="E24">
            <v>23.4</v>
          </cell>
          <cell r="L24">
            <v>23.4</v>
          </cell>
          <cell r="M24">
            <v>23.4</v>
          </cell>
          <cell r="N24">
            <v>0</v>
          </cell>
          <cell r="O24">
            <v>0</v>
          </cell>
        </row>
        <row r="25">
          <cell r="E25">
            <v>0.3</v>
          </cell>
          <cell r="L25">
            <v>0.3</v>
          </cell>
          <cell r="M25">
            <v>0.3</v>
          </cell>
          <cell r="N25">
            <v>0</v>
          </cell>
          <cell r="O25">
            <v>0</v>
          </cell>
        </row>
        <row r="26">
          <cell r="E26">
            <v>0.5</v>
          </cell>
          <cell r="L26">
            <v>0.5</v>
          </cell>
          <cell r="M26">
            <v>0.5</v>
          </cell>
          <cell r="N26">
            <v>0</v>
          </cell>
          <cell r="O26">
            <v>0</v>
          </cell>
        </row>
        <row r="27">
          <cell r="E27">
            <v>1.9</v>
          </cell>
          <cell r="L27">
            <v>1.9</v>
          </cell>
          <cell r="M27">
            <v>1.9</v>
          </cell>
          <cell r="N27">
            <v>0</v>
          </cell>
          <cell r="O27">
            <v>0</v>
          </cell>
        </row>
        <row r="28">
          <cell r="E28">
            <v>2</v>
          </cell>
          <cell r="L28">
            <v>2</v>
          </cell>
          <cell r="M28">
            <v>2</v>
          </cell>
          <cell r="N28">
            <v>0</v>
          </cell>
          <cell r="O28">
            <v>0</v>
          </cell>
        </row>
        <row r="29">
          <cell r="E29">
            <v>0.1</v>
          </cell>
          <cell r="L29">
            <v>0.1</v>
          </cell>
          <cell r="M29">
            <v>0.1</v>
          </cell>
          <cell r="N29">
            <v>0</v>
          </cell>
          <cell r="O29">
            <v>0</v>
          </cell>
        </row>
        <row r="30">
          <cell r="E30">
            <v>3.3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M30">
            <v>3.3</v>
          </cell>
          <cell r="N30">
            <v>0</v>
          </cell>
          <cell r="O30">
            <v>0</v>
          </cell>
        </row>
        <row r="32">
          <cell r="L32">
            <v>0.8</v>
          </cell>
        </row>
        <row r="33">
          <cell r="E33">
            <v>0.5</v>
          </cell>
          <cell r="L33">
            <v>0.5</v>
          </cell>
          <cell r="M33">
            <v>0.5</v>
          </cell>
          <cell r="N33">
            <v>0</v>
          </cell>
          <cell r="O33">
            <v>0</v>
          </cell>
        </row>
        <row r="34">
          <cell r="E34">
            <v>0.2</v>
          </cell>
          <cell r="L34">
            <v>0.2</v>
          </cell>
          <cell r="M34">
            <v>0.2</v>
          </cell>
          <cell r="N34">
            <v>0</v>
          </cell>
          <cell r="O34">
            <v>0</v>
          </cell>
        </row>
        <row r="35">
          <cell r="E35">
            <v>1.5</v>
          </cell>
          <cell r="L35">
            <v>1.5</v>
          </cell>
          <cell r="M35">
            <v>1.5</v>
          </cell>
          <cell r="N35">
            <v>0</v>
          </cell>
          <cell r="O35">
            <v>0</v>
          </cell>
        </row>
        <row r="36">
          <cell r="E36">
            <v>33.700000000000003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33.700000000000003</v>
          </cell>
          <cell r="M36">
            <v>33.700000000000003</v>
          </cell>
          <cell r="N36">
            <v>0</v>
          </cell>
          <cell r="O36">
            <v>0</v>
          </cell>
        </row>
        <row r="38">
          <cell r="E38">
            <v>4.0999999999999996</v>
          </cell>
          <cell r="L38">
            <v>4.0999999999999996</v>
          </cell>
          <cell r="M38">
            <v>4.0999999999999996</v>
          </cell>
          <cell r="N38">
            <v>0</v>
          </cell>
          <cell r="O38">
            <v>0</v>
          </cell>
        </row>
        <row r="39">
          <cell r="E39">
            <v>1.2</v>
          </cell>
          <cell r="L39">
            <v>1.2</v>
          </cell>
          <cell r="M39">
            <v>1.2</v>
          </cell>
          <cell r="N39">
            <v>0</v>
          </cell>
          <cell r="O39">
            <v>0</v>
          </cell>
        </row>
        <row r="40">
          <cell r="E40">
            <v>13.6</v>
          </cell>
          <cell r="L40">
            <v>13.6</v>
          </cell>
          <cell r="M40">
            <v>13.6</v>
          </cell>
          <cell r="N40">
            <v>0</v>
          </cell>
          <cell r="O40">
            <v>0</v>
          </cell>
        </row>
        <row r="41">
          <cell r="E41">
            <v>0.9</v>
          </cell>
          <cell r="L41">
            <v>0.9</v>
          </cell>
          <cell r="M41">
            <v>0.9</v>
          </cell>
          <cell r="N41">
            <v>0</v>
          </cell>
          <cell r="O41">
            <v>0</v>
          </cell>
        </row>
        <row r="42">
          <cell r="E42">
            <v>1</v>
          </cell>
          <cell r="L42">
            <v>1</v>
          </cell>
          <cell r="M42">
            <v>1</v>
          </cell>
          <cell r="N42">
            <v>0</v>
          </cell>
          <cell r="O42">
            <v>0</v>
          </cell>
        </row>
        <row r="43">
          <cell r="E43">
            <v>8.4</v>
          </cell>
          <cell r="G43">
            <v>5</v>
          </cell>
          <cell r="L43">
            <v>13.4</v>
          </cell>
          <cell r="M43">
            <v>8.4</v>
          </cell>
          <cell r="N43">
            <v>0</v>
          </cell>
          <cell r="O43">
            <v>5</v>
          </cell>
        </row>
        <row r="44">
          <cell r="E44">
            <v>3</v>
          </cell>
          <cell r="L44">
            <v>3</v>
          </cell>
          <cell r="M44">
            <v>3</v>
          </cell>
          <cell r="N44">
            <v>0</v>
          </cell>
          <cell r="O44">
            <v>0</v>
          </cell>
        </row>
        <row r="45">
          <cell r="E45">
            <v>7.3</v>
          </cell>
          <cell r="G45">
            <v>3</v>
          </cell>
          <cell r="L45">
            <v>10.3</v>
          </cell>
          <cell r="M45">
            <v>7.3</v>
          </cell>
          <cell r="N45">
            <v>0</v>
          </cell>
          <cell r="O45">
            <v>3</v>
          </cell>
        </row>
        <row r="46">
          <cell r="E46">
            <v>0.2</v>
          </cell>
          <cell r="L46">
            <v>0.2</v>
          </cell>
          <cell r="M46">
            <v>0.2</v>
          </cell>
          <cell r="N46">
            <v>0</v>
          </cell>
          <cell r="O46">
            <v>0</v>
          </cell>
        </row>
        <row r="47">
          <cell r="E47">
            <v>2</v>
          </cell>
          <cell r="L47">
            <v>2</v>
          </cell>
          <cell r="M47">
            <v>2</v>
          </cell>
          <cell r="N47">
            <v>0</v>
          </cell>
          <cell r="O47">
            <v>0</v>
          </cell>
        </row>
        <row r="48">
          <cell r="E48">
            <v>0.9</v>
          </cell>
          <cell r="L48">
            <v>0.9</v>
          </cell>
          <cell r="M48">
            <v>0.9</v>
          </cell>
          <cell r="N48">
            <v>0</v>
          </cell>
          <cell r="O48">
            <v>0</v>
          </cell>
        </row>
        <row r="49">
          <cell r="E49">
            <v>42.599999999999994</v>
          </cell>
          <cell r="F49">
            <v>0</v>
          </cell>
          <cell r="G49">
            <v>8</v>
          </cell>
          <cell r="I49">
            <v>0</v>
          </cell>
          <cell r="J49">
            <v>0</v>
          </cell>
          <cell r="K49">
            <v>0</v>
          </cell>
          <cell r="L49">
            <v>50.599999999999994</v>
          </cell>
          <cell r="M49">
            <v>42.599999999999994</v>
          </cell>
          <cell r="N49">
            <v>0</v>
          </cell>
          <cell r="O49">
            <v>8</v>
          </cell>
        </row>
        <row r="51">
          <cell r="E51">
            <v>103.1</v>
          </cell>
          <cell r="L51">
            <v>103.1</v>
          </cell>
          <cell r="M51">
            <v>103.1</v>
          </cell>
          <cell r="N51">
            <v>0</v>
          </cell>
          <cell r="O51">
            <v>0</v>
          </cell>
        </row>
        <row r="52">
          <cell r="E52">
            <v>2</v>
          </cell>
          <cell r="L52">
            <v>2</v>
          </cell>
          <cell r="M52">
            <v>2</v>
          </cell>
          <cell r="N52">
            <v>0</v>
          </cell>
          <cell r="O52">
            <v>0</v>
          </cell>
        </row>
        <row r="53">
          <cell r="E53">
            <v>105.1</v>
          </cell>
          <cell r="F53">
            <v>0</v>
          </cell>
          <cell r="G53">
            <v>0</v>
          </cell>
          <cell r="I53">
            <v>0</v>
          </cell>
          <cell r="J53">
            <v>0</v>
          </cell>
          <cell r="K53">
            <v>0</v>
          </cell>
          <cell r="L53">
            <v>105.1</v>
          </cell>
          <cell r="M53">
            <v>105.1</v>
          </cell>
          <cell r="N53">
            <v>0</v>
          </cell>
          <cell r="O53">
            <v>0</v>
          </cell>
        </row>
        <row r="55">
          <cell r="E55">
            <v>20.100000000000001</v>
          </cell>
          <cell r="L55">
            <v>20.100000000000001</v>
          </cell>
          <cell r="M55">
            <v>20.100000000000001</v>
          </cell>
          <cell r="N55">
            <v>0</v>
          </cell>
          <cell r="O55">
            <v>0</v>
          </cell>
        </row>
        <row r="56">
          <cell r="E56">
            <v>0.1</v>
          </cell>
          <cell r="L56">
            <v>0.1</v>
          </cell>
          <cell r="M56">
            <v>0.1</v>
          </cell>
          <cell r="N56">
            <v>0</v>
          </cell>
          <cell r="O56">
            <v>0</v>
          </cell>
        </row>
        <row r="57">
          <cell r="E57">
            <v>2.4</v>
          </cell>
          <cell r="L57">
            <v>2.4</v>
          </cell>
          <cell r="M57">
            <v>2.4</v>
          </cell>
          <cell r="N57">
            <v>0</v>
          </cell>
          <cell r="O57">
            <v>0</v>
          </cell>
        </row>
        <row r="58">
          <cell r="E58">
            <v>12.8</v>
          </cell>
          <cell r="L58">
            <v>12.8</v>
          </cell>
          <cell r="M58">
            <v>12.8</v>
          </cell>
          <cell r="N58">
            <v>0</v>
          </cell>
          <cell r="O58">
            <v>0</v>
          </cell>
        </row>
        <row r="59">
          <cell r="E59">
            <v>0.2</v>
          </cell>
          <cell r="L59">
            <v>0.2</v>
          </cell>
          <cell r="M59">
            <v>0.2</v>
          </cell>
          <cell r="N59">
            <v>0</v>
          </cell>
          <cell r="O59">
            <v>0</v>
          </cell>
        </row>
        <row r="60">
          <cell r="E60">
            <v>18.100000000000001</v>
          </cell>
          <cell r="L60">
            <v>18.100000000000001</v>
          </cell>
          <cell r="M60">
            <v>18.100000000000001</v>
          </cell>
          <cell r="N60">
            <v>0</v>
          </cell>
          <cell r="O60">
            <v>0</v>
          </cell>
        </row>
        <row r="61">
          <cell r="E61">
            <v>53.9</v>
          </cell>
          <cell r="F61">
            <v>28.3</v>
          </cell>
          <cell r="L61">
            <v>53.9</v>
          </cell>
          <cell r="M61">
            <v>53.9</v>
          </cell>
          <cell r="N61">
            <v>28.3</v>
          </cell>
          <cell r="O61">
            <v>0</v>
          </cell>
        </row>
        <row r="62">
          <cell r="E62">
            <v>23.8</v>
          </cell>
          <cell r="L62">
            <v>23.8</v>
          </cell>
          <cell r="M62">
            <v>23.8</v>
          </cell>
          <cell r="N62">
            <v>0</v>
          </cell>
          <cell r="O62">
            <v>0</v>
          </cell>
        </row>
        <row r="63">
          <cell r="E63">
            <v>0.1</v>
          </cell>
          <cell r="L63">
            <v>0.1</v>
          </cell>
          <cell r="M63">
            <v>0.1</v>
          </cell>
          <cell r="N63">
            <v>0</v>
          </cell>
          <cell r="O63">
            <v>0</v>
          </cell>
        </row>
        <row r="64">
          <cell r="E64">
            <v>2.8</v>
          </cell>
          <cell r="L64">
            <v>2.8</v>
          </cell>
          <cell r="M64">
            <v>2.8</v>
          </cell>
          <cell r="N64">
            <v>0</v>
          </cell>
          <cell r="O64">
            <v>0</v>
          </cell>
        </row>
        <row r="65">
          <cell r="E65">
            <v>0.1</v>
          </cell>
          <cell r="L65">
            <v>0.1</v>
          </cell>
          <cell r="M65">
            <v>0.1</v>
          </cell>
          <cell r="N65">
            <v>0</v>
          </cell>
          <cell r="O65">
            <v>0</v>
          </cell>
        </row>
        <row r="66">
          <cell r="E66">
            <v>7.1</v>
          </cell>
          <cell r="L66">
            <v>7.1</v>
          </cell>
          <cell r="M66">
            <v>7.1</v>
          </cell>
          <cell r="N66">
            <v>0</v>
          </cell>
          <cell r="O66">
            <v>0</v>
          </cell>
        </row>
        <row r="67">
          <cell r="E67">
            <v>3.5</v>
          </cell>
          <cell r="L67">
            <v>3.5</v>
          </cell>
          <cell r="M67">
            <v>3.5</v>
          </cell>
          <cell r="N67">
            <v>0</v>
          </cell>
          <cell r="O67">
            <v>0</v>
          </cell>
        </row>
        <row r="68">
          <cell r="E68">
            <v>0.1</v>
          </cell>
          <cell r="L68">
            <v>0.1</v>
          </cell>
          <cell r="M68">
            <v>0.1</v>
          </cell>
          <cell r="N68">
            <v>0</v>
          </cell>
          <cell r="O68">
            <v>0</v>
          </cell>
        </row>
        <row r="69">
          <cell r="E69">
            <v>10.9</v>
          </cell>
          <cell r="L69">
            <v>10.9</v>
          </cell>
          <cell r="M69">
            <v>10.9</v>
          </cell>
          <cell r="N69">
            <v>0</v>
          </cell>
          <cell r="O69">
            <v>0</v>
          </cell>
        </row>
        <row r="70">
          <cell r="E70">
            <v>15.4</v>
          </cell>
          <cell r="L70">
            <v>15.4</v>
          </cell>
          <cell r="M70">
            <v>15.4</v>
          </cell>
          <cell r="N70">
            <v>0</v>
          </cell>
          <cell r="O70">
            <v>0</v>
          </cell>
        </row>
        <row r="71">
          <cell r="E71">
            <v>6</v>
          </cell>
          <cell r="L71">
            <v>6</v>
          </cell>
          <cell r="M71">
            <v>6</v>
          </cell>
          <cell r="N71">
            <v>0</v>
          </cell>
          <cell r="O71">
            <v>0</v>
          </cell>
        </row>
        <row r="72">
          <cell r="E72">
            <v>11</v>
          </cell>
          <cell r="L72">
            <v>11</v>
          </cell>
          <cell r="M72">
            <v>11</v>
          </cell>
          <cell r="N72">
            <v>0</v>
          </cell>
          <cell r="O72">
            <v>0</v>
          </cell>
        </row>
        <row r="73">
          <cell r="E73">
            <v>83.4</v>
          </cell>
          <cell r="L73">
            <v>83.4</v>
          </cell>
          <cell r="M73">
            <v>83.4</v>
          </cell>
          <cell r="N73">
            <v>0</v>
          </cell>
          <cell r="O73">
            <v>0</v>
          </cell>
        </row>
        <row r="74">
          <cell r="E74">
            <v>41.1</v>
          </cell>
          <cell r="L74">
            <v>41.1</v>
          </cell>
          <cell r="M74">
            <v>41.1</v>
          </cell>
          <cell r="N74">
            <v>0</v>
          </cell>
          <cell r="O74">
            <v>0</v>
          </cell>
        </row>
        <row r="75">
          <cell r="E75">
            <v>41.5</v>
          </cell>
          <cell r="L75">
            <v>41.5</v>
          </cell>
          <cell r="M75">
            <v>41.5</v>
          </cell>
          <cell r="N75">
            <v>0</v>
          </cell>
          <cell r="O75">
            <v>0</v>
          </cell>
        </row>
        <row r="76">
          <cell r="E76">
            <v>97.4</v>
          </cell>
          <cell r="L76">
            <v>97.4</v>
          </cell>
          <cell r="M76">
            <v>97.4</v>
          </cell>
          <cell r="N76">
            <v>0</v>
          </cell>
          <cell r="O76">
            <v>0</v>
          </cell>
        </row>
        <row r="77">
          <cell r="E77">
            <v>43.6</v>
          </cell>
          <cell r="L77">
            <v>43.6</v>
          </cell>
          <cell r="M77">
            <v>43.6</v>
          </cell>
          <cell r="N77">
            <v>0</v>
          </cell>
          <cell r="O77">
            <v>0</v>
          </cell>
        </row>
        <row r="78">
          <cell r="E78">
            <v>85.2</v>
          </cell>
          <cell r="L78">
            <v>85.2</v>
          </cell>
          <cell r="M78">
            <v>85.2</v>
          </cell>
          <cell r="N78">
            <v>0</v>
          </cell>
          <cell r="O78">
            <v>0</v>
          </cell>
        </row>
        <row r="79">
          <cell r="E79">
            <v>1.5</v>
          </cell>
          <cell r="F79">
            <v>0.7</v>
          </cell>
          <cell r="L79">
            <v>1.5</v>
          </cell>
          <cell r="M79">
            <v>1.5</v>
          </cell>
          <cell r="N79">
            <v>0.7</v>
          </cell>
          <cell r="O79">
            <v>0</v>
          </cell>
        </row>
        <row r="80">
          <cell r="E80">
            <v>68.2</v>
          </cell>
          <cell r="F80">
            <v>42.3</v>
          </cell>
          <cell r="L80">
            <v>68.2</v>
          </cell>
          <cell r="M80">
            <v>68.2</v>
          </cell>
          <cell r="N80">
            <v>42.3</v>
          </cell>
          <cell r="O80">
            <v>0</v>
          </cell>
        </row>
        <row r="81">
          <cell r="E81">
            <v>8.5</v>
          </cell>
          <cell r="F81">
            <v>2.7</v>
          </cell>
          <cell r="L81">
            <v>8.5</v>
          </cell>
          <cell r="M81">
            <v>8.5</v>
          </cell>
          <cell r="N81">
            <v>2.7</v>
          </cell>
          <cell r="O81">
            <v>0</v>
          </cell>
        </row>
        <row r="82">
          <cell r="E82">
            <v>36.700000000000003</v>
          </cell>
          <cell r="L82">
            <v>36.700000000000003</v>
          </cell>
          <cell r="M82">
            <v>36.700000000000003</v>
          </cell>
          <cell r="N82">
            <v>0</v>
          </cell>
          <cell r="O82">
            <v>0</v>
          </cell>
        </row>
        <row r="83">
          <cell r="E83">
            <v>6.5</v>
          </cell>
          <cell r="L83">
            <v>6.5</v>
          </cell>
          <cell r="M83">
            <v>6.5</v>
          </cell>
          <cell r="N83">
            <v>0</v>
          </cell>
          <cell r="O83">
            <v>0</v>
          </cell>
        </row>
        <row r="84">
          <cell r="E84">
            <v>11.5</v>
          </cell>
          <cell r="M84">
            <v>11.5</v>
          </cell>
          <cell r="N84">
            <v>0</v>
          </cell>
          <cell r="O84">
            <v>0</v>
          </cell>
        </row>
        <row r="85">
          <cell r="E85">
            <v>713.50000000000023</v>
          </cell>
          <cell r="F85">
            <v>74</v>
          </cell>
          <cell r="G85">
            <v>0</v>
          </cell>
          <cell r="I85">
            <v>0</v>
          </cell>
          <cell r="J85">
            <v>0</v>
          </cell>
          <cell r="K85">
            <v>0</v>
          </cell>
          <cell r="M85">
            <v>713.50000000000023</v>
          </cell>
          <cell r="N85">
            <v>74</v>
          </cell>
          <cell r="O85">
            <v>0</v>
          </cell>
        </row>
        <row r="87">
          <cell r="E87">
            <v>1.3</v>
          </cell>
          <cell r="L87">
            <v>1.3</v>
          </cell>
          <cell r="M87">
            <v>1.3</v>
          </cell>
          <cell r="N87">
            <v>0</v>
          </cell>
          <cell r="O87">
            <v>0</v>
          </cell>
        </row>
        <row r="88">
          <cell r="E88">
            <v>0.8</v>
          </cell>
          <cell r="L88">
            <v>0.8</v>
          </cell>
          <cell r="M88">
            <v>0.8</v>
          </cell>
          <cell r="N88">
            <v>0</v>
          </cell>
          <cell r="O88">
            <v>0</v>
          </cell>
        </row>
        <row r="89">
          <cell r="E89">
            <v>1.2</v>
          </cell>
          <cell r="L89">
            <v>1.2</v>
          </cell>
          <cell r="M89">
            <v>1.2</v>
          </cell>
          <cell r="N89">
            <v>0</v>
          </cell>
          <cell r="O89">
            <v>0</v>
          </cell>
        </row>
        <row r="90">
          <cell r="E90">
            <v>0.8</v>
          </cell>
          <cell r="L90">
            <v>0.8</v>
          </cell>
          <cell r="M90">
            <v>0.8</v>
          </cell>
          <cell r="N90">
            <v>0</v>
          </cell>
          <cell r="O90">
            <v>0</v>
          </cell>
        </row>
        <row r="91">
          <cell r="E91">
            <v>1.2</v>
          </cell>
          <cell r="M91">
            <v>1.2</v>
          </cell>
          <cell r="N91">
            <v>0</v>
          </cell>
          <cell r="O91">
            <v>0</v>
          </cell>
        </row>
        <row r="92">
          <cell r="E92">
            <v>29.6</v>
          </cell>
          <cell r="L92">
            <v>29.6</v>
          </cell>
          <cell r="M92">
            <v>29.6</v>
          </cell>
          <cell r="N92">
            <v>0</v>
          </cell>
          <cell r="O92">
            <v>0</v>
          </cell>
        </row>
        <row r="93">
          <cell r="E93">
            <v>4.0999999999999996</v>
          </cell>
          <cell r="G93">
            <v>1.3</v>
          </cell>
          <cell r="L93">
            <v>5.3999999999999995</v>
          </cell>
          <cell r="M93">
            <v>4.0999999999999996</v>
          </cell>
          <cell r="N93">
            <v>0</v>
          </cell>
          <cell r="O93">
            <v>1.3</v>
          </cell>
        </row>
        <row r="94">
          <cell r="E94">
            <v>4.2</v>
          </cell>
          <cell r="L94">
            <v>4.2</v>
          </cell>
          <cell r="M94">
            <v>4.2</v>
          </cell>
          <cell r="N94">
            <v>0</v>
          </cell>
          <cell r="O94">
            <v>0</v>
          </cell>
        </row>
        <row r="95">
          <cell r="E95">
            <v>1.6</v>
          </cell>
          <cell r="L95">
            <v>1.6</v>
          </cell>
          <cell r="M95">
            <v>1.6</v>
          </cell>
          <cell r="N95">
            <v>0</v>
          </cell>
          <cell r="O95">
            <v>0</v>
          </cell>
        </row>
        <row r="96">
          <cell r="E96">
            <v>1.2</v>
          </cell>
          <cell r="L96">
            <v>1.2</v>
          </cell>
          <cell r="M96">
            <v>1.2</v>
          </cell>
          <cell r="N96">
            <v>0</v>
          </cell>
          <cell r="O96">
            <v>0</v>
          </cell>
        </row>
        <row r="97">
          <cell r="E97">
            <v>1</v>
          </cell>
          <cell r="L97">
            <v>1</v>
          </cell>
          <cell r="M97">
            <v>1</v>
          </cell>
          <cell r="N97">
            <v>0</v>
          </cell>
          <cell r="O97">
            <v>0</v>
          </cell>
        </row>
        <row r="98">
          <cell r="E98">
            <v>3.5</v>
          </cell>
          <cell r="L98">
            <v>3.5</v>
          </cell>
          <cell r="M98">
            <v>3.5</v>
          </cell>
          <cell r="N98">
            <v>0</v>
          </cell>
          <cell r="O98">
            <v>0</v>
          </cell>
        </row>
        <row r="99">
          <cell r="E99">
            <v>22.3</v>
          </cell>
          <cell r="G99">
            <v>2</v>
          </cell>
          <cell r="L99">
            <v>24.3</v>
          </cell>
          <cell r="M99">
            <v>22.3</v>
          </cell>
          <cell r="N99">
            <v>0</v>
          </cell>
          <cell r="O99">
            <v>2</v>
          </cell>
        </row>
        <row r="100">
          <cell r="E100">
            <v>72.800000000000011</v>
          </cell>
          <cell r="F100">
            <v>0</v>
          </cell>
          <cell r="G100">
            <v>3.3</v>
          </cell>
          <cell r="I100">
            <v>0</v>
          </cell>
          <cell r="J100">
            <v>0</v>
          </cell>
          <cell r="K100">
            <v>0</v>
          </cell>
          <cell r="L100">
            <v>76.100000000000009</v>
          </cell>
          <cell r="M100">
            <v>72.800000000000011</v>
          </cell>
          <cell r="N100">
            <v>0</v>
          </cell>
          <cell r="O100">
            <v>3.3</v>
          </cell>
        </row>
        <row r="102">
          <cell r="E102">
            <v>270</v>
          </cell>
          <cell r="F102">
            <v>186</v>
          </cell>
          <cell r="I102">
            <v>24.2</v>
          </cell>
          <cell r="L102">
            <v>294.2</v>
          </cell>
          <cell r="M102">
            <v>294.2</v>
          </cell>
          <cell r="N102">
            <v>186</v>
          </cell>
          <cell r="O102">
            <v>0</v>
          </cell>
        </row>
        <row r="103">
          <cell r="E103">
            <v>58</v>
          </cell>
          <cell r="F103">
            <v>20.6</v>
          </cell>
          <cell r="L103">
            <v>58</v>
          </cell>
          <cell r="M103">
            <v>58</v>
          </cell>
          <cell r="N103">
            <v>20.6</v>
          </cell>
          <cell r="O103">
            <v>0</v>
          </cell>
        </row>
        <row r="104">
          <cell r="E104">
            <v>0.6</v>
          </cell>
          <cell r="I104">
            <v>1.6</v>
          </cell>
          <cell r="L104">
            <v>2.2000000000000002</v>
          </cell>
          <cell r="M104">
            <v>2.2000000000000002</v>
          </cell>
          <cell r="N104">
            <v>0</v>
          </cell>
          <cell r="O104">
            <v>0</v>
          </cell>
        </row>
        <row r="105">
          <cell r="E105">
            <v>31</v>
          </cell>
          <cell r="L105">
            <v>31</v>
          </cell>
          <cell r="M105">
            <v>31</v>
          </cell>
          <cell r="N105">
            <v>0</v>
          </cell>
          <cell r="O105">
            <v>0</v>
          </cell>
        </row>
        <row r="106">
          <cell r="E106">
            <v>359.6</v>
          </cell>
          <cell r="F106">
            <v>206.6</v>
          </cell>
          <cell r="G106">
            <v>0</v>
          </cell>
          <cell r="I106">
            <v>25.8</v>
          </cell>
          <cell r="J106">
            <v>0</v>
          </cell>
          <cell r="K106">
            <v>0</v>
          </cell>
          <cell r="L106">
            <v>385.4</v>
          </cell>
          <cell r="M106">
            <v>385.4</v>
          </cell>
          <cell r="N106">
            <v>206.6</v>
          </cell>
          <cell r="O106">
            <v>0</v>
          </cell>
        </row>
        <row r="107">
          <cell r="L107">
            <v>1364.4000000000003</v>
          </cell>
        </row>
        <row r="109">
          <cell r="Q109">
            <v>31.4</v>
          </cell>
        </row>
        <row r="110">
          <cell r="Q110">
            <v>0</v>
          </cell>
        </row>
        <row r="111">
          <cell r="Q111">
            <v>1.5</v>
          </cell>
        </row>
        <row r="112">
          <cell r="Q112">
            <v>0</v>
          </cell>
        </row>
        <row r="113">
          <cell r="Q113">
            <v>0</v>
          </cell>
        </row>
        <row r="114">
          <cell r="Q114">
            <v>51.4</v>
          </cell>
        </row>
        <row r="115">
          <cell r="Q115">
            <v>105.1</v>
          </cell>
        </row>
        <row r="116">
          <cell r="Q116">
            <v>76.100000000000009</v>
          </cell>
        </row>
        <row r="117">
          <cell r="Q117">
            <v>713.50000000000023</v>
          </cell>
        </row>
        <row r="118">
          <cell r="Q118">
            <v>385.4</v>
          </cell>
        </row>
      </sheetData>
      <sheetData sheetId="9">
        <row r="24">
          <cell r="E24">
            <v>0.1</v>
          </cell>
          <cell r="G24">
            <v>2.6</v>
          </cell>
          <cell r="M24">
            <v>0.1</v>
          </cell>
          <cell r="N24">
            <v>0</v>
          </cell>
          <cell r="O24">
            <v>2.6</v>
          </cell>
        </row>
        <row r="25">
          <cell r="E25">
            <v>0.1</v>
          </cell>
          <cell r="F25">
            <v>0</v>
          </cell>
          <cell r="G25">
            <v>2.6</v>
          </cell>
          <cell r="I25">
            <v>0</v>
          </cell>
          <cell r="J25">
            <v>0</v>
          </cell>
          <cell r="K25">
            <v>0</v>
          </cell>
          <cell r="M25">
            <v>0.1</v>
          </cell>
          <cell r="N25">
            <v>0</v>
          </cell>
          <cell r="O25">
            <v>2.6</v>
          </cell>
        </row>
        <row r="27">
          <cell r="E27">
            <v>4.5</v>
          </cell>
          <cell r="F27">
            <v>3.9</v>
          </cell>
          <cell r="G27">
            <v>532.9</v>
          </cell>
          <cell r="I27">
            <v>0</v>
          </cell>
          <cell r="J27">
            <v>0</v>
          </cell>
          <cell r="K27">
            <v>0</v>
          </cell>
          <cell r="M27">
            <v>4.5</v>
          </cell>
          <cell r="N27">
            <v>3.9</v>
          </cell>
          <cell r="O27">
            <v>532.9</v>
          </cell>
        </row>
        <row r="32">
          <cell r="E32">
            <v>4.5</v>
          </cell>
          <cell r="F32">
            <v>3.9</v>
          </cell>
          <cell r="G32">
            <v>532.9</v>
          </cell>
          <cell r="I32">
            <v>0</v>
          </cell>
          <cell r="J32">
            <v>0</v>
          </cell>
          <cell r="K32">
            <v>0</v>
          </cell>
          <cell r="M32">
            <v>4.5</v>
          </cell>
          <cell r="N32">
            <v>3.9</v>
          </cell>
          <cell r="O32">
            <v>532.9</v>
          </cell>
        </row>
        <row r="34">
          <cell r="E34">
            <v>12.2</v>
          </cell>
          <cell r="F34">
            <v>0.2</v>
          </cell>
          <cell r="M34">
            <v>12.2</v>
          </cell>
          <cell r="N34">
            <v>0.2</v>
          </cell>
          <cell r="O34">
            <v>0</v>
          </cell>
        </row>
        <row r="35">
          <cell r="E35">
            <v>12.2</v>
          </cell>
          <cell r="F35">
            <v>0.2</v>
          </cell>
          <cell r="G35">
            <v>0</v>
          </cell>
          <cell r="I35">
            <v>0</v>
          </cell>
          <cell r="J35">
            <v>0</v>
          </cell>
          <cell r="K35">
            <v>0</v>
          </cell>
          <cell r="M35">
            <v>12.2</v>
          </cell>
          <cell r="N35">
            <v>0.2</v>
          </cell>
          <cell r="O35">
            <v>0</v>
          </cell>
        </row>
        <row r="37">
          <cell r="E37">
            <v>4.9000000000000004</v>
          </cell>
          <cell r="F37">
            <v>2.9</v>
          </cell>
          <cell r="G37">
            <v>212.1</v>
          </cell>
          <cell r="I37">
            <v>0.9</v>
          </cell>
          <cell r="K37">
            <v>-0.9</v>
          </cell>
          <cell r="M37">
            <v>5.8000000000000007</v>
          </cell>
          <cell r="N37">
            <v>2.9</v>
          </cell>
          <cell r="O37">
            <v>211.2</v>
          </cell>
        </row>
        <row r="38">
          <cell r="E38">
            <v>4.9000000000000004</v>
          </cell>
          <cell r="F38">
            <v>2.9</v>
          </cell>
          <cell r="G38">
            <v>212.1</v>
          </cell>
          <cell r="I38">
            <v>0.9</v>
          </cell>
          <cell r="J38">
            <v>0</v>
          </cell>
          <cell r="K38">
            <v>-0.9</v>
          </cell>
          <cell r="M38">
            <v>5.8000000000000007</v>
          </cell>
          <cell r="N38">
            <v>2.9</v>
          </cell>
          <cell r="O38">
            <v>211.2</v>
          </cell>
        </row>
        <row r="40">
          <cell r="G40">
            <v>394.5</v>
          </cell>
          <cell r="M40">
            <v>0</v>
          </cell>
          <cell r="N40">
            <v>0</v>
          </cell>
          <cell r="O40">
            <v>394.5</v>
          </cell>
        </row>
        <row r="41">
          <cell r="E41">
            <v>0</v>
          </cell>
          <cell r="F41">
            <v>0</v>
          </cell>
          <cell r="G41">
            <v>394.5</v>
          </cell>
          <cell r="I41">
            <v>0</v>
          </cell>
          <cell r="J41">
            <v>0</v>
          </cell>
          <cell r="K41">
            <v>0</v>
          </cell>
          <cell r="M41">
            <v>0</v>
          </cell>
          <cell r="N41">
            <v>0</v>
          </cell>
          <cell r="O41">
            <v>394.5</v>
          </cell>
        </row>
        <row r="43">
          <cell r="E43">
            <v>128.6</v>
          </cell>
          <cell r="F43">
            <v>1.2</v>
          </cell>
          <cell r="G43">
            <v>171.2</v>
          </cell>
          <cell r="M43">
            <v>128.6</v>
          </cell>
          <cell r="N43">
            <v>1.2</v>
          </cell>
          <cell r="O43">
            <v>171.2</v>
          </cell>
        </row>
        <row r="44">
          <cell r="M44">
            <v>0</v>
          </cell>
          <cell r="N44">
            <v>0</v>
          </cell>
          <cell r="O44">
            <v>0</v>
          </cell>
        </row>
        <row r="45">
          <cell r="E45">
            <v>128.6</v>
          </cell>
          <cell r="F45">
            <v>1.2</v>
          </cell>
          <cell r="G45">
            <v>171.2</v>
          </cell>
          <cell r="I45">
            <v>0</v>
          </cell>
          <cell r="J45">
            <v>0</v>
          </cell>
          <cell r="K45">
            <v>0</v>
          </cell>
          <cell r="M45">
            <v>128.6</v>
          </cell>
          <cell r="N45">
            <v>1.2</v>
          </cell>
          <cell r="O45">
            <v>171.2</v>
          </cell>
        </row>
        <row r="47">
          <cell r="E47">
            <v>3.9</v>
          </cell>
          <cell r="F47">
            <v>2</v>
          </cell>
          <cell r="G47">
            <v>159.5</v>
          </cell>
          <cell r="M47">
            <v>3.9</v>
          </cell>
          <cell r="N47">
            <v>2</v>
          </cell>
          <cell r="O47">
            <v>159.5</v>
          </cell>
        </row>
        <row r="48">
          <cell r="E48">
            <v>3.9</v>
          </cell>
          <cell r="F48">
            <v>2</v>
          </cell>
          <cell r="G48">
            <v>159.5</v>
          </cell>
          <cell r="I48">
            <v>0</v>
          </cell>
          <cell r="J48">
            <v>0</v>
          </cell>
          <cell r="K48">
            <v>0</v>
          </cell>
          <cell r="M48">
            <v>3.9</v>
          </cell>
          <cell r="N48">
            <v>2</v>
          </cell>
          <cell r="O48">
            <v>159.5</v>
          </cell>
        </row>
        <row r="51">
          <cell r="Q51">
            <v>0</v>
          </cell>
        </row>
        <row r="52">
          <cell r="Q52">
            <v>0</v>
          </cell>
        </row>
        <row r="53">
          <cell r="Q53">
            <v>2.7</v>
          </cell>
        </row>
        <row r="54">
          <cell r="Q54">
            <v>622.5</v>
          </cell>
        </row>
        <row r="55">
          <cell r="Q55">
            <v>88.9</v>
          </cell>
        </row>
        <row r="56">
          <cell r="Q56">
            <v>220.5</v>
          </cell>
        </row>
        <row r="57">
          <cell r="Q57">
            <v>12.2</v>
          </cell>
        </row>
        <row r="58">
          <cell r="Q58">
            <v>299.79999999999995</v>
          </cell>
        </row>
        <row r="59">
          <cell r="Q59">
            <v>217</v>
          </cell>
        </row>
        <row r="60">
          <cell r="Q60">
            <v>163.4</v>
          </cell>
        </row>
      </sheetData>
      <sheetData sheetId="10">
        <row r="21">
          <cell r="E21">
            <v>401.6</v>
          </cell>
          <cell r="F21">
            <v>0</v>
          </cell>
          <cell r="G21">
            <v>38.4</v>
          </cell>
          <cell r="I21">
            <v>0</v>
          </cell>
          <cell r="J21">
            <v>0</v>
          </cell>
          <cell r="K21">
            <v>0</v>
          </cell>
          <cell r="M21">
            <v>401.6</v>
          </cell>
          <cell r="N21">
            <v>0</v>
          </cell>
          <cell r="O21">
            <v>38.4</v>
          </cell>
        </row>
        <row r="26">
          <cell r="E26">
            <v>401.6</v>
          </cell>
          <cell r="F26">
            <v>0</v>
          </cell>
          <cell r="G26">
            <v>38.4</v>
          </cell>
          <cell r="I26">
            <v>0</v>
          </cell>
          <cell r="J26">
            <v>0</v>
          </cell>
          <cell r="K26">
            <v>0</v>
          </cell>
          <cell r="M26">
            <v>401.6</v>
          </cell>
          <cell r="N26">
            <v>0</v>
          </cell>
          <cell r="O26">
            <v>38.4</v>
          </cell>
        </row>
        <row r="28">
          <cell r="E28">
            <v>517.79999999999995</v>
          </cell>
          <cell r="F28">
            <v>0</v>
          </cell>
          <cell r="G28">
            <v>40.6</v>
          </cell>
          <cell r="I28">
            <v>0</v>
          </cell>
          <cell r="J28">
            <v>0</v>
          </cell>
          <cell r="K28">
            <v>0</v>
          </cell>
          <cell r="M28">
            <v>517.79999999999995</v>
          </cell>
          <cell r="N28">
            <v>0</v>
          </cell>
          <cell r="O28">
            <v>40.6</v>
          </cell>
        </row>
        <row r="32">
          <cell r="E32">
            <v>0.3</v>
          </cell>
          <cell r="M32">
            <v>0.3</v>
          </cell>
          <cell r="N32">
            <v>0</v>
          </cell>
          <cell r="O32">
            <v>0</v>
          </cell>
        </row>
        <row r="33">
          <cell r="E33">
            <v>0.1</v>
          </cell>
          <cell r="M33">
            <v>0.1</v>
          </cell>
          <cell r="N33">
            <v>0</v>
          </cell>
          <cell r="O33">
            <v>0</v>
          </cell>
        </row>
        <row r="34">
          <cell r="E34">
            <v>0.9</v>
          </cell>
          <cell r="M34">
            <v>0.9</v>
          </cell>
          <cell r="N34">
            <v>0</v>
          </cell>
          <cell r="O34">
            <v>0</v>
          </cell>
        </row>
        <row r="35">
          <cell r="E35">
            <v>0.2</v>
          </cell>
          <cell r="M35">
            <v>0.2</v>
          </cell>
          <cell r="O35">
            <v>0</v>
          </cell>
        </row>
        <row r="36">
          <cell r="G36">
            <v>2.2000000000000002</v>
          </cell>
          <cell r="M36">
            <v>0</v>
          </cell>
          <cell r="O36">
            <v>2.2000000000000002</v>
          </cell>
        </row>
        <row r="37">
          <cell r="E37">
            <v>0.2</v>
          </cell>
          <cell r="M37">
            <v>0.2</v>
          </cell>
          <cell r="O37">
            <v>0</v>
          </cell>
        </row>
        <row r="38">
          <cell r="E38">
            <v>16</v>
          </cell>
          <cell r="F38">
            <v>0</v>
          </cell>
          <cell r="G38">
            <v>0</v>
          </cell>
          <cell r="I38">
            <v>0</v>
          </cell>
          <cell r="J38">
            <v>0</v>
          </cell>
          <cell r="K38">
            <v>0</v>
          </cell>
          <cell r="M38">
            <v>16</v>
          </cell>
          <cell r="N38">
            <v>0</v>
          </cell>
          <cell r="O38">
            <v>0</v>
          </cell>
        </row>
        <row r="41">
          <cell r="E41">
            <v>535.5</v>
          </cell>
          <cell r="F41">
            <v>0</v>
          </cell>
          <cell r="G41">
            <v>42.800000000000004</v>
          </cell>
          <cell r="I41">
            <v>0</v>
          </cell>
          <cell r="J41">
            <v>0</v>
          </cell>
          <cell r="K41">
            <v>0</v>
          </cell>
          <cell r="M41">
            <v>535.5</v>
          </cell>
          <cell r="N41">
            <v>0</v>
          </cell>
          <cell r="O41">
            <v>42.800000000000004</v>
          </cell>
        </row>
        <row r="43">
          <cell r="E43">
            <v>198.8</v>
          </cell>
          <cell r="M43">
            <v>198.8</v>
          </cell>
          <cell r="N43">
            <v>0</v>
          </cell>
          <cell r="O43">
            <v>0</v>
          </cell>
        </row>
        <row r="44">
          <cell r="E44">
            <v>0.5</v>
          </cell>
          <cell r="M44">
            <v>0.5</v>
          </cell>
          <cell r="N44">
            <v>0</v>
          </cell>
          <cell r="O44">
            <v>0</v>
          </cell>
        </row>
        <row r="45">
          <cell r="E45">
            <v>2.5</v>
          </cell>
          <cell r="M45">
            <v>2.5</v>
          </cell>
          <cell r="N45">
            <v>0</v>
          </cell>
          <cell r="O45">
            <v>0</v>
          </cell>
        </row>
        <row r="46">
          <cell r="E46">
            <v>8.1999999999999993</v>
          </cell>
          <cell r="M46">
            <v>8.1999999999999993</v>
          </cell>
          <cell r="N46">
            <v>0</v>
          </cell>
          <cell r="O46">
            <v>0</v>
          </cell>
        </row>
        <row r="47">
          <cell r="E47">
            <v>1.6</v>
          </cell>
          <cell r="M47">
            <v>1.6</v>
          </cell>
          <cell r="N47">
            <v>0</v>
          </cell>
          <cell r="O47">
            <v>0</v>
          </cell>
        </row>
        <row r="48">
          <cell r="E48">
            <v>4.7</v>
          </cell>
          <cell r="M48">
            <v>4.7</v>
          </cell>
          <cell r="N48">
            <v>0</v>
          </cell>
          <cell r="O48">
            <v>0</v>
          </cell>
        </row>
        <row r="49">
          <cell r="E49">
            <v>1</v>
          </cell>
          <cell r="M49">
            <v>1</v>
          </cell>
          <cell r="N49">
            <v>0</v>
          </cell>
          <cell r="O49">
            <v>0</v>
          </cell>
        </row>
        <row r="50">
          <cell r="E50">
            <v>29.7</v>
          </cell>
          <cell r="M50">
            <v>29.7</v>
          </cell>
          <cell r="N50">
            <v>0</v>
          </cell>
          <cell r="O50">
            <v>0</v>
          </cell>
        </row>
        <row r="51">
          <cell r="E51">
            <v>7.8</v>
          </cell>
          <cell r="M51">
            <v>7.8</v>
          </cell>
          <cell r="N51">
            <v>0</v>
          </cell>
          <cell r="O51">
            <v>0</v>
          </cell>
        </row>
        <row r="52">
          <cell r="E52">
            <v>14.3</v>
          </cell>
          <cell r="M52">
            <v>14.3</v>
          </cell>
          <cell r="N52">
            <v>0</v>
          </cell>
          <cell r="O52">
            <v>0</v>
          </cell>
        </row>
        <row r="53">
          <cell r="E53">
            <v>11.5</v>
          </cell>
          <cell r="M53">
            <v>11.5</v>
          </cell>
          <cell r="N53">
            <v>0</v>
          </cell>
          <cell r="O53">
            <v>0</v>
          </cell>
        </row>
        <row r="54">
          <cell r="E54">
            <v>0.2</v>
          </cell>
          <cell r="M54">
            <v>0.2</v>
          </cell>
          <cell r="N54">
            <v>0</v>
          </cell>
          <cell r="O54">
            <v>0</v>
          </cell>
        </row>
        <row r="55">
          <cell r="E55">
            <v>0.7</v>
          </cell>
          <cell r="M55">
            <v>0.7</v>
          </cell>
          <cell r="N55">
            <v>0</v>
          </cell>
          <cell r="O55">
            <v>0</v>
          </cell>
        </row>
        <row r="56">
          <cell r="E56">
            <v>0.5</v>
          </cell>
          <cell r="M56">
            <v>0.5</v>
          </cell>
          <cell r="N56">
            <v>0</v>
          </cell>
          <cell r="O56">
            <v>0</v>
          </cell>
        </row>
        <row r="57">
          <cell r="E57">
            <v>0.5</v>
          </cell>
          <cell r="M57">
            <v>0.5</v>
          </cell>
          <cell r="N57">
            <v>0</v>
          </cell>
          <cell r="O57">
            <v>0</v>
          </cell>
        </row>
        <row r="58">
          <cell r="E58">
            <v>2.6</v>
          </cell>
          <cell r="M58">
            <v>2.6</v>
          </cell>
          <cell r="N58">
            <v>0</v>
          </cell>
          <cell r="O58">
            <v>0</v>
          </cell>
        </row>
        <row r="59">
          <cell r="E59">
            <v>1.1000000000000001</v>
          </cell>
          <cell r="M59">
            <v>1.1000000000000001</v>
          </cell>
          <cell r="N59">
            <v>0</v>
          </cell>
          <cell r="O59">
            <v>0</v>
          </cell>
        </row>
        <row r="60">
          <cell r="E60">
            <v>3.6</v>
          </cell>
          <cell r="M60">
            <v>3.6</v>
          </cell>
          <cell r="N60">
            <v>0</v>
          </cell>
          <cell r="O60">
            <v>0</v>
          </cell>
        </row>
        <row r="61">
          <cell r="E61">
            <v>5.4</v>
          </cell>
          <cell r="M61">
            <v>5.4</v>
          </cell>
          <cell r="N61">
            <v>0</v>
          </cell>
          <cell r="O61">
            <v>0</v>
          </cell>
        </row>
        <row r="62">
          <cell r="E62">
            <v>3.2</v>
          </cell>
          <cell r="M62">
            <v>3.2</v>
          </cell>
          <cell r="N62">
            <v>0</v>
          </cell>
          <cell r="O62">
            <v>0</v>
          </cell>
        </row>
        <row r="63">
          <cell r="E63">
            <v>1.5</v>
          </cell>
          <cell r="M63">
            <v>1.5</v>
          </cell>
          <cell r="N63">
            <v>0</v>
          </cell>
          <cell r="O63">
            <v>0</v>
          </cell>
        </row>
        <row r="64">
          <cell r="E64">
            <v>4</v>
          </cell>
          <cell r="M64">
            <v>4</v>
          </cell>
          <cell r="N64">
            <v>0</v>
          </cell>
          <cell r="O64">
            <v>0</v>
          </cell>
        </row>
        <row r="65">
          <cell r="E65">
            <v>1.3</v>
          </cell>
          <cell r="M65">
            <v>1.3</v>
          </cell>
          <cell r="N65">
            <v>0</v>
          </cell>
          <cell r="O65">
            <v>0</v>
          </cell>
        </row>
        <row r="66">
          <cell r="E66">
            <v>2.5</v>
          </cell>
          <cell r="M66">
            <v>2.5</v>
          </cell>
          <cell r="N66">
            <v>0</v>
          </cell>
          <cell r="O66">
            <v>0</v>
          </cell>
        </row>
        <row r="67">
          <cell r="E67">
            <v>1.3</v>
          </cell>
          <cell r="M67">
            <v>1.3</v>
          </cell>
          <cell r="N67">
            <v>0</v>
          </cell>
          <cell r="O67">
            <v>0</v>
          </cell>
        </row>
        <row r="68">
          <cell r="E68">
            <v>4.8</v>
          </cell>
          <cell r="M68">
            <v>4.8</v>
          </cell>
          <cell r="N68">
            <v>0</v>
          </cell>
          <cell r="O68">
            <v>0</v>
          </cell>
        </row>
        <row r="69">
          <cell r="E69">
            <v>0.7</v>
          </cell>
          <cell r="M69">
            <v>0.7</v>
          </cell>
          <cell r="N69">
            <v>0</v>
          </cell>
          <cell r="O69">
            <v>0</v>
          </cell>
        </row>
        <row r="70">
          <cell r="E70">
            <v>0.1</v>
          </cell>
          <cell r="M70">
            <v>0.1</v>
          </cell>
          <cell r="N70">
            <v>0</v>
          </cell>
          <cell r="O70">
            <v>0</v>
          </cell>
        </row>
        <row r="71">
          <cell r="E71">
            <v>2.9</v>
          </cell>
          <cell r="M71">
            <v>2.9</v>
          </cell>
          <cell r="N71">
            <v>0</v>
          </cell>
          <cell r="O71">
            <v>0</v>
          </cell>
        </row>
        <row r="72">
          <cell r="E72">
            <v>317.5</v>
          </cell>
          <cell r="F72">
            <v>0</v>
          </cell>
          <cell r="G72">
            <v>0</v>
          </cell>
          <cell r="I72">
            <v>0</v>
          </cell>
          <cell r="J72">
            <v>0</v>
          </cell>
          <cell r="K72">
            <v>0</v>
          </cell>
          <cell r="M72">
            <v>317.5</v>
          </cell>
          <cell r="N72">
            <v>0</v>
          </cell>
          <cell r="O72">
            <v>0</v>
          </cell>
        </row>
        <row r="74">
          <cell r="M74">
            <v>0</v>
          </cell>
          <cell r="N74">
            <v>0</v>
          </cell>
          <cell r="O74">
            <v>0</v>
          </cell>
        </row>
        <row r="75">
          <cell r="E75">
            <v>0</v>
          </cell>
          <cell r="F75">
            <v>0</v>
          </cell>
          <cell r="G75">
            <v>0</v>
          </cell>
          <cell r="I75">
            <v>0</v>
          </cell>
          <cell r="J75">
            <v>0</v>
          </cell>
          <cell r="K75">
            <v>0</v>
          </cell>
          <cell r="M75">
            <v>0</v>
          </cell>
          <cell r="N75">
            <v>0</v>
          </cell>
          <cell r="O75">
            <v>0</v>
          </cell>
        </row>
        <row r="77">
          <cell r="M77">
            <v>0</v>
          </cell>
          <cell r="N77">
            <v>0</v>
          </cell>
          <cell r="O77">
            <v>0</v>
          </cell>
        </row>
        <row r="78">
          <cell r="E78">
            <v>4.4000000000000004</v>
          </cell>
          <cell r="M78">
            <v>4.4000000000000004</v>
          </cell>
          <cell r="N78">
            <v>0</v>
          </cell>
          <cell r="O78">
            <v>0</v>
          </cell>
        </row>
        <row r="79">
          <cell r="E79">
            <v>0.2</v>
          </cell>
          <cell r="M79">
            <v>0.2</v>
          </cell>
          <cell r="N79">
            <v>0</v>
          </cell>
          <cell r="O79">
            <v>0</v>
          </cell>
        </row>
        <row r="80">
          <cell r="E80">
            <v>1.1000000000000001</v>
          </cell>
          <cell r="M80">
            <v>1.1000000000000001</v>
          </cell>
          <cell r="N80">
            <v>0</v>
          </cell>
          <cell r="O80">
            <v>0</v>
          </cell>
        </row>
        <row r="81">
          <cell r="E81">
            <v>0.1</v>
          </cell>
          <cell r="M81">
            <v>0.1</v>
          </cell>
          <cell r="N81">
            <v>0</v>
          </cell>
          <cell r="O81">
            <v>0</v>
          </cell>
        </row>
        <row r="82">
          <cell r="E82">
            <v>4.0999999999999996</v>
          </cell>
          <cell r="M82">
            <v>4.0999999999999996</v>
          </cell>
          <cell r="N82">
            <v>0</v>
          </cell>
          <cell r="O82">
            <v>0</v>
          </cell>
        </row>
        <row r="83">
          <cell r="E83">
            <v>2.6</v>
          </cell>
          <cell r="M83">
            <v>2.6</v>
          </cell>
          <cell r="N83">
            <v>0</v>
          </cell>
          <cell r="O83">
            <v>0</v>
          </cell>
        </row>
        <row r="84">
          <cell r="E84">
            <v>12.5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M84">
            <v>12.5</v>
          </cell>
          <cell r="N84">
            <v>0</v>
          </cell>
          <cell r="O84">
            <v>0</v>
          </cell>
        </row>
        <row r="86">
          <cell r="E86">
            <v>179</v>
          </cell>
          <cell r="G86">
            <v>16.5</v>
          </cell>
          <cell r="M86">
            <v>179</v>
          </cell>
          <cell r="N86">
            <v>0</v>
          </cell>
          <cell r="O86">
            <v>16.5</v>
          </cell>
        </row>
        <row r="87">
          <cell r="E87">
            <v>4</v>
          </cell>
          <cell r="M87">
            <v>4</v>
          </cell>
          <cell r="N87">
            <v>0</v>
          </cell>
          <cell r="O87">
            <v>0</v>
          </cell>
        </row>
        <row r="88">
          <cell r="E88">
            <v>1.6</v>
          </cell>
          <cell r="M88">
            <v>1.6</v>
          </cell>
          <cell r="N88">
            <v>0</v>
          </cell>
          <cell r="O88">
            <v>0</v>
          </cell>
        </row>
        <row r="89">
          <cell r="E89">
            <v>4.3</v>
          </cell>
          <cell r="M89">
            <v>4.3</v>
          </cell>
          <cell r="N89">
            <v>0</v>
          </cell>
          <cell r="O89">
            <v>0</v>
          </cell>
        </row>
        <row r="90">
          <cell r="E90">
            <v>2</v>
          </cell>
          <cell r="M90">
            <v>2</v>
          </cell>
          <cell r="N90">
            <v>0</v>
          </cell>
          <cell r="O90">
            <v>0</v>
          </cell>
        </row>
        <row r="91">
          <cell r="E91">
            <v>190.9</v>
          </cell>
          <cell r="F91">
            <v>0</v>
          </cell>
          <cell r="G91">
            <v>16.5</v>
          </cell>
          <cell r="I91">
            <v>0</v>
          </cell>
          <cell r="J91">
            <v>0</v>
          </cell>
          <cell r="K91">
            <v>0</v>
          </cell>
          <cell r="M91">
            <v>190.9</v>
          </cell>
          <cell r="N91">
            <v>0</v>
          </cell>
          <cell r="O91">
            <v>16.5</v>
          </cell>
        </row>
        <row r="94">
          <cell r="E94">
            <v>5.3</v>
          </cell>
          <cell r="M94">
            <v>5.3</v>
          </cell>
          <cell r="N94">
            <v>0</v>
          </cell>
          <cell r="O94">
            <v>0</v>
          </cell>
        </row>
        <row r="95">
          <cell r="E95">
            <v>0.1</v>
          </cell>
          <cell r="M95">
            <v>0.1</v>
          </cell>
          <cell r="N95">
            <v>0</v>
          </cell>
          <cell r="O95">
            <v>0</v>
          </cell>
        </row>
        <row r="96">
          <cell r="M96">
            <v>0</v>
          </cell>
          <cell r="N96">
            <v>0</v>
          </cell>
          <cell r="O96">
            <v>0</v>
          </cell>
        </row>
        <row r="97">
          <cell r="G97">
            <v>1.8</v>
          </cell>
          <cell r="M97">
            <v>0</v>
          </cell>
          <cell r="N97">
            <v>0</v>
          </cell>
          <cell r="O97">
            <v>1.8</v>
          </cell>
        </row>
        <row r="98">
          <cell r="E98">
            <v>0.7</v>
          </cell>
          <cell r="M98">
            <v>0.7</v>
          </cell>
          <cell r="N98">
            <v>0</v>
          </cell>
          <cell r="O98">
            <v>0</v>
          </cell>
        </row>
        <row r="99">
          <cell r="E99">
            <v>6.1</v>
          </cell>
          <cell r="F99">
            <v>0</v>
          </cell>
          <cell r="G99">
            <v>1.8</v>
          </cell>
          <cell r="I99">
            <v>0</v>
          </cell>
          <cell r="J99">
            <v>0</v>
          </cell>
          <cell r="K99">
            <v>0</v>
          </cell>
          <cell r="M99">
            <v>6.1</v>
          </cell>
          <cell r="N99">
            <v>0</v>
          </cell>
          <cell r="O99">
            <v>1.8</v>
          </cell>
        </row>
        <row r="101">
          <cell r="E101">
            <v>0.4</v>
          </cell>
          <cell r="M101">
            <v>0.4</v>
          </cell>
          <cell r="N101">
            <v>0</v>
          </cell>
          <cell r="O101">
            <v>0</v>
          </cell>
        </row>
        <row r="102">
          <cell r="E102">
            <v>3.7</v>
          </cell>
          <cell r="G102">
            <v>1.8</v>
          </cell>
          <cell r="M102">
            <v>3.7</v>
          </cell>
          <cell r="N102">
            <v>0</v>
          </cell>
          <cell r="O102">
            <v>1.8</v>
          </cell>
        </row>
        <row r="103">
          <cell r="E103">
            <v>0.1</v>
          </cell>
          <cell r="M103">
            <v>0.1</v>
          </cell>
          <cell r="N103">
            <v>0</v>
          </cell>
          <cell r="O103">
            <v>0</v>
          </cell>
        </row>
        <row r="104">
          <cell r="G104">
            <v>1.9</v>
          </cell>
          <cell r="M104">
            <v>0</v>
          </cell>
          <cell r="N104">
            <v>0</v>
          </cell>
          <cell r="O104">
            <v>1.9</v>
          </cell>
        </row>
        <row r="105">
          <cell r="M105">
            <v>0</v>
          </cell>
          <cell r="N105">
            <v>0</v>
          </cell>
          <cell r="O105">
            <v>0</v>
          </cell>
        </row>
        <row r="106">
          <cell r="E106">
            <v>1.4</v>
          </cell>
          <cell r="G106">
            <v>2.8</v>
          </cell>
          <cell r="M106">
            <v>1.4</v>
          </cell>
          <cell r="N106">
            <v>0</v>
          </cell>
          <cell r="O106">
            <v>2.8</v>
          </cell>
        </row>
        <row r="107">
          <cell r="E107">
            <v>0.2</v>
          </cell>
          <cell r="M107">
            <v>0.2</v>
          </cell>
          <cell r="N107">
            <v>0</v>
          </cell>
          <cell r="O107">
            <v>0</v>
          </cell>
        </row>
        <row r="108">
          <cell r="E108">
            <v>5.8</v>
          </cell>
          <cell r="F108">
            <v>0</v>
          </cell>
          <cell r="G108">
            <v>6.5</v>
          </cell>
          <cell r="I108">
            <v>0</v>
          </cell>
          <cell r="J108">
            <v>0</v>
          </cell>
          <cell r="K108">
            <v>0</v>
          </cell>
          <cell r="M108">
            <v>5.8</v>
          </cell>
          <cell r="N108">
            <v>0</v>
          </cell>
          <cell r="O108">
            <v>6.5</v>
          </cell>
        </row>
        <row r="110">
          <cell r="E110">
            <v>8.6999999999999993</v>
          </cell>
          <cell r="M110">
            <v>8.6999999999999993</v>
          </cell>
          <cell r="N110">
            <v>0</v>
          </cell>
          <cell r="O110">
            <v>0</v>
          </cell>
        </row>
        <row r="111">
          <cell r="E111">
            <v>0.1</v>
          </cell>
          <cell r="M111">
            <v>0.1</v>
          </cell>
          <cell r="N111">
            <v>0</v>
          </cell>
          <cell r="O111">
            <v>0</v>
          </cell>
        </row>
        <row r="112">
          <cell r="E112">
            <v>8.7999999999999989</v>
          </cell>
          <cell r="F112">
            <v>0</v>
          </cell>
          <cell r="G112">
            <v>0</v>
          </cell>
          <cell r="I112">
            <v>0</v>
          </cell>
          <cell r="J112">
            <v>0</v>
          </cell>
          <cell r="K112">
            <v>0</v>
          </cell>
          <cell r="M112">
            <v>8.7999999999999989</v>
          </cell>
          <cell r="N112">
            <v>0</v>
          </cell>
          <cell r="O112">
            <v>0</v>
          </cell>
        </row>
        <row r="114">
          <cell r="E114">
            <v>1</v>
          </cell>
          <cell r="M114">
            <v>1</v>
          </cell>
          <cell r="N114">
            <v>0</v>
          </cell>
          <cell r="O114">
            <v>0</v>
          </cell>
        </row>
        <row r="115">
          <cell r="M115">
            <v>0</v>
          </cell>
          <cell r="N115">
            <v>0</v>
          </cell>
          <cell r="O115">
            <v>0</v>
          </cell>
        </row>
        <row r="116">
          <cell r="E116">
            <v>0.3</v>
          </cell>
          <cell r="M116">
            <v>0.3</v>
          </cell>
          <cell r="N116">
            <v>0</v>
          </cell>
          <cell r="O116">
            <v>0</v>
          </cell>
        </row>
        <row r="117">
          <cell r="E117">
            <v>1.7</v>
          </cell>
          <cell r="M117">
            <v>1.7</v>
          </cell>
          <cell r="N117">
            <v>0</v>
          </cell>
          <cell r="O117">
            <v>0</v>
          </cell>
        </row>
        <row r="118">
          <cell r="E118">
            <v>0.3</v>
          </cell>
          <cell r="M118">
            <v>0.3</v>
          </cell>
          <cell r="N118">
            <v>0</v>
          </cell>
          <cell r="O118">
            <v>0</v>
          </cell>
        </row>
        <row r="119">
          <cell r="E119">
            <v>0.8</v>
          </cell>
          <cell r="M119">
            <v>0.8</v>
          </cell>
          <cell r="N119">
            <v>0</v>
          </cell>
          <cell r="O119">
            <v>0</v>
          </cell>
        </row>
        <row r="120">
          <cell r="E120">
            <v>2</v>
          </cell>
          <cell r="M120">
            <v>2</v>
          </cell>
          <cell r="N120">
            <v>0</v>
          </cell>
          <cell r="O120">
            <v>0</v>
          </cell>
        </row>
        <row r="121">
          <cell r="E121">
            <v>0.7</v>
          </cell>
          <cell r="M121">
            <v>0.7</v>
          </cell>
          <cell r="N121">
            <v>0</v>
          </cell>
          <cell r="O121">
            <v>0</v>
          </cell>
        </row>
        <row r="122">
          <cell r="E122">
            <v>0.2</v>
          </cell>
          <cell r="M122">
            <v>0.2</v>
          </cell>
          <cell r="N122">
            <v>0</v>
          </cell>
          <cell r="O122">
            <v>0</v>
          </cell>
        </row>
        <row r="123">
          <cell r="E123">
            <v>0.7</v>
          </cell>
          <cell r="M123">
            <v>0.7</v>
          </cell>
          <cell r="N123">
            <v>0</v>
          </cell>
          <cell r="O123">
            <v>0</v>
          </cell>
        </row>
        <row r="124">
          <cell r="E124">
            <v>0.3</v>
          </cell>
          <cell r="M124">
            <v>0.3</v>
          </cell>
          <cell r="N124">
            <v>0</v>
          </cell>
          <cell r="O124">
            <v>0</v>
          </cell>
        </row>
        <row r="125">
          <cell r="E125">
            <v>0.3</v>
          </cell>
          <cell r="M125">
            <v>0.3</v>
          </cell>
          <cell r="N125">
            <v>0</v>
          </cell>
          <cell r="O125">
            <v>0</v>
          </cell>
        </row>
        <row r="126">
          <cell r="M126">
            <v>0</v>
          </cell>
          <cell r="N126">
            <v>0</v>
          </cell>
          <cell r="O126">
            <v>0</v>
          </cell>
        </row>
        <row r="127">
          <cell r="E127">
            <v>3.2</v>
          </cell>
          <cell r="M127">
            <v>3.2</v>
          </cell>
          <cell r="N127">
            <v>0</v>
          </cell>
          <cell r="O127">
            <v>0</v>
          </cell>
        </row>
        <row r="128">
          <cell r="E128">
            <v>1.8</v>
          </cell>
          <cell r="M128">
            <v>1.8</v>
          </cell>
          <cell r="N128">
            <v>0</v>
          </cell>
          <cell r="O128">
            <v>0</v>
          </cell>
        </row>
        <row r="129">
          <cell r="E129">
            <v>0.4</v>
          </cell>
          <cell r="M129">
            <v>0.4</v>
          </cell>
          <cell r="N129">
            <v>0</v>
          </cell>
          <cell r="O129">
            <v>0</v>
          </cell>
        </row>
        <row r="130">
          <cell r="E130">
            <v>2.9</v>
          </cell>
          <cell r="M130">
            <v>2.9</v>
          </cell>
          <cell r="N130">
            <v>0</v>
          </cell>
          <cell r="O130">
            <v>0</v>
          </cell>
        </row>
        <row r="131">
          <cell r="E131">
            <v>4.7</v>
          </cell>
          <cell r="M131">
            <v>4.7</v>
          </cell>
          <cell r="N131">
            <v>0</v>
          </cell>
          <cell r="O131">
            <v>0</v>
          </cell>
        </row>
        <row r="132">
          <cell r="E132">
            <v>4.3</v>
          </cell>
          <cell r="M132">
            <v>4.3</v>
          </cell>
          <cell r="N132">
            <v>0</v>
          </cell>
          <cell r="O132">
            <v>0</v>
          </cell>
        </row>
        <row r="133">
          <cell r="E133">
            <v>0.2</v>
          </cell>
          <cell r="F133">
            <v>0.2</v>
          </cell>
          <cell r="M133">
            <v>0.2</v>
          </cell>
          <cell r="N133">
            <v>0.2</v>
          </cell>
          <cell r="O133">
            <v>0</v>
          </cell>
        </row>
        <row r="134">
          <cell r="E134">
            <v>3.7</v>
          </cell>
          <cell r="F134">
            <v>3.6</v>
          </cell>
          <cell r="M134">
            <v>3.7</v>
          </cell>
          <cell r="N134">
            <v>3.6</v>
          </cell>
          <cell r="O134">
            <v>0</v>
          </cell>
        </row>
        <row r="135">
          <cell r="E135">
            <v>1.1000000000000001</v>
          </cell>
          <cell r="F135">
            <v>1</v>
          </cell>
          <cell r="M135">
            <v>1.1000000000000001</v>
          </cell>
          <cell r="N135">
            <v>1</v>
          </cell>
          <cell r="O135">
            <v>0</v>
          </cell>
        </row>
        <row r="136">
          <cell r="E136">
            <v>10</v>
          </cell>
          <cell r="M136">
            <v>10</v>
          </cell>
          <cell r="N136">
            <v>0</v>
          </cell>
          <cell r="O136">
            <v>0</v>
          </cell>
        </row>
        <row r="137">
          <cell r="E137">
            <v>0.5</v>
          </cell>
          <cell r="M137">
            <v>0.5</v>
          </cell>
        </row>
        <row r="138">
          <cell r="E138">
            <v>41.1</v>
          </cell>
          <cell r="F138">
            <v>4.8000000000000007</v>
          </cell>
          <cell r="G138">
            <v>0</v>
          </cell>
          <cell r="I138">
            <v>0</v>
          </cell>
          <cell r="J138">
            <v>0</v>
          </cell>
          <cell r="K138">
            <v>0</v>
          </cell>
          <cell r="M138">
            <v>41.1</v>
          </cell>
          <cell r="N138">
            <v>4.8000000000000007</v>
          </cell>
          <cell r="O138">
            <v>0</v>
          </cell>
        </row>
        <row r="140">
          <cell r="E140">
            <v>0.4</v>
          </cell>
          <cell r="M140">
            <v>0.4</v>
          </cell>
          <cell r="N140">
            <v>0</v>
          </cell>
          <cell r="O140">
            <v>0</v>
          </cell>
        </row>
        <row r="142">
          <cell r="E142">
            <v>0.1</v>
          </cell>
          <cell r="M142">
            <v>0.1</v>
          </cell>
          <cell r="N142">
            <v>0</v>
          </cell>
          <cell r="O142">
            <v>0</v>
          </cell>
        </row>
        <row r="143">
          <cell r="M143">
            <v>0</v>
          </cell>
          <cell r="N143">
            <v>0</v>
          </cell>
          <cell r="O143">
            <v>0</v>
          </cell>
        </row>
        <row r="144">
          <cell r="M144">
            <v>0</v>
          </cell>
          <cell r="N144">
            <v>0</v>
          </cell>
          <cell r="O144">
            <v>0</v>
          </cell>
        </row>
        <row r="145">
          <cell r="E145">
            <v>0.1</v>
          </cell>
          <cell r="M145">
            <v>0.1</v>
          </cell>
          <cell r="N145">
            <v>0</v>
          </cell>
          <cell r="O145">
            <v>0</v>
          </cell>
        </row>
        <row r="146">
          <cell r="E146">
            <v>0.1</v>
          </cell>
          <cell r="M146">
            <v>0.1</v>
          </cell>
          <cell r="N146">
            <v>0</v>
          </cell>
          <cell r="O146">
            <v>0</v>
          </cell>
        </row>
        <row r="147">
          <cell r="E147">
            <v>2.1</v>
          </cell>
          <cell r="M147">
            <v>2.1</v>
          </cell>
          <cell r="N147">
            <v>0</v>
          </cell>
          <cell r="O147">
            <v>0</v>
          </cell>
        </row>
        <row r="149">
          <cell r="E149">
            <v>2.8</v>
          </cell>
          <cell r="F149">
            <v>0</v>
          </cell>
          <cell r="G149">
            <v>0</v>
          </cell>
          <cell r="I149">
            <v>0</v>
          </cell>
          <cell r="J149">
            <v>0</v>
          </cell>
          <cell r="K149">
            <v>0</v>
          </cell>
          <cell r="M149">
            <v>2.8</v>
          </cell>
          <cell r="N149">
            <v>0</v>
          </cell>
          <cell r="O149">
            <v>0</v>
          </cell>
        </row>
        <row r="151">
          <cell r="M151">
            <v>0</v>
          </cell>
          <cell r="N151">
            <v>0</v>
          </cell>
          <cell r="O151">
            <v>0</v>
          </cell>
        </row>
        <row r="152">
          <cell r="M152">
            <v>0</v>
          </cell>
          <cell r="N152">
            <v>0</v>
          </cell>
          <cell r="O152">
            <v>0</v>
          </cell>
        </row>
        <row r="153">
          <cell r="E153">
            <v>1.1000000000000001</v>
          </cell>
          <cell r="M153">
            <v>1.1000000000000001</v>
          </cell>
          <cell r="N153">
            <v>0</v>
          </cell>
          <cell r="O153">
            <v>0</v>
          </cell>
        </row>
        <row r="154">
          <cell r="E154">
            <v>1.1000000000000001</v>
          </cell>
          <cell r="F154">
            <v>0</v>
          </cell>
          <cell r="G154">
            <v>0</v>
          </cell>
          <cell r="I154">
            <v>0</v>
          </cell>
          <cell r="J154">
            <v>0</v>
          </cell>
          <cell r="K154">
            <v>0</v>
          </cell>
          <cell r="M154">
            <v>1.1000000000000001</v>
          </cell>
          <cell r="N154">
            <v>0</v>
          </cell>
          <cell r="O154">
            <v>0</v>
          </cell>
        </row>
        <row r="157">
          <cell r="E157">
            <v>32.299999999999997</v>
          </cell>
          <cell r="G157">
            <v>32.9</v>
          </cell>
          <cell r="M157">
            <v>32.299999999999997</v>
          </cell>
          <cell r="N157">
            <v>0</v>
          </cell>
          <cell r="O157">
            <v>32.9</v>
          </cell>
        </row>
        <row r="159">
          <cell r="E159">
            <v>32.299999999999997</v>
          </cell>
          <cell r="F159">
            <v>0</v>
          </cell>
          <cell r="G159">
            <v>32.9</v>
          </cell>
          <cell r="I159">
            <v>0</v>
          </cell>
          <cell r="J159">
            <v>0</v>
          </cell>
          <cell r="K159">
            <v>0</v>
          </cell>
          <cell r="M159">
            <v>32.299999999999997</v>
          </cell>
          <cell r="N159">
            <v>0</v>
          </cell>
          <cell r="O159">
            <v>32.9</v>
          </cell>
        </row>
        <row r="162">
          <cell r="E162">
            <v>0.5</v>
          </cell>
          <cell r="F162">
            <v>0.5</v>
          </cell>
          <cell r="M162">
            <v>0.5</v>
          </cell>
          <cell r="N162">
            <v>0.5</v>
          </cell>
          <cell r="O162">
            <v>0</v>
          </cell>
        </row>
        <row r="164">
          <cell r="E164">
            <v>0.5</v>
          </cell>
          <cell r="F164">
            <v>0.5</v>
          </cell>
          <cell r="G164">
            <v>0</v>
          </cell>
          <cell r="I164">
            <v>0</v>
          </cell>
          <cell r="J164">
            <v>0</v>
          </cell>
          <cell r="K164">
            <v>0</v>
          </cell>
          <cell r="M164">
            <v>0.5</v>
          </cell>
          <cell r="N164">
            <v>0.5</v>
          </cell>
          <cell r="O164">
            <v>0</v>
          </cell>
        </row>
        <row r="167">
          <cell r="E167">
            <v>0.3</v>
          </cell>
          <cell r="M167">
            <v>0.3</v>
          </cell>
          <cell r="N167">
            <v>0</v>
          </cell>
          <cell r="O167">
            <v>0</v>
          </cell>
        </row>
        <row r="169">
          <cell r="E169">
            <v>0.3</v>
          </cell>
          <cell r="F169">
            <v>0</v>
          </cell>
          <cell r="G169">
            <v>0</v>
          </cell>
          <cell r="I169">
            <v>0</v>
          </cell>
          <cell r="J169">
            <v>0</v>
          </cell>
          <cell r="K169">
            <v>0</v>
          </cell>
          <cell r="M169">
            <v>0.3</v>
          </cell>
          <cell r="N169">
            <v>0</v>
          </cell>
          <cell r="O169">
            <v>0</v>
          </cell>
        </row>
        <row r="171">
          <cell r="M171">
            <v>0</v>
          </cell>
          <cell r="N171">
            <v>0</v>
          </cell>
          <cell r="O171">
            <v>0</v>
          </cell>
        </row>
        <row r="172">
          <cell r="M172">
            <v>0</v>
          </cell>
          <cell r="N172">
            <v>0</v>
          </cell>
          <cell r="O172">
            <v>0</v>
          </cell>
        </row>
        <row r="173">
          <cell r="E173">
            <v>0</v>
          </cell>
          <cell r="F173">
            <v>0</v>
          </cell>
          <cell r="G173">
            <v>0</v>
          </cell>
          <cell r="I173">
            <v>0</v>
          </cell>
          <cell r="J173">
            <v>0</v>
          </cell>
          <cell r="K173">
            <v>0</v>
          </cell>
          <cell r="M173">
            <v>0</v>
          </cell>
          <cell r="N173">
            <v>0</v>
          </cell>
          <cell r="O173">
            <v>0</v>
          </cell>
        </row>
        <row r="181">
          <cell r="Q181">
            <v>121.09999999999998</v>
          </cell>
        </row>
        <row r="182">
          <cell r="Q182">
            <v>0</v>
          </cell>
        </row>
        <row r="183">
          <cell r="Q183">
            <v>0</v>
          </cell>
        </row>
        <row r="184">
          <cell r="Q184">
            <v>367.5</v>
          </cell>
        </row>
        <row r="185">
          <cell r="Q185">
            <v>583</v>
          </cell>
        </row>
        <row r="186">
          <cell r="Q186">
            <v>32.599999999999994</v>
          </cell>
        </row>
        <row r="187">
          <cell r="Q187">
            <v>8.7999999999999989</v>
          </cell>
        </row>
        <row r="188">
          <cell r="Q188">
            <v>15.299999999999999</v>
          </cell>
        </row>
        <row r="189">
          <cell r="Q189">
            <v>358.9</v>
          </cell>
        </row>
        <row r="190">
          <cell r="Q190">
            <v>208.5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42"/>
  <sheetViews>
    <sheetView zoomScaleNormal="100" workbookViewId="0">
      <selection sqref="A1:XFD1048576"/>
    </sheetView>
  </sheetViews>
  <sheetFormatPr defaultColWidth="9.44140625" defaultRowHeight="13.8" x14ac:dyDescent="0.25"/>
  <cols>
    <col min="1" max="1" width="7.109375" style="236" customWidth="1"/>
    <col min="2" max="2" width="72.5546875" style="462" customWidth="1"/>
    <col min="3" max="3" width="10.44140625" style="463" hidden="1" customWidth="1"/>
    <col min="4" max="4" width="11.6640625" style="236" hidden="1" customWidth="1"/>
    <col min="5" max="5" width="11.5546875" style="236" customWidth="1"/>
    <col min="6" max="16384" width="9.44140625" style="236"/>
  </cols>
  <sheetData>
    <row r="1" spans="2:5" x14ac:dyDescent="0.25">
      <c r="B1" s="524" t="s">
        <v>225</v>
      </c>
      <c r="C1" s="524"/>
      <c r="D1" s="524"/>
      <c r="E1" s="524"/>
    </row>
    <row r="2" spans="2:5" x14ac:dyDescent="0.25">
      <c r="B2" s="524" t="s">
        <v>294</v>
      </c>
      <c r="C2" s="524"/>
      <c r="D2" s="524"/>
      <c r="E2" s="524"/>
    </row>
    <row r="3" spans="2:5" x14ac:dyDescent="0.25">
      <c r="B3" s="524" t="s">
        <v>345</v>
      </c>
      <c r="C3" s="524"/>
      <c r="D3" s="524"/>
      <c r="E3" s="524"/>
    </row>
    <row r="4" spans="2:5" x14ac:dyDescent="0.25">
      <c r="B4" s="524" t="s">
        <v>380</v>
      </c>
      <c r="C4" s="524"/>
      <c r="D4" s="524"/>
      <c r="E4" s="524"/>
    </row>
    <row r="5" spans="2:5" ht="15" customHeight="1" x14ac:dyDescent="0.25">
      <c r="B5" s="522" t="s">
        <v>381</v>
      </c>
      <c r="C5" s="522"/>
      <c r="D5" s="522"/>
      <c r="E5" s="522"/>
    </row>
    <row r="6" spans="2:5" x14ac:dyDescent="0.25">
      <c r="B6" s="522" t="s">
        <v>348</v>
      </c>
      <c r="C6" s="522"/>
      <c r="D6" s="522"/>
      <c r="E6" s="522"/>
    </row>
    <row r="7" spans="2:5" ht="15" customHeight="1" x14ac:dyDescent="0.25">
      <c r="B7" s="522" t="s">
        <v>382</v>
      </c>
      <c r="C7" s="522"/>
      <c r="D7" s="522"/>
      <c r="E7" s="522"/>
    </row>
    <row r="8" spans="2:5" ht="13.5" customHeight="1" x14ac:dyDescent="0.25">
      <c r="B8" s="522" t="s">
        <v>352</v>
      </c>
      <c r="C8" s="522"/>
      <c r="D8" s="522"/>
      <c r="E8" s="522"/>
    </row>
    <row r="9" spans="2:5" ht="15" customHeight="1" x14ac:dyDescent="0.25">
      <c r="B9" s="522" t="s">
        <v>383</v>
      </c>
      <c r="C9" s="522"/>
      <c r="D9" s="522"/>
      <c r="E9" s="522"/>
    </row>
    <row r="10" spans="2:5" x14ac:dyDescent="0.25">
      <c r="B10" s="522" t="s">
        <v>355</v>
      </c>
      <c r="C10" s="522"/>
      <c r="D10" s="522"/>
      <c r="E10" s="522"/>
    </row>
    <row r="11" spans="2:5" ht="15" customHeight="1" x14ac:dyDescent="0.25">
      <c r="B11" s="522" t="s">
        <v>374</v>
      </c>
      <c r="C11" s="522"/>
      <c r="D11" s="522"/>
      <c r="E11" s="522"/>
    </row>
    <row r="12" spans="2:5" x14ac:dyDescent="0.25">
      <c r="B12" s="522" t="s">
        <v>372</v>
      </c>
      <c r="C12" s="522"/>
      <c r="D12" s="522"/>
      <c r="E12" s="522"/>
    </row>
    <row r="13" spans="2:5" ht="15" customHeight="1" x14ac:dyDescent="0.25">
      <c r="B13" s="522" t="s">
        <v>384</v>
      </c>
      <c r="C13" s="522"/>
      <c r="D13" s="522"/>
      <c r="E13" s="522"/>
    </row>
    <row r="14" spans="2:5" x14ac:dyDescent="0.25">
      <c r="B14" s="522" t="s">
        <v>385</v>
      </c>
      <c r="C14" s="522"/>
      <c r="D14" s="522"/>
      <c r="E14" s="522"/>
    </row>
    <row r="15" spans="2:5" ht="15" customHeight="1" x14ac:dyDescent="0.25">
      <c r="B15" s="522" t="s">
        <v>590</v>
      </c>
      <c r="C15" s="522"/>
      <c r="D15" s="522"/>
      <c r="E15" s="522"/>
    </row>
    <row r="16" spans="2:5" x14ac:dyDescent="0.25">
      <c r="B16" s="522" t="s">
        <v>591</v>
      </c>
      <c r="C16" s="522"/>
      <c r="D16" s="522"/>
      <c r="E16" s="522"/>
    </row>
    <row r="17" spans="1:5" ht="15" hidden="1" customHeight="1" x14ac:dyDescent="0.25">
      <c r="B17" s="522" t="s">
        <v>386</v>
      </c>
      <c r="C17" s="522"/>
      <c r="D17" s="522"/>
      <c r="E17" s="522"/>
    </row>
    <row r="18" spans="1:5" hidden="1" x14ac:dyDescent="0.25">
      <c r="B18" s="522" t="s">
        <v>280</v>
      </c>
      <c r="C18" s="522"/>
      <c r="D18" s="522"/>
      <c r="E18" s="522"/>
    </row>
    <row r="19" spans="1:5" ht="12" customHeight="1" x14ac:dyDescent="0.25">
      <c r="B19" s="461"/>
      <c r="C19" s="461"/>
      <c r="D19" s="461"/>
      <c r="E19" s="461"/>
    </row>
    <row r="20" spans="1:5" x14ac:dyDescent="0.25">
      <c r="A20" s="523" t="s">
        <v>387</v>
      </c>
      <c r="B20" s="523"/>
      <c r="C20" s="523"/>
    </row>
    <row r="21" spans="1:5" ht="21" customHeight="1" x14ac:dyDescent="0.25">
      <c r="E21" s="4" t="s">
        <v>253</v>
      </c>
    </row>
    <row r="22" spans="1:5" ht="27.6" x14ac:dyDescent="0.25">
      <c r="A22" s="464" t="s">
        <v>388</v>
      </c>
      <c r="B22" s="465" t="s">
        <v>389</v>
      </c>
      <c r="C22" s="466" t="s">
        <v>390</v>
      </c>
      <c r="D22" s="467" t="s">
        <v>391</v>
      </c>
      <c r="E22" s="465" t="s">
        <v>0</v>
      </c>
    </row>
    <row r="23" spans="1:5" x14ac:dyDescent="0.25">
      <c r="A23" s="468" t="s">
        <v>65</v>
      </c>
      <c r="B23" s="469" t="s">
        <v>392</v>
      </c>
      <c r="C23" s="470">
        <f>C24+C26+C30</f>
        <v>24130</v>
      </c>
      <c r="D23" s="471">
        <f>D24+D26+D30</f>
        <v>0</v>
      </c>
      <c r="E23" s="472">
        <f>E24+E26+E30</f>
        <v>24130</v>
      </c>
    </row>
    <row r="24" spans="1:5" x14ac:dyDescent="0.25">
      <c r="A24" s="468" t="s">
        <v>393</v>
      </c>
      <c r="B24" s="469" t="s">
        <v>394</v>
      </c>
      <c r="C24" s="470">
        <f>C25</f>
        <v>23562</v>
      </c>
      <c r="D24" s="471">
        <f>D25</f>
        <v>0</v>
      </c>
      <c r="E24" s="472">
        <f>E25</f>
        <v>23562</v>
      </c>
    </row>
    <row r="25" spans="1:5" ht="15" customHeight="1" x14ac:dyDescent="0.25">
      <c r="A25" s="468" t="s">
        <v>395</v>
      </c>
      <c r="B25" s="473" t="s">
        <v>396</v>
      </c>
      <c r="C25" s="42">
        <v>23562</v>
      </c>
      <c r="D25" s="474"/>
      <c r="E25" s="475">
        <f>C25+D25</f>
        <v>23562</v>
      </c>
    </row>
    <row r="26" spans="1:5" x14ac:dyDescent="0.25">
      <c r="A26" s="468" t="s">
        <v>397</v>
      </c>
      <c r="B26" s="469" t="s">
        <v>398</v>
      </c>
      <c r="C26" s="470">
        <f>C27+C28+C29</f>
        <v>507</v>
      </c>
      <c r="D26" s="471">
        <f>D27+D28+D29</f>
        <v>0</v>
      </c>
      <c r="E26" s="472">
        <f>E27+E28+E29</f>
        <v>507</v>
      </c>
    </row>
    <row r="27" spans="1:5" x14ac:dyDescent="0.25">
      <c r="A27" s="468" t="s">
        <v>399</v>
      </c>
      <c r="B27" s="473" t="s">
        <v>400</v>
      </c>
      <c r="C27" s="476">
        <v>250</v>
      </c>
      <c r="D27" s="474"/>
      <c r="E27" s="475">
        <f>C27+D27</f>
        <v>250</v>
      </c>
    </row>
    <row r="28" spans="1:5" x14ac:dyDescent="0.25">
      <c r="A28" s="468" t="s">
        <v>401</v>
      </c>
      <c r="B28" s="473" t="s">
        <v>402</v>
      </c>
      <c r="C28" s="476">
        <v>7</v>
      </c>
      <c r="D28" s="474"/>
      <c r="E28" s="475">
        <f>C28+D28</f>
        <v>7</v>
      </c>
    </row>
    <row r="29" spans="1:5" x14ac:dyDescent="0.25">
      <c r="A29" s="468" t="s">
        <v>403</v>
      </c>
      <c r="B29" s="473" t="s">
        <v>404</v>
      </c>
      <c r="C29" s="476">
        <v>250</v>
      </c>
      <c r="D29" s="474"/>
      <c r="E29" s="475">
        <f>C29+D29</f>
        <v>250</v>
      </c>
    </row>
    <row r="30" spans="1:5" x14ac:dyDescent="0.25">
      <c r="A30" s="468" t="s">
        <v>405</v>
      </c>
      <c r="B30" s="477" t="s">
        <v>406</v>
      </c>
      <c r="C30" s="470">
        <f>C31</f>
        <v>61</v>
      </c>
      <c r="D30" s="471">
        <f t="shared" ref="D30:E30" si="0">D31</f>
        <v>0</v>
      </c>
      <c r="E30" s="472">
        <f t="shared" si="0"/>
        <v>61</v>
      </c>
    </row>
    <row r="31" spans="1:5" x14ac:dyDescent="0.25">
      <c r="A31" s="468" t="s">
        <v>407</v>
      </c>
      <c r="B31" s="473" t="s">
        <v>408</v>
      </c>
      <c r="C31" s="476">
        <v>61</v>
      </c>
      <c r="D31" s="474"/>
      <c r="E31" s="475">
        <f>C31+D31</f>
        <v>61</v>
      </c>
    </row>
    <row r="32" spans="1:5" x14ac:dyDescent="0.25">
      <c r="A32" s="468" t="s">
        <v>170</v>
      </c>
      <c r="B32" s="469" t="s">
        <v>409</v>
      </c>
      <c r="C32" s="470">
        <f>C33+C38+C45+C47</f>
        <v>3101.6</v>
      </c>
      <c r="D32" s="471">
        <f>D33+D38+D45+D47</f>
        <v>25.8</v>
      </c>
      <c r="E32" s="472">
        <f>E33+E38+E45+E47</f>
        <v>3127.3999999999996</v>
      </c>
    </row>
    <row r="33" spans="1:5" x14ac:dyDescent="0.25">
      <c r="A33" s="468" t="s">
        <v>410</v>
      </c>
      <c r="B33" s="469" t="s">
        <v>411</v>
      </c>
      <c r="C33" s="470">
        <f>C34+C35+C36+C37</f>
        <v>257</v>
      </c>
      <c r="D33" s="471">
        <f>D34+D35+D36+D37</f>
        <v>0</v>
      </c>
      <c r="E33" s="472">
        <f>E34+E35+E36+E37</f>
        <v>257</v>
      </c>
    </row>
    <row r="34" spans="1:5" ht="27.6" x14ac:dyDescent="0.25">
      <c r="A34" s="468" t="s">
        <v>412</v>
      </c>
      <c r="B34" s="473" t="s">
        <v>413</v>
      </c>
      <c r="C34" s="476">
        <v>150</v>
      </c>
      <c r="D34" s="474"/>
      <c r="E34" s="475">
        <f>C34+D34</f>
        <v>150</v>
      </c>
    </row>
    <row r="35" spans="1:5" x14ac:dyDescent="0.25">
      <c r="A35" s="468" t="s">
        <v>414</v>
      </c>
      <c r="B35" s="473" t="s">
        <v>415</v>
      </c>
      <c r="C35" s="476">
        <v>22</v>
      </c>
      <c r="D35" s="474"/>
      <c r="E35" s="475">
        <f>C35+D35</f>
        <v>22</v>
      </c>
    </row>
    <row r="36" spans="1:5" s="2" customFormat="1" x14ac:dyDescent="0.25">
      <c r="A36" s="166" t="s">
        <v>416</v>
      </c>
      <c r="B36" s="478" t="s">
        <v>417</v>
      </c>
      <c r="C36" s="42">
        <v>85</v>
      </c>
      <c r="D36" s="91"/>
      <c r="E36" s="479">
        <f>C36+D36</f>
        <v>85</v>
      </c>
    </row>
    <row r="37" spans="1:5" hidden="1" x14ac:dyDescent="0.25">
      <c r="A37" s="468" t="s">
        <v>418</v>
      </c>
      <c r="B37" s="473" t="s">
        <v>419</v>
      </c>
      <c r="C37" s="470"/>
      <c r="D37" s="471"/>
      <c r="E37" s="472">
        <f>C37+D37</f>
        <v>0</v>
      </c>
    </row>
    <row r="38" spans="1:5" x14ac:dyDescent="0.25">
      <c r="A38" s="468" t="s">
        <v>420</v>
      </c>
      <c r="B38" s="469" t="s">
        <v>421</v>
      </c>
      <c r="C38" s="470">
        <f>C39+C40+C41+C42</f>
        <v>2823.6</v>
      </c>
      <c r="D38" s="471">
        <f t="shared" ref="D38:E38" si="1">D39+D40+D41+D42</f>
        <v>25.8</v>
      </c>
      <c r="E38" s="472">
        <f t="shared" si="1"/>
        <v>2849.3999999999996</v>
      </c>
    </row>
    <row r="39" spans="1:5" ht="15.75" customHeight="1" x14ac:dyDescent="0.25">
      <c r="A39" s="468" t="s">
        <v>422</v>
      </c>
      <c r="B39" s="473" t="s">
        <v>421</v>
      </c>
      <c r="C39" s="42">
        <v>134.19999999999999</v>
      </c>
      <c r="D39" s="91"/>
      <c r="E39" s="475">
        <f t="shared" ref="E39:E48" si="2">C39+D39</f>
        <v>134.19999999999999</v>
      </c>
    </row>
    <row r="40" spans="1:5" x14ac:dyDescent="0.25">
      <c r="A40" s="468" t="s">
        <v>423</v>
      </c>
      <c r="B40" s="473" t="s">
        <v>424</v>
      </c>
      <c r="C40" s="42">
        <v>215.1</v>
      </c>
      <c r="D40" s="91"/>
      <c r="E40" s="475">
        <f t="shared" si="2"/>
        <v>215.1</v>
      </c>
    </row>
    <row r="41" spans="1:5" x14ac:dyDescent="0.25">
      <c r="A41" s="468" t="s">
        <v>425</v>
      </c>
      <c r="B41" s="473" t="s">
        <v>426</v>
      </c>
      <c r="C41" s="476">
        <v>989.3</v>
      </c>
      <c r="D41" s="474">
        <v>25.8</v>
      </c>
      <c r="E41" s="475">
        <f t="shared" si="2"/>
        <v>1015.0999999999999</v>
      </c>
    </row>
    <row r="42" spans="1:5" x14ac:dyDescent="0.25">
      <c r="A42" s="468" t="s">
        <v>427</v>
      </c>
      <c r="B42" s="480" t="s">
        <v>428</v>
      </c>
      <c r="C42" s="42">
        <f>C43+C44</f>
        <v>1485</v>
      </c>
      <c r="D42" s="91">
        <f t="shared" ref="D42:E42" si="3">D43+D44</f>
        <v>0</v>
      </c>
      <c r="E42" s="479">
        <f t="shared" si="3"/>
        <v>1485</v>
      </c>
    </row>
    <row r="43" spans="1:5" x14ac:dyDescent="0.25">
      <c r="A43" s="481" t="s">
        <v>429</v>
      </c>
      <c r="B43" s="482" t="s">
        <v>430</v>
      </c>
      <c r="C43" s="483">
        <v>40</v>
      </c>
      <c r="D43" s="484"/>
      <c r="E43" s="485">
        <f>C43+D43</f>
        <v>40</v>
      </c>
    </row>
    <row r="44" spans="1:5" x14ac:dyDescent="0.25">
      <c r="A44" s="481" t="s">
        <v>431</v>
      </c>
      <c r="B44" s="482" t="s">
        <v>432</v>
      </c>
      <c r="C44" s="483">
        <v>1445</v>
      </c>
      <c r="D44" s="484"/>
      <c r="E44" s="485">
        <f>C44+D44</f>
        <v>1445</v>
      </c>
    </row>
    <row r="45" spans="1:5" x14ac:dyDescent="0.25">
      <c r="A45" s="468" t="s">
        <v>433</v>
      </c>
      <c r="B45" s="469" t="s">
        <v>434</v>
      </c>
      <c r="C45" s="470">
        <v>15</v>
      </c>
      <c r="D45" s="471"/>
      <c r="E45" s="486">
        <f t="shared" si="2"/>
        <v>15</v>
      </c>
    </row>
    <row r="46" spans="1:5" ht="14.4" hidden="1" x14ac:dyDescent="0.3">
      <c r="A46" s="468"/>
      <c r="B46" s="487" t="s">
        <v>435</v>
      </c>
      <c r="C46" s="488"/>
      <c r="D46" s="489"/>
      <c r="E46" s="490">
        <f t="shared" si="2"/>
        <v>0</v>
      </c>
    </row>
    <row r="47" spans="1:5" x14ac:dyDescent="0.25">
      <c r="A47" s="468" t="s">
        <v>436</v>
      </c>
      <c r="B47" s="469" t="s">
        <v>437</v>
      </c>
      <c r="C47" s="491">
        <v>6</v>
      </c>
      <c r="D47" s="492"/>
      <c r="E47" s="486">
        <f t="shared" si="2"/>
        <v>6</v>
      </c>
    </row>
    <row r="48" spans="1:5" s="494" customFormat="1" ht="14.4" hidden="1" x14ac:dyDescent="0.3">
      <c r="A48" s="493"/>
      <c r="B48" s="487" t="s">
        <v>438</v>
      </c>
      <c r="C48" s="488"/>
      <c r="D48" s="489"/>
      <c r="E48" s="486">
        <f t="shared" si="2"/>
        <v>0</v>
      </c>
    </row>
    <row r="49" spans="1:5" ht="27.6" x14ac:dyDescent="0.25">
      <c r="A49" s="468" t="s">
        <v>66</v>
      </c>
      <c r="B49" s="469" t="s">
        <v>439</v>
      </c>
      <c r="C49" s="491">
        <f>C50+C55</f>
        <v>114</v>
      </c>
      <c r="D49" s="492">
        <f t="shared" ref="D49" si="4">D50+D55</f>
        <v>0</v>
      </c>
      <c r="E49" s="486">
        <f>E50+E55</f>
        <v>114</v>
      </c>
    </row>
    <row r="50" spans="1:5" x14ac:dyDescent="0.25">
      <c r="A50" s="468" t="s">
        <v>440</v>
      </c>
      <c r="B50" s="469" t="s">
        <v>441</v>
      </c>
      <c r="C50" s="491">
        <f>C51+C52+C54+C53</f>
        <v>113.9</v>
      </c>
      <c r="D50" s="492">
        <f>D51+D52+D53</f>
        <v>0</v>
      </c>
      <c r="E50" s="486">
        <f>E51+E52+E53</f>
        <v>113.9</v>
      </c>
    </row>
    <row r="51" spans="1:5" x14ac:dyDescent="0.25">
      <c r="A51" s="166" t="s">
        <v>442</v>
      </c>
      <c r="B51" s="478" t="s">
        <v>443</v>
      </c>
      <c r="C51" s="42">
        <v>24</v>
      </c>
      <c r="D51" s="91"/>
      <c r="E51" s="475">
        <f t="shared" ref="E51:E55" si="5">C51+D51</f>
        <v>24</v>
      </c>
    </row>
    <row r="52" spans="1:5" x14ac:dyDescent="0.25">
      <c r="A52" s="468" t="s">
        <v>444</v>
      </c>
      <c r="B52" s="480" t="s">
        <v>445</v>
      </c>
      <c r="C52" s="42">
        <v>85</v>
      </c>
      <c r="D52" s="91"/>
      <c r="E52" s="475">
        <f t="shared" si="5"/>
        <v>85</v>
      </c>
    </row>
    <row r="53" spans="1:5" x14ac:dyDescent="0.25">
      <c r="A53" s="468" t="s">
        <v>446</v>
      </c>
      <c r="B53" s="480" t="s">
        <v>447</v>
      </c>
      <c r="C53" s="42">
        <v>4.9000000000000004</v>
      </c>
      <c r="D53" s="91"/>
      <c r="E53" s="475">
        <f t="shared" si="5"/>
        <v>4.9000000000000004</v>
      </c>
    </row>
    <row r="54" spans="1:5" hidden="1" x14ac:dyDescent="0.25">
      <c r="A54" s="468" t="s">
        <v>448</v>
      </c>
      <c r="B54" s="480" t="s">
        <v>449</v>
      </c>
      <c r="C54" s="42"/>
      <c r="D54" s="91"/>
      <c r="E54" s="475">
        <f t="shared" si="5"/>
        <v>0</v>
      </c>
    </row>
    <row r="55" spans="1:5" x14ac:dyDescent="0.25">
      <c r="A55" s="166" t="s">
        <v>450</v>
      </c>
      <c r="B55" s="495" t="s">
        <v>451</v>
      </c>
      <c r="C55" s="491">
        <v>0.1</v>
      </c>
      <c r="D55" s="492"/>
      <c r="E55" s="486">
        <f t="shared" si="5"/>
        <v>0.1</v>
      </c>
    </row>
    <row r="56" spans="1:5" x14ac:dyDescent="0.25">
      <c r="A56" s="468" t="s">
        <v>67</v>
      </c>
      <c r="B56" s="469" t="s">
        <v>452</v>
      </c>
      <c r="C56" s="470">
        <f>C57+C80+C81+C98+C109+C116</f>
        <v>26931.8</v>
      </c>
      <c r="D56" s="492">
        <f>D57++D80+D81+D98+D109+D116</f>
        <v>402.79999999999995</v>
      </c>
      <c r="E56" s="496">
        <f>E57+E80+E81+J61+E98+E109+E116</f>
        <v>27334.599999999995</v>
      </c>
    </row>
    <row r="57" spans="1:5" s="2" customFormat="1" ht="27.6" x14ac:dyDescent="0.25">
      <c r="A57" s="166" t="s">
        <v>453</v>
      </c>
      <c r="B57" s="495" t="s">
        <v>454</v>
      </c>
      <c r="C57" s="491">
        <f>SUM(C58:C79)</f>
        <v>3389.2</v>
      </c>
      <c r="D57" s="471">
        <f>SUM(D58:D79)</f>
        <v>0</v>
      </c>
      <c r="E57" s="496">
        <f>SUM(E58:E79)</f>
        <v>3389.2</v>
      </c>
    </row>
    <row r="58" spans="1:5" x14ac:dyDescent="0.25">
      <c r="A58" s="493" t="s">
        <v>455</v>
      </c>
      <c r="B58" s="497" t="s">
        <v>206</v>
      </c>
      <c r="C58" s="498">
        <v>1</v>
      </c>
      <c r="D58" s="489"/>
      <c r="E58" s="490">
        <f t="shared" ref="E58:E80" si="6">C58+D58</f>
        <v>1</v>
      </c>
    </row>
    <row r="59" spans="1:5" x14ac:dyDescent="0.25">
      <c r="A59" s="493" t="s">
        <v>456</v>
      </c>
      <c r="B59" s="497" t="s">
        <v>183</v>
      </c>
      <c r="C59" s="498">
        <v>7.9</v>
      </c>
      <c r="D59" s="489"/>
      <c r="E59" s="490">
        <f t="shared" si="6"/>
        <v>7.9</v>
      </c>
    </row>
    <row r="60" spans="1:5" x14ac:dyDescent="0.25">
      <c r="A60" s="493" t="s">
        <v>457</v>
      </c>
      <c r="B60" s="497" t="s">
        <v>458</v>
      </c>
      <c r="C60" s="498">
        <v>8.1999999999999993</v>
      </c>
      <c r="D60" s="489"/>
      <c r="E60" s="490">
        <f t="shared" si="6"/>
        <v>8.1999999999999993</v>
      </c>
    </row>
    <row r="61" spans="1:5" x14ac:dyDescent="0.25">
      <c r="A61" s="493" t="s">
        <v>459</v>
      </c>
      <c r="B61" s="497" t="s">
        <v>184</v>
      </c>
      <c r="C61" s="498">
        <v>222</v>
      </c>
      <c r="D61" s="489"/>
      <c r="E61" s="490">
        <f t="shared" si="6"/>
        <v>222</v>
      </c>
    </row>
    <row r="62" spans="1:5" x14ac:dyDescent="0.25">
      <c r="A62" s="493" t="s">
        <v>460</v>
      </c>
      <c r="B62" s="497" t="s">
        <v>461</v>
      </c>
      <c r="C62" s="498">
        <v>388.1</v>
      </c>
      <c r="D62" s="489"/>
      <c r="E62" s="490">
        <f t="shared" si="6"/>
        <v>388.1</v>
      </c>
    </row>
    <row r="63" spans="1:5" x14ac:dyDescent="0.25">
      <c r="A63" s="493" t="s">
        <v>462</v>
      </c>
      <c r="B63" s="497" t="s">
        <v>463</v>
      </c>
      <c r="C63" s="498">
        <v>1049.2</v>
      </c>
      <c r="D63" s="489"/>
      <c r="E63" s="490">
        <f t="shared" si="6"/>
        <v>1049.2</v>
      </c>
    </row>
    <row r="64" spans="1:5" x14ac:dyDescent="0.25">
      <c r="A64" s="493" t="s">
        <v>464</v>
      </c>
      <c r="B64" s="497" t="s">
        <v>465</v>
      </c>
      <c r="C64" s="498">
        <v>15.3</v>
      </c>
      <c r="D64" s="489"/>
      <c r="E64" s="490">
        <f t="shared" si="6"/>
        <v>15.3</v>
      </c>
    </row>
    <row r="65" spans="1:5" x14ac:dyDescent="0.25">
      <c r="A65" s="493" t="s">
        <v>466</v>
      </c>
      <c r="B65" s="497" t="s">
        <v>286</v>
      </c>
      <c r="C65" s="498">
        <v>86.7</v>
      </c>
      <c r="D65" s="489"/>
      <c r="E65" s="490">
        <f t="shared" si="6"/>
        <v>86.7</v>
      </c>
    </row>
    <row r="66" spans="1:5" x14ac:dyDescent="0.25">
      <c r="A66" s="493" t="s">
        <v>467</v>
      </c>
      <c r="B66" s="497" t="s">
        <v>468</v>
      </c>
      <c r="C66" s="498">
        <v>203.7</v>
      </c>
      <c r="D66" s="489"/>
      <c r="E66" s="490">
        <f t="shared" si="6"/>
        <v>203.7</v>
      </c>
    </row>
    <row r="67" spans="1:5" x14ac:dyDescent="0.25">
      <c r="A67" s="493" t="s">
        <v>469</v>
      </c>
      <c r="B67" s="497" t="s">
        <v>470</v>
      </c>
      <c r="C67" s="498">
        <v>168</v>
      </c>
      <c r="D67" s="489"/>
      <c r="E67" s="490">
        <f t="shared" si="6"/>
        <v>168</v>
      </c>
    </row>
    <row r="68" spans="1:5" x14ac:dyDescent="0.25">
      <c r="A68" s="493" t="s">
        <v>471</v>
      </c>
      <c r="B68" s="497" t="s">
        <v>186</v>
      </c>
      <c r="C68" s="498">
        <v>29.3</v>
      </c>
      <c r="D68" s="489"/>
      <c r="E68" s="490">
        <f t="shared" si="6"/>
        <v>29.3</v>
      </c>
    </row>
    <row r="69" spans="1:5" x14ac:dyDescent="0.25">
      <c r="A69" s="493" t="s">
        <v>472</v>
      </c>
      <c r="B69" s="497" t="s">
        <v>187</v>
      </c>
      <c r="C69" s="498">
        <v>4.9000000000000004</v>
      </c>
      <c r="D69" s="489"/>
      <c r="E69" s="490">
        <f t="shared" si="6"/>
        <v>4.9000000000000004</v>
      </c>
    </row>
    <row r="70" spans="1:5" x14ac:dyDescent="0.25">
      <c r="A70" s="493" t="s">
        <v>473</v>
      </c>
      <c r="B70" s="497" t="s">
        <v>190</v>
      </c>
      <c r="C70" s="498">
        <v>0.7</v>
      </c>
      <c r="D70" s="489"/>
      <c r="E70" s="490">
        <f t="shared" si="6"/>
        <v>0.7</v>
      </c>
    </row>
    <row r="71" spans="1:5" x14ac:dyDescent="0.25">
      <c r="A71" s="493" t="s">
        <v>474</v>
      </c>
      <c r="B71" s="497" t="s">
        <v>475</v>
      </c>
      <c r="C71" s="498">
        <v>18.5</v>
      </c>
      <c r="D71" s="489"/>
      <c r="E71" s="490">
        <f t="shared" si="6"/>
        <v>18.5</v>
      </c>
    </row>
    <row r="72" spans="1:5" x14ac:dyDescent="0.25">
      <c r="A72" s="493" t="s">
        <v>476</v>
      </c>
      <c r="B72" s="497" t="s">
        <v>477</v>
      </c>
      <c r="C72" s="498">
        <v>549.6</v>
      </c>
      <c r="D72" s="489"/>
      <c r="E72" s="490">
        <f t="shared" si="6"/>
        <v>549.6</v>
      </c>
    </row>
    <row r="73" spans="1:5" ht="26.4" x14ac:dyDescent="0.25">
      <c r="A73" s="493" t="s">
        <v>478</v>
      </c>
      <c r="B73" s="497" t="s">
        <v>262</v>
      </c>
      <c r="C73" s="498">
        <v>11.5</v>
      </c>
      <c r="D73" s="489"/>
      <c r="E73" s="490">
        <f t="shared" si="6"/>
        <v>11.5</v>
      </c>
    </row>
    <row r="74" spans="1:5" x14ac:dyDescent="0.25">
      <c r="A74" s="493" t="s">
        <v>479</v>
      </c>
      <c r="B74" s="497" t="s">
        <v>480</v>
      </c>
      <c r="C74" s="498">
        <v>207.7</v>
      </c>
      <c r="D74" s="489"/>
      <c r="E74" s="490">
        <f t="shared" si="6"/>
        <v>207.7</v>
      </c>
    </row>
    <row r="75" spans="1:5" x14ac:dyDescent="0.25">
      <c r="A75" s="493" t="s">
        <v>481</v>
      </c>
      <c r="B75" s="497" t="s">
        <v>482</v>
      </c>
      <c r="C75" s="498">
        <v>370</v>
      </c>
      <c r="D75" s="489"/>
      <c r="E75" s="490">
        <f t="shared" si="6"/>
        <v>370</v>
      </c>
    </row>
    <row r="76" spans="1:5" ht="15.75" customHeight="1" x14ac:dyDescent="0.25">
      <c r="A76" s="493" t="s">
        <v>483</v>
      </c>
      <c r="B76" s="497" t="s">
        <v>188</v>
      </c>
      <c r="C76" s="498">
        <v>28.7</v>
      </c>
      <c r="D76" s="489"/>
      <c r="E76" s="490">
        <f t="shared" si="6"/>
        <v>28.7</v>
      </c>
    </row>
    <row r="77" spans="1:5" x14ac:dyDescent="0.25">
      <c r="A77" s="493" t="s">
        <v>484</v>
      </c>
      <c r="B77" s="497" t="s">
        <v>485</v>
      </c>
      <c r="C77" s="498">
        <v>3.3</v>
      </c>
      <c r="D77" s="489"/>
      <c r="E77" s="490">
        <f t="shared" si="6"/>
        <v>3.3</v>
      </c>
    </row>
    <row r="78" spans="1:5" x14ac:dyDescent="0.25">
      <c r="A78" s="493" t="s">
        <v>486</v>
      </c>
      <c r="B78" s="497" t="s">
        <v>263</v>
      </c>
      <c r="C78" s="498">
        <v>1.2</v>
      </c>
      <c r="D78" s="489"/>
      <c r="E78" s="490">
        <f t="shared" si="6"/>
        <v>1.2</v>
      </c>
    </row>
    <row r="79" spans="1:5" x14ac:dyDescent="0.25">
      <c r="A79" s="493" t="s">
        <v>487</v>
      </c>
      <c r="B79" s="497" t="s">
        <v>290</v>
      </c>
      <c r="C79" s="498">
        <v>13.7</v>
      </c>
      <c r="D79" s="489"/>
      <c r="E79" s="490">
        <f t="shared" si="6"/>
        <v>13.7</v>
      </c>
    </row>
    <row r="80" spans="1:5" s="2" customFormat="1" ht="15" customHeight="1" x14ac:dyDescent="0.25">
      <c r="A80" s="166" t="s">
        <v>488</v>
      </c>
      <c r="B80" s="495" t="s">
        <v>489</v>
      </c>
      <c r="C80" s="491">
        <v>10466</v>
      </c>
      <c r="D80" s="91">
        <v>202.5</v>
      </c>
      <c r="E80" s="486">
        <f t="shared" si="6"/>
        <v>10668.5</v>
      </c>
    </row>
    <row r="81" spans="1:5" s="2" customFormat="1" ht="15" customHeight="1" x14ac:dyDescent="0.25">
      <c r="A81" s="166" t="s">
        <v>490</v>
      </c>
      <c r="B81" s="495" t="s">
        <v>491</v>
      </c>
      <c r="C81" s="491">
        <f>C82+C92+C94+C95+C96+C97</f>
        <v>7649.9</v>
      </c>
      <c r="D81" s="91">
        <f>D82+D92+D94+D95+D96+D97</f>
        <v>0</v>
      </c>
      <c r="E81" s="486">
        <f>E82+E92+E94+E95+E96+E97</f>
        <v>7649.9</v>
      </c>
    </row>
    <row r="82" spans="1:5" s="2" customFormat="1" x14ac:dyDescent="0.25">
      <c r="A82" s="166" t="s">
        <v>492</v>
      </c>
      <c r="B82" s="499" t="s">
        <v>493</v>
      </c>
      <c r="C82" s="42">
        <f>SUM(C83:C91)</f>
        <v>1554</v>
      </c>
      <c r="D82" s="91">
        <f>SUM(D83:D91)</f>
        <v>0</v>
      </c>
      <c r="E82" s="479">
        <f>SUM(E83:E91)</f>
        <v>1554</v>
      </c>
    </row>
    <row r="83" spans="1:5" s="501" customFormat="1" ht="49.5" hidden="1" customHeight="1" x14ac:dyDescent="0.25">
      <c r="A83" s="493" t="s">
        <v>494</v>
      </c>
      <c r="B83" s="500" t="s">
        <v>495</v>
      </c>
      <c r="C83" s="498"/>
      <c r="D83" s="489"/>
      <c r="E83" s="490">
        <f t="shared" ref="E83:E115" si="7">C83+D83</f>
        <v>0</v>
      </c>
    </row>
    <row r="84" spans="1:5" s="501" customFormat="1" ht="26.4" hidden="1" x14ac:dyDescent="0.25">
      <c r="A84" s="493" t="s">
        <v>496</v>
      </c>
      <c r="B84" s="500" t="s">
        <v>497</v>
      </c>
      <c r="C84" s="498"/>
      <c r="D84" s="489"/>
      <c r="E84" s="490">
        <f t="shared" si="7"/>
        <v>0</v>
      </c>
    </row>
    <row r="85" spans="1:5" s="501" customFormat="1" ht="16.5" hidden="1" customHeight="1" x14ac:dyDescent="0.25">
      <c r="A85" s="493" t="s">
        <v>498</v>
      </c>
      <c r="B85" s="500" t="s">
        <v>499</v>
      </c>
      <c r="C85" s="498"/>
      <c r="D85" s="489"/>
      <c r="E85" s="490">
        <f t="shared" si="7"/>
        <v>0</v>
      </c>
    </row>
    <row r="86" spans="1:5" s="501" customFormat="1" hidden="1" x14ac:dyDescent="0.25">
      <c r="A86" s="493" t="s">
        <v>500</v>
      </c>
      <c r="B86" s="500" t="s">
        <v>501</v>
      </c>
      <c r="C86" s="498"/>
      <c r="D86" s="489"/>
      <c r="E86" s="490">
        <f t="shared" si="7"/>
        <v>0</v>
      </c>
    </row>
    <row r="87" spans="1:5" s="501" customFormat="1" ht="26.4" x14ac:dyDescent="0.25">
      <c r="A87" s="493" t="s">
        <v>502</v>
      </c>
      <c r="B87" s="497" t="s">
        <v>503</v>
      </c>
      <c r="C87" s="498">
        <v>554</v>
      </c>
      <c r="D87" s="489"/>
      <c r="E87" s="490">
        <f t="shared" si="7"/>
        <v>554</v>
      </c>
    </row>
    <row r="88" spans="1:5" s="501" customFormat="1" x14ac:dyDescent="0.25">
      <c r="A88" s="493" t="s">
        <v>504</v>
      </c>
      <c r="B88" s="497" t="s">
        <v>505</v>
      </c>
      <c r="C88" s="498">
        <v>100</v>
      </c>
      <c r="D88" s="489"/>
      <c r="E88" s="490">
        <f t="shared" si="7"/>
        <v>100</v>
      </c>
    </row>
    <row r="89" spans="1:5" s="501" customFormat="1" x14ac:dyDescent="0.25">
      <c r="A89" s="493" t="s">
        <v>506</v>
      </c>
      <c r="B89" s="497" t="s">
        <v>507</v>
      </c>
      <c r="C89" s="498">
        <v>400</v>
      </c>
      <c r="D89" s="489"/>
      <c r="E89" s="490">
        <f t="shared" si="7"/>
        <v>400</v>
      </c>
    </row>
    <row r="90" spans="1:5" s="501" customFormat="1" ht="26.4" x14ac:dyDescent="0.25">
      <c r="A90" s="493" t="s">
        <v>508</v>
      </c>
      <c r="B90" s="497" t="s">
        <v>509</v>
      </c>
      <c r="C90" s="498">
        <v>300</v>
      </c>
      <c r="D90" s="489"/>
      <c r="E90" s="490">
        <f t="shared" si="7"/>
        <v>300</v>
      </c>
    </row>
    <row r="91" spans="1:5" s="501" customFormat="1" x14ac:dyDescent="0.25">
      <c r="A91" s="493" t="s">
        <v>510</v>
      </c>
      <c r="B91" s="497" t="s">
        <v>511</v>
      </c>
      <c r="C91" s="498">
        <v>200</v>
      </c>
      <c r="D91" s="489"/>
      <c r="E91" s="490">
        <f t="shared" si="7"/>
        <v>200</v>
      </c>
    </row>
    <row r="92" spans="1:5" s="2" customFormat="1" ht="27.6" x14ac:dyDescent="0.25">
      <c r="A92" s="166" t="s">
        <v>512</v>
      </c>
      <c r="B92" s="480" t="s">
        <v>513</v>
      </c>
      <c r="C92" s="42">
        <v>5545.5</v>
      </c>
      <c r="D92" s="91"/>
      <c r="E92" s="479">
        <f t="shared" si="7"/>
        <v>5545.5</v>
      </c>
    </row>
    <row r="93" spans="1:5" s="2" customFormat="1" hidden="1" x14ac:dyDescent="0.25">
      <c r="A93" s="166"/>
      <c r="B93" s="480" t="s">
        <v>514</v>
      </c>
      <c r="C93" s="42"/>
      <c r="D93" s="91"/>
      <c r="E93" s="479">
        <f t="shared" si="7"/>
        <v>0</v>
      </c>
    </row>
    <row r="94" spans="1:5" s="2" customFormat="1" ht="27.6" x14ac:dyDescent="0.25">
      <c r="A94" s="166" t="s">
        <v>515</v>
      </c>
      <c r="B94" s="502" t="s">
        <v>516</v>
      </c>
      <c r="C94" s="42">
        <v>457.7</v>
      </c>
      <c r="D94" s="91"/>
      <c r="E94" s="479">
        <f t="shared" si="7"/>
        <v>457.7</v>
      </c>
    </row>
    <row r="95" spans="1:5" s="2" customFormat="1" x14ac:dyDescent="0.25">
      <c r="A95" s="166" t="s">
        <v>517</v>
      </c>
      <c r="B95" s="503" t="s">
        <v>518</v>
      </c>
      <c r="C95" s="42">
        <v>12</v>
      </c>
      <c r="D95" s="91"/>
      <c r="E95" s="479">
        <f>C95+D95</f>
        <v>12</v>
      </c>
    </row>
    <row r="96" spans="1:5" s="2" customFormat="1" x14ac:dyDescent="0.25">
      <c r="A96" s="166" t="s">
        <v>519</v>
      </c>
      <c r="B96" s="504" t="s">
        <v>356</v>
      </c>
      <c r="C96" s="42">
        <v>30</v>
      </c>
      <c r="D96" s="91"/>
      <c r="E96" s="479">
        <f>C96+D96</f>
        <v>30</v>
      </c>
    </row>
    <row r="97" spans="1:5" s="2" customFormat="1" ht="31.5" customHeight="1" x14ac:dyDescent="0.25">
      <c r="A97" s="166" t="s">
        <v>520</v>
      </c>
      <c r="B97" s="505" t="s">
        <v>357</v>
      </c>
      <c r="C97" s="42">
        <v>50.7</v>
      </c>
      <c r="D97" s="91"/>
      <c r="E97" s="479">
        <f>C97+D97</f>
        <v>50.7</v>
      </c>
    </row>
    <row r="98" spans="1:5" s="2" customFormat="1" x14ac:dyDescent="0.25">
      <c r="A98" s="166" t="s">
        <v>521</v>
      </c>
      <c r="B98" s="495" t="s">
        <v>522</v>
      </c>
      <c r="C98" s="491">
        <f>SUM(C99:C107)</f>
        <v>953.7</v>
      </c>
      <c r="D98" s="91">
        <f>SUM(D99:D108)</f>
        <v>134.4</v>
      </c>
      <c r="E98" s="479">
        <f>SUM(E99:E108)</f>
        <v>1088.0999999999999</v>
      </c>
    </row>
    <row r="99" spans="1:5" s="2" customFormat="1" ht="26.4" x14ac:dyDescent="0.25">
      <c r="A99" s="493" t="s">
        <v>523</v>
      </c>
      <c r="B99" s="497" t="s">
        <v>339</v>
      </c>
      <c r="C99" s="498">
        <v>36.9</v>
      </c>
      <c r="D99" s="489">
        <v>18.3</v>
      </c>
      <c r="E99" s="490">
        <f t="shared" si="7"/>
        <v>55.2</v>
      </c>
    </row>
    <row r="100" spans="1:5" s="2" customFormat="1" x14ac:dyDescent="0.25">
      <c r="A100" s="493" t="s">
        <v>524</v>
      </c>
      <c r="B100" s="497" t="s">
        <v>346</v>
      </c>
      <c r="C100" s="498">
        <v>24.7</v>
      </c>
      <c r="D100" s="489"/>
      <c r="E100" s="490">
        <f t="shared" si="7"/>
        <v>24.7</v>
      </c>
    </row>
    <row r="101" spans="1:5" s="2" customFormat="1" ht="26.4" x14ac:dyDescent="0.25">
      <c r="A101" s="493" t="s">
        <v>525</v>
      </c>
      <c r="B101" s="497" t="s">
        <v>358</v>
      </c>
      <c r="C101" s="498">
        <v>54.8</v>
      </c>
      <c r="D101" s="489"/>
      <c r="E101" s="490">
        <f t="shared" si="7"/>
        <v>54.8</v>
      </c>
    </row>
    <row r="102" spans="1:5" s="2" customFormat="1" ht="26.4" x14ac:dyDescent="0.25">
      <c r="A102" s="493" t="s">
        <v>526</v>
      </c>
      <c r="B102" s="497" t="s">
        <v>359</v>
      </c>
      <c r="C102" s="498">
        <v>114.1</v>
      </c>
      <c r="D102" s="489"/>
      <c r="E102" s="490">
        <f t="shared" si="7"/>
        <v>114.1</v>
      </c>
    </row>
    <row r="103" spans="1:5" s="2" customFormat="1" hidden="1" x14ac:dyDescent="0.25">
      <c r="A103" s="493"/>
      <c r="B103" s="487" t="s">
        <v>279</v>
      </c>
      <c r="C103" s="498"/>
      <c r="D103" s="489"/>
      <c r="E103" s="490">
        <f t="shared" si="7"/>
        <v>0</v>
      </c>
    </row>
    <row r="104" spans="1:5" s="2" customFormat="1" x14ac:dyDescent="0.25">
      <c r="A104" s="493" t="s">
        <v>527</v>
      </c>
      <c r="B104" s="497" t="s">
        <v>184</v>
      </c>
      <c r="C104" s="498">
        <v>409.7</v>
      </c>
      <c r="D104" s="489"/>
      <c r="E104" s="490">
        <f t="shared" si="7"/>
        <v>409.7</v>
      </c>
    </row>
    <row r="105" spans="1:5" s="2" customFormat="1" ht="39.6" x14ac:dyDescent="0.25">
      <c r="A105" s="493" t="s">
        <v>528</v>
      </c>
      <c r="B105" s="497" t="s">
        <v>376</v>
      </c>
      <c r="C105" s="498">
        <v>22.9</v>
      </c>
      <c r="D105" s="489"/>
      <c r="E105" s="490">
        <f t="shared" si="7"/>
        <v>22.9</v>
      </c>
    </row>
    <row r="106" spans="1:5" s="2" customFormat="1" ht="26.4" x14ac:dyDescent="0.25">
      <c r="A106" s="493" t="s">
        <v>529</v>
      </c>
      <c r="B106" s="506" t="s">
        <v>377</v>
      </c>
      <c r="C106" s="498">
        <v>143.9</v>
      </c>
      <c r="D106" s="489"/>
      <c r="E106" s="490">
        <f t="shared" si="7"/>
        <v>143.9</v>
      </c>
    </row>
    <row r="107" spans="1:5" s="2" customFormat="1" ht="39.6" x14ac:dyDescent="0.25">
      <c r="A107" s="493" t="s">
        <v>530</v>
      </c>
      <c r="B107" s="506" t="s">
        <v>531</v>
      </c>
      <c r="C107" s="498">
        <v>146.69999999999999</v>
      </c>
      <c r="D107" s="489">
        <v>72</v>
      </c>
      <c r="E107" s="490">
        <f t="shared" si="7"/>
        <v>218.7</v>
      </c>
    </row>
    <row r="108" spans="1:5" s="2" customFormat="1" ht="26.4" x14ac:dyDescent="0.25">
      <c r="A108" s="493" t="s">
        <v>592</v>
      </c>
      <c r="B108" s="650" t="s">
        <v>593</v>
      </c>
      <c r="C108" s="498"/>
      <c r="D108" s="489">
        <v>44.1</v>
      </c>
      <c r="E108" s="490">
        <f t="shared" si="7"/>
        <v>44.1</v>
      </c>
    </row>
    <row r="109" spans="1:5" s="2" customFormat="1" ht="27.6" x14ac:dyDescent="0.25">
      <c r="A109" s="651" t="s">
        <v>532</v>
      </c>
      <c r="B109" s="507" t="s">
        <v>533</v>
      </c>
      <c r="C109" s="491">
        <f>SUM(C110:C115)</f>
        <v>908.6</v>
      </c>
      <c r="D109" s="492">
        <f>SUM(D110:D115)</f>
        <v>0</v>
      </c>
      <c r="E109" s="486">
        <f>SUM(E110:E115)</f>
        <v>908.6</v>
      </c>
    </row>
    <row r="110" spans="1:5" s="2" customFormat="1" x14ac:dyDescent="0.25">
      <c r="A110" s="493" t="s">
        <v>534</v>
      </c>
      <c r="B110" s="508" t="s">
        <v>535</v>
      </c>
      <c r="C110" s="42">
        <v>78</v>
      </c>
      <c r="D110" s="492"/>
      <c r="E110" s="490">
        <f t="shared" si="7"/>
        <v>78</v>
      </c>
    </row>
    <row r="111" spans="1:5" s="2" customFormat="1" x14ac:dyDescent="0.25">
      <c r="A111" s="493" t="s">
        <v>536</v>
      </c>
      <c r="B111" s="508" t="s">
        <v>537</v>
      </c>
      <c r="C111" s="42">
        <v>0.2</v>
      </c>
      <c r="D111" s="492"/>
      <c r="E111" s="490">
        <f t="shared" si="7"/>
        <v>0.2</v>
      </c>
    </row>
    <row r="112" spans="1:5" s="2" customFormat="1" x14ac:dyDescent="0.25">
      <c r="A112" s="493" t="s">
        <v>538</v>
      </c>
      <c r="B112" s="508" t="s">
        <v>539</v>
      </c>
      <c r="C112" s="42">
        <v>145.1</v>
      </c>
      <c r="D112" s="492"/>
      <c r="E112" s="490">
        <f t="shared" si="7"/>
        <v>145.1</v>
      </c>
    </row>
    <row r="113" spans="1:5" s="2" customFormat="1" ht="26.4" x14ac:dyDescent="0.25">
      <c r="A113" s="493" t="s">
        <v>540</v>
      </c>
      <c r="B113" s="508" t="s">
        <v>541</v>
      </c>
      <c r="C113" s="42">
        <v>12.2</v>
      </c>
      <c r="D113" s="492"/>
      <c r="E113" s="490">
        <f t="shared" si="7"/>
        <v>12.2</v>
      </c>
    </row>
    <row r="114" spans="1:5" s="2" customFormat="1" ht="26.4" x14ac:dyDescent="0.25">
      <c r="A114" s="493" t="s">
        <v>542</v>
      </c>
      <c r="B114" s="509" t="s">
        <v>543</v>
      </c>
      <c r="C114" s="42">
        <v>423.7</v>
      </c>
      <c r="D114" s="492"/>
      <c r="E114" s="490">
        <f t="shared" si="7"/>
        <v>423.7</v>
      </c>
    </row>
    <row r="115" spans="1:5" s="2" customFormat="1" ht="26.4" x14ac:dyDescent="0.25">
      <c r="A115" s="493" t="s">
        <v>544</v>
      </c>
      <c r="B115" s="510" t="s">
        <v>545</v>
      </c>
      <c r="C115" s="42">
        <v>249.4</v>
      </c>
      <c r="D115" s="492"/>
      <c r="E115" s="490">
        <f t="shared" si="7"/>
        <v>249.4</v>
      </c>
    </row>
    <row r="116" spans="1:5" x14ac:dyDescent="0.25">
      <c r="A116" s="166" t="s">
        <v>546</v>
      </c>
      <c r="B116" s="495" t="s">
        <v>547</v>
      </c>
      <c r="C116" s="470">
        <f>C131+C118+C117</f>
        <v>3564.4</v>
      </c>
      <c r="D116" s="492">
        <f>D131+D118+D117</f>
        <v>65.900000000000006</v>
      </c>
      <c r="E116" s="486">
        <f>C116+D116</f>
        <v>3630.3</v>
      </c>
    </row>
    <row r="117" spans="1:5" ht="27.6" x14ac:dyDescent="0.25">
      <c r="A117" s="166" t="s">
        <v>548</v>
      </c>
      <c r="B117" s="480" t="s">
        <v>549</v>
      </c>
      <c r="C117" s="42">
        <v>204.5</v>
      </c>
      <c r="D117" s="91"/>
      <c r="E117" s="479">
        <f>C117+D117</f>
        <v>204.5</v>
      </c>
    </row>
    <row r="118" spans="1:5" x14ac:dyDescent="0.25">
      <c r="A118" s="166" t="s">
        <v>550</v>
      </c>
      <c r="B118" s="480" t="s">
        <v>551</v>
      </c>
      <c r="C118" s="42">
        <f>SUM(C119:C130)</f>
        <v>3245.2000000000003</v>
      </c>
      <c r="D118" s="492">
        <f t="shared" ref="D118:E118" si="8">SUM(D119:D130)</f>
        <v>65.900000000000006</v>
      </c>
      <c r="E118" s="511">
        <f t="shared" si="8"/>
        <v>3311.1000000000004</v>
      </c>
    </row>
    <row r="119" spans="1:5" ht="15" customHeight="1" x14ac:dyDescent="0.25">
      <c r="A119" s="493" t="s">
        <v>552</v>
      </c>
      <c r="B119" s="506" t="s">
        <v>553</v>
      </c>
      <c r="C119" s="42">
        <v>125.1</v>
      </c>
      <c r="D119" s="91">
        <v>65.900000000000006</v>
      </c>
      <c r="E119" s="490">
        <f t="shared" ref="E119:E136" si="9">C119+D119</f>
        <v>191</v>
      </c>
    </row>
    <row r="120" spans="1:5" ht="15" customHeight="1" x14ac:dyDescent="0.25">
      <c r="A120" s="493" t="s">
        <v>554</v>
      </c>
      <c r="B120" s="506" t="s">
        <v>555</v>
      </c>
      <c r="C120" s="42">
        <v>63.7</v>
      </c>
      <c r="D120" s="91"/>
      <c r="E120" s="490">
        <f t="shared" si="9"/>
        <v>63.7</v>
      </c>
    </row>
    <row r="121" spans="1:5" ht="26.4" x14ac:dyDescent="0.25">
      <c r="A121" s="493" t="s">
        <v>556</v>
      </c>
      <c r="B121" s="506" t="s">
        <v>557</v>
      </c>
      <c r="C121" s="42">
        <v>18.100000000000001</v>
      </c>
      <c r="D121" s="91"/>
      <c r="E121" s="490">
        <f t="shared" si="9"/>
        <v>18.100000000000001</v>
      </c>
    </row>
    <row r="122" spans="1:5" x14ac:dyDescent="0.25">
      <c r="A122" s="493" t="s">
        <v>558</v>
      </c>
      <c r="B122" s="506" t="s">
        <v>535</v>
      </c>
      <c r="C122" s="42">
        <v>858.8</v>
      </c>
      <c r="D122" s="91"/>
      <c r="E122" s="490">
        <f t="shared" si="9"/>
        <v>858.8</v>
      </c>
    </row>
    <row r="123" spans="1:5" x14ac:dyDescent="0.25">
      <c r="A123" s="493" t="s">
        <v>559</v>
      </c>
      <c r="B123" s="506" t="s">
        <v>560</v>
      </c>
      <c r="C123" s="42">
        <v>1.9</v>
      </c>
      <c r="D123" s="91"/>
      <c r="E123" s="490">
        <f t="shared" si="9"/>
        <v>1.9</v>
      </c>
    </row>
    <row r="124" spans="1:5" ht="26.4" x14ac:dyDescent="0.25">
      <c r="A124" s="493" t="s">
        <v>561</v>
      </c>
      <c r="B124" s="506" t="s">
        <v>562</v>
      </c>
      <c r="C124" s="42">
        <v>124.3</v>
      </c>
      <c r="D124" s="91"/>
      <c r="E124" s="490">
        <f t="shared" si="9"/>
        <v>124.3</v>
      </c>
    </row>
    <row r="125" spans="1:5" ht="15" customHeight="1" x14ac:dyDescent="0.25">
      <c r="A125" s="493" t="s">
        <v>563</v>
      </c>
      <c r="B125" s="506" t="s">
        <v>564</v>
      </c>
      <c r="C125" s="42">
        <v>128</v>
      </c>
      <c r="D125" s="91"/>
      <c r="E125" s="490">
        <f t="shared" si="9"/>
        <v>128</v>
      </c>
    </row>
    <row r="126" spans="1:5" ht="26.4" x14ac:dyDescent="0.25">
      <c r="A126" s="493" t="s">
        <v>565</v>
      </c>
      <c r="B126" s="506" t="s">
        <v>566</v>
      </c>
      <c r="C126" s="42">
        <v>170</v>
      </c>
      <c r="D126" s="91"/>
      <c r="E126" s="490">
        <f t="shared" si="9"/>
        <v>170</v>
      </c>
    </row>
    <row r="127" spans="1:5" ht="15" customHeight="1" x14ac:dyDescent="0.25">
      <c r="A127" s="493" t="s">
        <v>567</v>
      </c>
      <c r="B127" s="506" t="s">
        <v>568</v>
      </c>
      <c r="C127" s="42">
        <v>60.9</v>
      </c>
      <c r="D127" s="91"/>
      <c r="E127" s="490">
        <f t="shared" si="9"/>
        <v>60.9</v>
      </c>
    </row>
    <row r="128" spans="1:5" ht="26.4" x14ac:dyDescent="0.25">
      <c r="A128" s="493" t="s">
        <v>569</v>
      </c>
      <c r="B128" s="506" t="s">
        <v>570</v>
      </c>
      <c r="C128" s="42">
        <v>1137.0999999999999</v>
      </c>
      <c r="D128" s="91"/>
      <c r="E128" s="490">
        <f t="shared" si="9"/>
        <v>1137.0999999999999</v>
      </c>
    </row>
    <row r="129" spans="1:5" ht="15" customHeight="1" x14ac:dyDescent="0.25">
      <c r="A129" s="493" t="s">
        <v>571</v>
      </c>
      <c r="B129" s="506" t="s">
        <v>572</v>
      </c>
      <c r="C129" s="42">
        <v>432.3</v>
      </c>
      <c r="D129" s="91"/>
      <c r="E129" s="490">
        <f t="shared" si="9"/>
        <v>432.3</v>
      </c>
    </row>
    <row r="130" spans="1:5" ht="15" customHeight="1" x14ac:dyDescent="0.25">
      <c r="A130" s="493" t="s">
        <v>573</v>
      </c>
      <c r="B130" s="506" t="s">
        <v>574</v>
      </c>
      <c r="C130" s="42">
        <v>125</v>
      </c>
      <c r="D130" s="91"/>
      <c r="E130" s="490">
        <f t="shared" si="9"/>
        <v>125</v>
      </c>
    </row>
    <row r="131" spans="1:5" ht="27.6" x14ac:dyDescent="0.25">
      <c r="A131" s="166" t="s">
        <v>575</v>
      </c>
      <c r="B131" s="480" t="s">
        <v>576</v>
      </c>
      <c r="C131" s="42">
        <v>114.7</v>
      </c>
      <c r="D131" s="91"/>
      <c r="E131" s="479">
        <f t="shared" si="9"/>
        <v>114.7</v>
      </c>
    </row>
    <row r="132" spans="1:5" ht="15" customHeight="1" x14ac:dyDescent="0.25">
      <c r="A132" s="493" t="s">
        <v>577</v>
      </c>
      <c r="B132" s="506" t="s">
        <v>535</v>
      </c>
      <c r="C132" s="42">
        <v>76.400000000000006</v>
      </c>
      <c r="D132" s="91"/>
      <c r="E132" s="479">
        <f t="shared" si="9"/>
        <v>76.400000000000006</v>
      </c>
    </row>
    <row r="133" spans="1:5" ht="15" customHeight="1" x14ac:dyDescent="0.25">
      <c r="A133" s="493" t="s">
        <v>578</v>
      </c>
      <c r="B133" s="506" t="s">
        <v>560</v>
      </c>
      <c r="C133" s="42">
        <v>0.2</v>
      </c>
      <c r="D133" s="91"/>
      <c r="E133" s="479">
        <f t="shared" si="9"/>
        <v>0.2</v>
      </c>
    </row>
    <row r="134" spans="1:5" ht="26.4" x14ac:dyDescent="0.25">
      <c r="A134" s="493" t="s">
        <v>579</v>
      </c>
      <c r="B134" s="506" t="s">
        <v>562</v>
      </c>
      <c r="C134" s="42">
        <v>11.1</v>
      </c>
      <c r="D134" s="91"/>
      <c r="E134" s="479">
        <f t="shared" si="9"/>
        <v>11.1</v>
      </c>
    </row>
    <row r="135" spans="1:5" ht="15" customHeight="1" x14ac:dyDescent="0.25">
      <c r="A135" s="493" t="s">
        <v>580</v>
      </c>
      <c r="B135" s="506" t="s">
        <v>564</v>
      </c>
      <c r="C135" s="42">
        <v>12</v>
      </c>
      <c r="D135" s="91"/>
      <c r="E135" s="479">
        <f t="shared" si="9"/>
        <v>12</v>
      </c>
    </row>
    <row r="136" spans="1:5" ht="26.4" x14ac:dyDescent="0.25">
      <c r="A136" s="493" t="s">
        <v>581</v>
      </c>
      <c r="B136" s="506" t="s">
        <v>566</v>
      </c>
      <c r="C136" s="42">
        <v>15</v>
      </c>
      <c r="D136" s="91"/>
      <c r="E136" s="479">
        <f t="shared" si="9"/>
        <v>15</v>
      </c>
    </row>
    <row r="137" spans="1:5" x14ac:dyDescent="0.25">
      <c r="A137" s="512" t="s">
        <v>68</v>
      </c>
      <c r="B137" s="513" t="s">
        <v>582</v>
      </c>
      <c r="C137" s="514">
        <f>C23+C32+C49+C56</f>
        <v>54277.399999999994</v>
      </c>
      <c r="D137" s="514">
        <f>D23+D32+D49+D56</f>
        <v>428.59999999999997</v>
      </c>
      <c r="E137" s="514">
        <f>E23+E32+E49+E56</f>
        <v>54706</v>
      </c>
    </row>
    <row r="138" spans="1:5" ht="15.75" customHeight="1" x14ac:dyDescent="0.25">
      <c r="A138" s="166" t="s">
        <v>69</v>
      </c>
      <c r="B138" s="478" t="s">
        <v>583</v>
      </c>
      <c r="C138" s="42">
        <v>1695.7</v>
      </c>
      <c r="D138" s="91"/>
      <c r="E138" s="479">
        <f t="shared" ref="E138" si="10">C138+D138</f>
        <v>1695.7</v>
      </c>
    </row>
    <row r="141" spans="1:5" x14ac:dyDescent="0.25">
      <c r="C141" s="463">
        <v>54277.4</v>
      </c>
      <c r="D141" s="236">
        <f>C141-C137</f>
        <v>0</v>
      </c>
    </row>
    <row r="142" spans="1:5" x14ac:dyDescent="0.25">
      <c r="C142" s="463">
        <v>1695.7</v>
      </c>
    </row>
  </sheetData>
  <mergeCells count="19">
    <mergeCell ref="B1:E1"/>
    <mergeCell ref="B2:E2"/>
    <mergeCell ref="B3:E3"/>
    <mergeCell ref="B4:E4"/>
    <mergeCell ref="B5:E5"/>
    <mergeCell ref="B6:E6"/>
    <mergeCell ref="B7:E7"/>
    <mergeCell ref="B8:E8"/>
    <mergeCell ref="B9:E9"/>
    <mergeCell ref="B10:E10"/>
    <mergeCell ref="B16:E16"/>
    <mergeCell ref="B17:E17"/>
    <mergeCell ref="B18:E18"/>
    <mergeCell ref="A20:C20"/>
    <mergeCell ref="B11:E11"/>
    <mergeCell ref="B12:E12"/>
    <mergeCell ref="B13:E13"/>
    <mergeCell ref="B14:E14"/>
    <mergeCell ref="B15:E15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5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40.6640625" style="2" customWidth="1"/>
    <col min="3" max="3" width="6.6640625" style="3" customWidth="1"/>
    <col min="4" max="7" width="10" style="2" hidden="1" customWidth="1"/>
    <col min="8" max="9" width="10" style="107" hidden="1" customWidth="1"/>
    <col min="10" max="10" width="10.33203125" style="107" hidden="1" customWidth="1"/>
    <col min="11" max="11" width="9.109375" style="107" hidden="1" customWidth="1"/>
    <col min="12" max="14" width="10" style="2" customWidth="1"/>
    <col min="15" max="15" width="9.109375" style="2"/>
    <col min="16" max="17" width="9.109375" style="2" hidden="1" customWidth="1"/>
    <col min="18" max="16384" width="9.109375" style="2"/>
  </cols>
  <sheetData>
    <row r="1" spans="2:15" x14ac:dyDescent="0.25">
      <c r="B1" s="99"/>
      <c r="C1" s="99" t="s">
        <v>225</v>
      </c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</row>
    <row r="2" spans="2:15" x14ac:dyDescent="0.25">
      <c r="B2" s="99"/>
      <c r="C2" s="99" t="s">
        <v>294</v>
      </c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</row>
    <row r="3" spans="2:15" x14ac:dyDescent="0.25">
      <c r="B3" s="99"/>
      <c r="C3" s="99" t="s">
        <v>345</v>
      </c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</row>
    <row r="4" spans="2:15" x14ac:dyDescent="0.25">
      <c r="B4" s="99"/>
      <c r="C4" s="99" t="s">
        <v>240</v>
      </c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</row>
    <row r="5" spans="2:15" s="249" customFormat="1" ht="15" customHeight="1" x14ac:dyDescent="0.25">
      <c r="C5" s="639" t="s">
        <v>366</v>
      </c>
      <c r="D5" s="639"/>
      <c r="E5" s="639"/>
      <c r="F5" s="639"/>
      <c r="G5" s="639"/>
      <c r="H5" s="639"/>
      <c r="I5" s="639"/>
      <c r="J5" s="639"/>
      <c r="K5" s="639"/>
      <c r="L5" s="639"/>
      <c r="M5" s="639"/>
      <c r="N5" s="639"/>
      <c r="O5" s="639"/>
    </row>
    <row r="6" spans="2:15" s="249" customFormat="1" ht="15" customHeight="1" x14ac:dyDescent="0.25">
      <c r="C6" s="639" t="s">
        <v>367</v>
      </c>
      <c r="D6" s="639"/>
      <c r="E6" s="639"/>
      <c r="F6" s="639"/>
      <c r="G6" s="639"/>
      <c r="H6" s="639"/>
      <c r="I6" s="639"/>
      <c r="J6" s="639"/>
      <c r="K6" s="639"/>
      <c r="L6" s="639"/>
      <c r="M6" s="639"/>
      <c r="N6" s="639"/>
      <c r="O6" s="639"/>
    </row>
    <row r="7" spans="2:15" s="249" customFormat="1" x14ac:dyDescent="0.25">
      <c r="B7" s="429"/>
      <c r="C7" s="460" t="s">
        <v>353</v>
      </c>
      <c r="D7" s="429"/>
      <c r="E7" s="429"/>
      <c r="F7" s="429"/>
      <c r="G7" s="429"/>
      <c r="H7" s="429"/>
      <c r="I7" s="429"/>
      <c r="J7" s="429"/>
      <c r="K7" s="429"/>
      <c r="L7" s="429"/>
      <c r="M7" s="429"/>
      <c r="N7" s="429"/>
      <c r="O7" s="429"/>
    </row>
    <row r="8" spans="2:15" s="249" customFormat="1" x14ac:dyDescent="0.25">
      <c r="B8" s="429"/>
      <c r="C8" s="460" t="s">
        <v>352</v>
      </c>
      <c r="D8" s="429"/>
      <c r="E8" s="429"/>
      <c r="F8" s="429"/>
      <c r="G8" s="429"/>
      <c r="H8" s="429"/>
      <c r="I8" s="429"/>
      <c r="J8" s="429"/>
      <c r="K8" s="429"/>
      <c r="L8" s="429"/>
      <c r="M8" s="429"/>
      <c r="N8" s="429"/>
      <c r="O8" s="429"/>
    </row>
    <row r="9" spans="2:15" s="249" customFormat="1" x14ac:dyDescent="0.25">
      <c r="B9" s="429"/>
      <c r="C9" s="460" t="s">
        <v>362</v>
      </c>
      <c r="D9" s="429"/>
      <c r="E9" s="429"/>
      <c r="F9" s="429"/>
      <c r="G9" s="429"/>
      <c r="H9" s="429"/>
      <c r="I9" s="429"/>
      <c r="J9" s="429"/>
      <c r="K9" s="429"/>
      <c r="L9" s="429"/>
      <c r="M9" s="429"/>
      <c r="N9" s="429"/>
      <c r="O9" s="429"/>
    </row>
    <row r="10" spans="2:15" s="249" customFormat="1" x14ac:dyDescent="0.25">
      <c r="B10" s="429"/>
      <c r="C10" s="460" t="s">
        <v>355</v>
      </c>
      <c r="D10" s="429"/>
      <c r="E10" s="429"/>
      <c r="F10" s="429"/>
      <c r="G10" s="429"/>
      <c r="H10" s="429"/>
      <c r="I10" s="429"/>
      <c r="J10" s="429"/>
      <c r="K10" s="429"/>
      <c r="L10" s="429"/>
      <c r="M10" s="429"/>
      <c r="N10" s="429"/>
      <c r="O10" s="429"/>
    </row>
    <row r="11" spans="2:15" s="249" customFormat="1" x14ac:dyDescent="0.25">
      <c r="B11" s="429"/>
      <c r="C11" s="460" t="s">
        <v>371</v>
      </c>
      <c r="D11" s="429"/>
      <c r="E11" s="429"/>
      <c r="F11" s="429"/>
      <c r="G11" s="429"/>
      <c r="H11" s="429"/>
      <c r="I11" s="429"/>
      <c r="J11" s="429"/>
      <c r="K11" s="429"/>
      <c r="L11" s="429"/>
      <c r="M11" s="429"/>
      <c r="N11" s="429"/>
      <c r="O11" s="429"/>
    </row>
    <row r="12" spans="2:15" s="249" customFormat="1" x14ac:dyDescent="0.25">
      <c r="B12" s="429"/>
      <c r="C12" s="460" t="s">
        <v>372</v>
      </c>
      <c r="D12" s="429"/>
      <c r="E12" s="429"/>
      <c r="F12" s="429"/>
      <c r="G12" s="429"/>
      <c r="H12" s="429"/>
      <c r="I12" s="429"/>
      <c r="J12" s="429"/>
      <c r="K12" s="429"/>
      <c r="L12" s="429"/>
      <c r="M12" s="429"/>
      <c r="N12" s="429"/>
      <c r="O12" s="429"/>
    </row>
    <row r="13" spans="2:15" s="249" customFormat="1" x14ac:dyDescent="0.25">
      <c r="B13" s="429"/>
      <c r="C13" s="460" t="s">
        <v>586</v>
      </c>
      <c r="D13" s="429"/>
      <c r="E13" s="429"/>
      <c r="F13" s="429"/>
      <c r="G13" s="429"/>
      <c r="H13" s="429"/>
      <c r="I13" s="429"/>
      <c r="J13" s="429"/>
      <c r="K13" s="429"/>
      <c r="L13" s="429"/>
      <c r="M13" s="429"/>
      <c r="N13" s="429"/>
      <c r="O13" s="429"/>
    </row>
    <row r="14" spans="2:15" s="249" customFormat="1" x14ac:dyDescent="0.25">
      <c r="B14" s="429"/>
      <c r="C14" s="460" t="s">
        <v>385</v>
      </c>
      <c r="D14" s="429"/>
      <c r="E14" s="429"/>
      <c r="F14" s="429"/>
      <c r="G14" s="429"/>
      <c r="H14" s="429"/>
      <c r="I14" s="429"/>
      <c r="J14" s="429"/>
      <c r="K14" s="429"/>
      <c r="L14" s="429"/>
      <c r="M14" s="429"/>
      <c r="N14" s="429"/>
      <c r="O14" s="429"/>
    </row>
    <row r="15" spans="2:15" s="249" customFormat="1" x14ac:dyDescent="0.25">
      <c r="B15" s="429"/>
      <c r="C15" s="460" t="s">
        <v>594</v>
      </c>
      <c r="D15" s="429"/>
      <c r="E15" s="429"/>
      <c r="F15" s="429"/>
      <c r="G15" s="429"/>
      <c r="H15" s="429"/>
      <c r="I15" s="429"/>
      <c r="J15" s="429"/>
      <c r="K15" s="429"/>
      <c r="L15" s="429"/>
      <c r="M15" s="429"/>
      <c r="N15" s="429"/>
      <c r="O15" s="429"/>
    </row>
    <row r="16" spans="2:15" s="249" customFormat="1" x14ac:dyDescent="0.25">
      <c r="B16" s="429"/>
      <c r="C16" s="460" t="s">
        <v>599</v>
      </c>
      <c r="D16" s="429"/>
      <c r="E16" s="429"/>
      <c r="F16" s="429"/>
      <c r="G16" s="429"/>
      <c r="H16" s="429"/>
      <c r="I16" s="429"/>
      <c r="J16" s="429"/>
      <c r="K16" s="429"/>
      <c r="L16" s="429"/>
      <c r="M16" s="429"/>
      <c r="N16" s="429"/>
      <c r="O16" s="429"/>
    </row>
    <row r="17" spans="1:16" s="249" customFormat="1" x14ac:dyDescent="0.25">
      <c r="B17" s="429"/>
      <c r="C17" s="429"/>
      <c r="D17" s="429"/>
      <c r="E17" s="429"/>
      <c r="F17" s="429"/>
      <c r="G17" s="429"/>
      <c r="H17" s="429"/>
      <c r="I17" s="429"/>
      <c r="J17" s="429"/>
      <c r="K17" s="429"/>
      <c r="L17" s="429"/>
      <c r="M17" s="429"/>
      <c r="N17" s="429"/>
      <c r="O17" s="429"/>
    </row>
    <row r="18" spans="1:16" s="250" customFormat="1" ht="33" customHeight="1" x14ac:dyDescent="0.25">
      <c r="A18" s="640" t="s">
        <v>302</v>
      </c>
      <c r="B18" s="640"/>
      <c r="C18" s="640"/>
      <c r="D18" s="640"/>
      <c r="E18" s="640"/>
      <c r="F18" s="640"/>
      <c r="G18" s="640"/>
      <c r="H18" s="640"/>
      <c r="I18" s="640"/>
      <c r="J18" s="640"/>
      <c r="K18" s="640"/>
      <c r="L18" s="640"/>
      <c r="M18" s="640"/>
      <c r="N18" s="640"/>
      <c r="O18" s="640"/>
    </row>
    <row r="19" spans="1:16" ht="18.75" customHeight="1" x14ac:dyDescent="0.25">
      <c r="A19" s="440"/>
      <c r="B19" s="440"/>
      <c r="C19" s="440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4" t="s">
        <v>253</v>
      </c>
    </row>
    <row r="20" spans="1:16" x14ac:dyDescent="0.25">
      <c r="A20" s="532" t="s">
        <v>5</v>
      </c>
      <c r="B20" s="535" t="s">
        <v>222</v>
      </c>
      <c r="C20" s="535" t="s">
        <v>49</v>
      </c>
      <c r="D20" s="548" t="s">
        <v>230</v>
      </c>
      <c r="E20" s="564" t="s">
        <v>181</v>
      </c>
      <c r="F20" s="564"/>
      <c r="G20" s="564"/>
      <c r="H20" s="538" t="s">
        <v>232</v>
      </c>
      <c r="I20" s="563" t="s">
        <v>181</v>
      </c>
      <c r="J20" s="563"/>
      <c r="K20" s="563"/>
      <c r="L20" s="547" t="s">
        <v>0</v>
      </c>
      <c r="M20" s="547" t="s">
        <v>181</v>
      </c>
      <c r="N20" s="547"/>
      <c r="O20" s="547"/>
    </row>
    <row r="21" spans="1:16" x14ac:dyDescent="0.25">
      <c r="A21" s="533"/>
      <c r="B21" s="536"/>
      <c r="C21" s="536"/>
      <c r="D21" s="549"/>
      <c r="E21" s="564" t="s">
        <v>1</v>
      </c>
      <c r="F21" s="564"/>
      <c r="G21" s="554" t="s">
        <v>2</v>
      </c>
      <c r="H21" s="539"/>
      <c r="I21" s="563" t="s">
        <v>1</v>
      </c>
      <c r="J21" s="563"/>
      <c r="K21" s="531" t="s">
        <v>2</v>
      </c>
      <c r="L21" s="547"/>
      <c r="M21" s="547" t="s">
        <v>1</v>
      </c>
      <c r="N21" s="547"/>
      <c r="O21" s="530" t="s">
        <v>2</v>
      </c>
    </row>
    <row r="22" spans="1:16" ht="30.75" customHeight="1" x14ac:dyDescent="0.25">
      <c r="A22" s="534"/>
      <c r="B22" s="537"/>
      <c r="C22" s="537"/>
      <c r="D22" s="550"/>
      <c r="E22" s="427" t="s">
        <v>3</v>
      </c>
      <c r="F22" s="428" t="s">
        <v>4</v>
      </c>
      <c r="G22" s="554"/>
      <c r="H22" s="540"/>
      <c r="I22" s="419" t="s">
        <v>3</v>
      </c>
      <c r="J22" s="420" t="s">
        <v>4</v>
      </c>
      <c r="K22" s="531"/>
      <c r="L22" s="547"/>
      <c r="M22" s="421" t="s">
        <v>3</v>
      </c>
      <c r="N22" s="422" t="s">
        <v>4</v>
      </c>
      <c r="O22" s="530"/>
      <c r="P22" s="108"/>
    </row>
    <row r="23" spans="1:16" ht="15.9" customHeight="1" x14ac:dyDescent="0.3">
      <c r="A23" s="13" t="s">
        <v>65</v>
      </c>
      <c r="B23" s="544" t="s">
        <v>6</v>
      </c>
      <c r="C23" s="545"/>
      <c r="D23" s="545"/>
      <c r="E23" s="545"/>
      <c r="F23" s="545"/>
      <c r="G23" s="545"/>
      <c r="H23" s="545"/>
      <c r="I23" s="545"/>
      <c r="J23" s="545"/>
      <c r="K23" s="545"/>
      <c r="L23" s="545"/>
      <c r="M23" s="545"/>
      <c r="N23" s="545"/>
      <c r="O23" s="546"/>
    </row>
    <row r="24" spans="1:16" ht="15" customHeight="1" x14ac:dyDescent="0.25">
      <c r="A24" s="5" t="s">
        <v>170</v>
      </c>
      <c r="B24" s="73" t="s">
        <v>20</v>
      </c>
      <c r="C24" s="30" t="s">
        <v>21</v>
      </c>
      <c r="D24" s="16">
        <f>E24+G24</f>
        <v>2.7</v>
      </c>
      <c r="E24" s="42">
        <v>0.1</v>
      </c>
      <c r="F24" s="42"/>
      <c r="G24" s="42">
        <v>2.6</v>
      </c>
      <c r="H24" s="24">
        <f>I24+K24</f>
        <v>0</v>
      </c>
      <c r="I24" s="10"/>
      <c r="J24" s="10"/>
      <c r="K24" s="10"/>
      <c r="L24" s="12">
        <f>M24+O24</f>
        <v>2.7</v>
      </c>
      <c r="M24" s="12">
        <f>E24+I24</f>
        <v>0.1</v>
      </c>
      <c r="N24" s="12">
        <f>F24+J24</f>
        <v>0</v>
      </c>
      <c r="O24" s="12">
        <f>G24+K24</f>
        <v>2.6</v>
      </c>
    </row>
    <row r="25" spans="1:16" ht="15.9" customHeight="1" x14ac:dyDescent="0.25">
      <c r="A25" s="20" t="s">
        <v>66</v>
      </c>
      <c r="B25" s="21" t="s">
        <v>162</v>
      </c>
      <c r="C25" s="22"/>
      <c r="D25" s="23">
        <f t="shared" ref="D25:O25" si="0">D24</f>
        <v>2.7</v>
      </c>
      <c r="E25" s="23">
        <f t="shared" si="0"/>
        <v>0.1</v>
      </c>
      <c r="F25" s="23">
        <f t="shared" si="0"/>
        <v>0</v>
      </c>
      <c r="G25" s="23">
        <f t="shared" si="0"/>
        <v>2.6</v>
      </c>
      <c r="H25" s="10">
        <f t="shared" si="0"/>
        <v>0</v>
      </c>
      <c r="I25" s="10">
        <f t="shared" si="0"/>
        <v>0</v>
      </c>
      <c r="J25" s="10">
        <f t="shared" si="0"/>
        <v>0</v>
      </c>
      <c r="K25" s="10">
        <f t="shared" si="0"/>
        <v>0</v>
      </c>
      <c r="L25" s="21">
        <f t="shared" ref="L25" si="1">M25+O25</f>
        <v>2.7</v>
      </c>
      <c r="M25" s="21">
        <f t="shared" si="0"/>
        <v>0.1</v>
      </c>
      <c r="N25" s="21">
        <f t="shared" si="0"/>
        <v>0</v>
      </c>
      <c r="O25" s="21">
        <f t="shared" si="0"/>
        <v>2.6</v>
      </c>
    </row>
    <row r="26" spans="1:16" ht="15.9" customHeight="1" x14ac:dyDescent="0.3">
      <c r="A26" s="13" t="s">
        <v>67</v>
      </c>
      <c r="B26" s="544" t="s">
        <v>54</v>
      </c>
      <c r="C26" s="545"/>
      <c r="D26" s="545"/>
      <c r="E26" s="545"/>
      <c r="F26" s="545"/>
      <c r="G26" s="545"/>
      <c r="H26" s="545"/>
      <c r="I26" s="545"/>
      <c r="J26" s="545"/>
      <c r="K26" s="545"/>
      <c r="L26" s="545"/>
      <c r="M26" s="545"/>
      <c r="N26" s="545"/>
      <c r="O26" s="546"/>
    </row>
    <row r="27" spans="1:16" ht="15" customHeight="1" x14ac:dyDescent="0.25">
      <c r="A27" s="5" t="s">
        <v>68</v>
      </c>
      <c r="B27" s="73" t="s">
        <v>20</v>
      </c>
      <c r="C27" s="74"/>
      <c r="D27" s="16">
        <f>E27+G27</f>
        <v>537.4</v>
      </c>
      <c r="E27" s="42">
        <f>E30+E31+E29+E28</f>
        <v>4.5</v>
      </c>
      <c r="F27" s="42">
        <f t="shared" ref="F27:O27" si="2">F30+F31+F29+F28</f>
        <v>3.9</v>
      </c>
      <c r="G27" s="42">
        <f t="shared" si="2"/>
        <v>532.9</v>
      </c>
      <c r="H27" s="24">
        <f t="shared" si="2"/>
        <v>0</v>
      </c>
      <c r="I27" s="10">
        <f t="shared" si="2"/>
        <v>0</v>
      </c>
      <c r="J27" s="10">
        <f t="shared" si="2"/>
        <v>0</v>
      </c>
      <c r="K27" s="10">
        <f t="shared" si="2"/>
        <v>0</v>
      </c>
      <c r="L27" s="12">
        <f t="shared" si="2"/>
        <v>537.4</v>
      </c>
      <c r="M27" s="12">
        <f t="shared" si="2"/>
        <v>4.5</v>
      </c>
      <c r="N27" s="12">
        <f t="shared" si="2"/>
        <v>3.9</v>
      </c>
      <c r="O27" s="12">
        <f t="shared" si="2"/>
        <v>532.9</v>
      </c>
    </row>
    <row r="28" spans="1:16" ht="15" customHeight="1" x14ac:dyDescent="0.25">
      <c r="A28" s="19"/>
      <c r="B28" s="73"/>
      <c r="C28" s="30" t="s">
        <v>25</v>
      </c>
      <c r="D28" s="16">
        <f>E28+G28</f>
        <v>228</v>
      </c>
      <c r="E28" s="16">
        <v>0.3</v>
      </c>
      <c r="F28" s="16"/>
      <c r="G28" s="16">
        <v>227.7</v>
      </c>
      <c r="H28" s="10">
        <f>I28+K28</f>
        <v>0</v>
      </c>
      <c r="I28" s="10"/>
      <c r="J28" s="10"/>
      <c r="K28" s="10"/>
      <c r="L28" s="12">
        <f>M28+O28</f>
        <v>228</v>
      </c>
      <c r="M28" s="12">
        <f t="shared" ref="M28:O31" si="3">E28+I28</f>
        <v>0.3</v>
      </c>
      <c r="N28" s="12">
        <f t="shared" si="3"/>
        <v>0</v>
      </c>
      <c r="O28" s="12">
        <f t="shared" si="3"/>
        <v>227.7</v>
      </c>
    </row>
    <row r="29" spans="1:16" x14ac:dyDescent="0.25">
      <c r="A29" s="39"/>
      <c r="B29" s="40"/>
      <c r="C29" s="75" t="s">
        <v>31</v>
      </c>
      <c r="D29" s="16">
        <f>E29+G29</f>
        <v>88.9</v>
      </c>
      <c r="E29" s="16">
        <v>0.7</v>
      </c>
      <c r="F29" s="16">
        <v>0.5</v>
      </c>
      <c r="G29" s="16">
        <v>88.2</v>
      </c>
      <c r="H29" s="10">
        <f>I29+K29</f>
        <v>0</v>
      </c>
      <c r="I29" s="10"/>
      <c r="J29" s="10"/>
      <c r="K29" s="10"/>
      <c r="L29" s="12">
        <f>M29+O29</f>
        <v>88.9</v>
      </c>
      <c r="M29" s="12">
        <f t="shared" si="3"/>
        <v>0.7</v>
      </c>
      <c r="N29" s="12">
        <f t="shared" si="3"/>
        <v>0.5</v>
      </c>
      <c r="O29" s="12">
        <f t="shared" si="3"/>
        <v>88.2</v>
      </c>
    </row>
    <row r="30" spans="1:16" ht="15" customHeight="1" x14ac:dyDescent="0.25">
      <c r="A30" s="19"/>
      <c r="B30" s="73"/>
      <c r="C30" s="300" t="s">
        <v>22</v>
      </c>
      <c r="D30" s="16">
        <f>E30+G30</f>
        <v>220.5</v>
      </c>
      <c r="E30" s="16">
        <v>3.5</v>
      </c>
      <c r="F30" s="16">
        <v>3.4</v>
      </c>
      <c r="G30" s="16">
        <v>217</v>
      </c>
      <c r="H30" s="10">
        <f>I30+K30</f>
        <v>0</v>
      </c>
      <c r="I30" s="10"/>
      <c r="J30" s="10"/>
      <c r="K30" s="10"/>
      <c r="L30" s="12">
        <f>M30+O30</f>
        <v>220.5</v>
      </c>
      <c r="M30" s="12">
        <f t="shared" si="3"/>
        <v>3.5</v>
      </c>
      <c r="N30" s="12">
        <f t="shared" si="3"/>
        <v>3.4</v>
      </c>
      <c r="O30" s="12">
        <f t="shared" si="3"/>
        <v>217</v>
      </c>
    </row>
    <row r="31" spans="1:16" hidden="1" x14ac:dyDescent="0.25">
      <c r="A31" s="39"/>
      <c r="B31" s="40"/>
      <c r="C31" s="38" t="s">
        <v>30</v>
      </c>
      <c r="D31" s="16">
        <f>E31+G31</f>
        <v>0</v>
      </c>
      <c r="E31" s="16"/>
      <c r="F31" s="16"/>
      <c r="G31" s="16"/>
      <c r="H31" s="10">
        <f>I31+K31</f>
        <v>0</v>
      </c>
      <c r="I31" s="10"/>
      <c r="J31" s="10"/>
      <c r="K31" s="10"/>
      <c r="L31" s="12">
        <f>M31+O31</f>
        <v>0</v>
      </c>
      <c r="M31" s="12">
        <f t="shared" si="3"/>
        <v>0</v>
      </c>
      <c r="N31" s="12">
        <f t="shared" si="3"/>
        <v>0</v>
      </c>
      <c r="O31" s="12">
        <f t="shared" si="3"/>
        <v>0</v>
      </c>
    </row>
    <row r="32" spans="1:16" ht="15.9" customHeight="1" x14ac:dyDescent="0.25">
      <c r="A32" s="20" t="s">
        <v>69</v>
      </c>
      <c r="B32" s="21" t="s">
        <v>163</v>
      </c>
      <c r="C32" s="22"/>
      <c r="D32" s="23">
        <f>D27</f>
        <v>537.4</v>
      </c>
      <c r="E32" s="23">
        <f>E27</f>
        <v>4.5</v>
      </c>
      <c r="F32" s="23">
        <f>F27</f>
        <v>3.9</v>
      </c>
      <c r="G32" s="23">
        <f>G27</f>
        <v>532.9</v>
      </c>
      <c r="H32" s="10">
        <f>H27</f>
        <v>0</v>
      </c>
      <c r="I32" s="10">
        <f t="shared" ref="I32:K32" si="4">I27</f>
        <v>0</v>
      </c>
      <c r="J32" s="10">
        <f t="shared" si="4"/>
        <v>0</v>
      </c>
      <c r="K32" s="10">
        <f t="shared" si="4"/>
        <v>0</v>
      </c>
      <c r="L32" s="21">
        <f t="shared" ref="L32" si="5">M32+O32</f>
        <v>537.4</v>
      </c>
      <c r="M32" s="21">
        <f>M27</f>
        <v>4.5</v>
      </c>
      <c r="N32" s="21">
        <f>N27</f>
        <v>3.9</v>
      </c>
      <c r="O32" s="21">
        <f>O27</f>
        <v>532.9</v>
      </c>
    </row>
    <row r="33" spans="1:15" ht="15.9" customHeight="1" x14ac:dyDescent="0.3">
      <c r="A33" s="19" t="s">
        <v>70</v>
      </c>
      <c r="B33" s="624" t="s">
        <v>57</v>
      </c>
      <c r="C33" s="608"/>
      <c r="D33" s="608"/>
      <c r="E33" s="608"/>
      <c r="F33" s="608"/>
      <c r="G33" s="608"/>
      <c r="H33" s="608"/>
      <c r="I33" s="608"/>
      <c r="J33" s="608"/>
      <c r="K33" s="608"/>
      <c r="L33" s="608"/>
      <c r="M33" s="608"/>
      <c r="N33" s="608"/>
      <c r="O33" s="609"/>
    </row>
    <row r="34" spans="1:15" ht="15" customHeight="1" x14ac:dyDescent="0.25">
      <c r="A34" s="5" t="s">
        <v>71</v>
      </c>
      <c r="B34" s="35" t="s">
        <v>20</v>
      </c>
      <c r="C34" s="15" t="s">
        <v>32</v>
      </c>
      <c r="D34" s="16">
        <f>E34+G34</f>
        <v>12.2</v>
      </c>
      <c r="E34" s="16">
        <v>12.2</v>
      </c>
      <c r="F34" s="16">
        <v>0.2</v>
      </c>
      <c r="G34" s="16"/>
      <c r="H34" s="24">
        <f>I34+K34</f>
        <v>0</v>
      </c>
      <c r="I34" s="24"/>
      <c r="J34" s="24"/>
      <c r="K34" s="24"/>
      <c r="L34" s="12">
        <f>M34+O34</f>
        <v>12.2</v>
      </c>
      <c r="M34" s="12">
        <f>E34+I34</f>
        <v>12.2</v>
      </c>
      <c r="N34" s="12">
        <f>F34+J34</f>
        <v>0.2</v>
      </c>
      <c r="O34" s="12">
        <f>G34+K34</f>
        <v>0</v>
      </c>
    </row>
    <row r="35" spans="1:15" ht="15.9" customHeight="1" x14ac:dyDescent="0.25">
      <c r="A35" s="20" t="s">
        <v>72</v>
      </c>
      <c r="B35" s="21" t="s">
        <v>164</v>
      </c>
      <c r="C35" s="109"/>
      <c r="D35" s="23">
        <f>D34</f>
        <v>12.2</v>
      </c>
      <c r="E35" s="23">
        <f>E34</f>
        <v>12.2</v>
      </c>
      <c r="F35" s="23">
        <f>F34</f>
        <v>0.2</v>
      </c>
      <c r="G35" s="23">
        <f>G34</f>
        <v>0</v>
      </c>
      <c r="H35" s="24">
        <f t="shared" ref="H35:O35" si="6">H34</f>
        <v>0</v>
      </c>
      <c r="I35" s="24">
        <f t="shared" si="6"/>
        <v>0</v>
      </c>
      <c r="J35" s="24">
        <f t="shared" si="6"/>
        <v>0</v>
      </c>
      <c r="K35" s="24">
        <f t="shared" si="6"/>
        <v>0</v>
      </c>
      <c r="L35" s="21">
        <f t="shared" si="6"/>
        <v>12.2</v>
      </c>
      <c r="M35" s="21">
        <f t="shared" si="6"/>
        <v>12.2</v>
      </c>
      <c r="N35" s="21">
        <f t="shared" si="6"/>
        <v>0.2</v>
      </c>
      <c r="O35" s="21">
        <f t="shared" si="6"/>
        <v>0</v>
      </c>
    </row>
    <row r="36" spans="1:15" ht="15.9" customHeight="1" x14ac:dyDescent="0.3">
      <c r="A36" s="5" t="s">
        <v>73</v>
      </c>
      <c r="B36" s="544" t="s">
        <v>159</v>
      </c>
      <c r="C36" s="545"/>
      <c r="D36" s="545"/>
      <c r="E36" s="545"/>
      <c r="F36" s="545"/>
      <c r="G36" s="545"/>
      <c r="H36" s="545"/>
      <c r="I36" s="545"/>
      <c r="J36" s="545"/>
      <c r="K36" s="545"/>
      <c r="L36" s="545"/>
      <c r="M36" s="545"/>
      <c r="N36" s="545"/>
      <c r="O36" s="546"/>
    </row>
    <row r="37" spans="1:15" ht="15" customHeight="1" x14ac:dyDescent="0.25">
      <c r="A37" s="5" t="s">
        <v>74</v>
      </c>
      <c r="B37" s="81" t="s">
        <v>20</v>
      </c>
      <c r="C37" s="30" t="s">
        <v>46</v>
      </c>
      <c r="D37" s="16">
        <f>E37+G37</f>
        <v>217</v>
      </c>
      <c r="E37" s="16">
        <v>4.9000000000000004</v>
      </c>
      <c r="F37" s="16">
        <v>2.9</v>
      </c>
      <c r="G37" s="16">
        <v>212.1</v>
      </c>
      <c r="H37" s="10">
        <f>I37+K37</f>
        <v>0</v>
      </c>
      <c r="I37" s="10">
        <v>0.9</v>
      </c>
      <c r="J37" s="10"/>
      <c r="K37" s="10">
        <v>-0.9</v>
      </c>
      <c r="L37" s="12">
        <f>M37+O37</f>
        <v>217</v>
      </c>
      <c r="M37" s="12">
        <f t="shared" ref="M37:O37" si="7">E37+I37</f>
        <v>5.8000000000000007</v>
      </c>
      <c r="N37" s="12">
        <f t="shared" si="7"/>
        <v>2.9</v>
      </c>
      <c r="O37" s="12">
        <f t="shared" si="7"/>
        <v>211.2</v>
      </c>
    </row>
    <row r="38" spans="1:15" ht="15.9" customHeight="1" x14ac:dyDescent="0.25">
      <c r="A38" s="20" t="s">
        <v>75</v>
      </c>
      <c r="B38" s="21" t="s">
        <v>165</v>
      </c>
      <c r="C38" s="109"/>
      <c r="D38" s="23">
        <f>D37</f>
        <v>217</v>
      </c>
      <c r="E38" s="23">
        <f t="shared" ref="E38:G38" si="8">E37</f>
        <v>4.9000000000000004</v>
      </c>
      <c r="F38" s="23">
        <f t="shared" si="8"/>
        <v>2.9</v>
      </c>
      <c r="G38" s="23">
        <f t="shared" si="8"/>
        <v>212.1</v>
      </c>
      <c r="H38" s="24">
        <f>H37</f>
        <v>0</v>
      </c>
      <c r="I38" s="24">
        <f t="shared" ref="I38:K38" si="9">I37</f>
        <v>0.9</v>
      </c>
      <c r="J38" s="24">
        <f t="shared" si="9"/>
        <v>0</v>
      </c>
      <c r="K38" s="24">
        <f t="shared" si="9"/>
        <v>-0.9</v>
      </c>
      <c r="L38" s="21">
        <f>L37</f>
        <v>217</v>
      </c>
      <c r="M38" s="21">
        <f t="shared" ref="M38:O38" si="10">M37</f>
        <v>5.8000000000000007</v>
      </c>
      <c r="N38" s="21">
        <f t="shared" si="10"/>
        <v>2.9</v>
      </c>
      <c r="O38" s="21">
        <f t="shared" si="10"/>
        <v>211.2</v>
      </c>
    </row>
    <row r="39" spans="1:15" ht="15.9" customHeight="1" x14ac:dyDescent="0.3">
      <c r="A39" s="19" t="s">
        <v>76</v>
      </c>
      <c r="B39" s="544" t="s">
        <v>169</v>
      </c>
      <c r="C39" s="545"/>
      <c r="D39" s="545"/>
      <c r="E39" s="545"/>
      <c r="F39" s="545"/>
      <c r="G39" s="545"/>
      <c r="H39" s="545"/>
      <c r="I39" s="545"/>
      <c r="J39" s="545"/>
      <c r="K39" s="545"/>
      <c r="L39" s="545"/>
      <c r="M39" s="545"/>
      <c r="N39" s="545"/>
      <c r="O39" s="546"/>
    </row>
    <row r="40" spans="1:15" ht="15" customHeight="1" x14ac:dyDescent="0.25">
      <c r="A40" s="5" t="s">
        <v>77</v>
      </c>
      <c r="B40" s="29" t="s">
        <v>20</v>
      </c>
      <c r="C40" s="30" t="s">
        <v>25</v>
      </c>
      <c r="D40" s="16">
        <f>E40+G40</f>
        <v>394.5</v>
      </c>
      <c r="E40" s="42"/>
      <c r="F40" s="42"/>
      <c r="G40" s="42">
        <v>394.5</v>
      </c>
      <c r="H40" s="24">
        <f>I40+K40</f>
        <v>0</v>
      </c>
      <c r="I40" s="10"/>
      <c r="J40" s="10"/>
      <c r="K40" s="10"/>
      <c r="L40" s="12">
        <f>M40+O40</f>
        <v>394.5</v>
      </c>
      <c r="M40" s="12">
        <f>E40+I40</f>
        <v>0</v>
      </c>
      <c r="N40" s="12">
        <f>F40+J40</f>
        <v>0</v>
      </c>
      <c r="O40" s="12">
        <f>G40+K40</f>
        <v>394.5</v>
      </c>
    </row>
    <row r="41" spans="1:15" ht="15.9" customHeight="1" x14ac:dyDescent="0.25">
      <c r="A41" s="20" t="s">
        <v>78</v>
      </c>
      <c r="B41" s="21" t="s">
        <v>166</v>
      </c>
      <c r="C41" s="22"/>
      <c r="D41" s="23">
        <f>D40</f>
        <v>394.5</v>
      </c>
      <c r="E41" s="23">
        <f>E40</f>
        <v>0</v>
      </c>
      <c r="F41" s="23">
        <f>F40</f>
        <v>0</v>
      </c>
      <c r="G41" s="23">
        <f>G40</f>
        <v>394.5</v>
      </c>
      <c r="H41" s="24">
        <f t="shared" ref="H41:O41" si="11">H40</f>
        <v>0</v>
      </c>
      <c r="I41" s="24">
        <f t="shared" si="11"/>
        <v>0</v>
      </c>
      <c r="J41" s="24">
        <f t="shared" si="11"/>
        <v>0</v>
      </c>
      <c r="K41" s="24">
        <f t="shared" si="11"/>
        <v>0</v>
      </c>
      <c r="L41" s="21">
        <f t="shared" ref="L41" si="12">M41+O41</f>
        <v>394.5</v>
      </c>
      <c r="M41" s="21">
        <f t="shared" si="11"/>
        <v>0</v>
      </c>
      <c r="N41" s="21">
        <f t="shared" si="11"/>
        <v>0</v>
      </c>
      <c r="O41" s="21">
        <f t="shared" si="11"/>
        <v>394.5</v>
      </c>
    </row>
    <row r="42" spans="1:15" ht="15.9" customHeight="1" x14ac:dyDescent="0.3">
      <c r="A42" s="13" t="s">
        <v>79</v>
      </c>
      <c r="B42" s="544" t="s">
        <v>60</v>
      </c>
      <c r="C42" s="545"/>
      <c r="D42" s="545"/>
      <c r="E42" s="545"/>
      <c r="F42" s="545"/>
      <c r="G42" s="545"/>
      <c r="H42" s="545"/>
      <c r="I42" s="545"/>
      <c r="J42" s="545"/>
      <c r="K42" s="545"/>
      <c r="L42" s="545"/>
      <c r="M42" s="545"/>
      <c r="N42" s="545"/>
      <c r="O42" s="546"/>
    </row>
    <row r="43" spans="1:15" ht="15" customHeight="1" x14ac:dyDescent="0.25">
      <c r="A43" s="32" t="s">
        <v>80</v>
      </c>
      <c r="B43" s="29" t="s">
        <v>20</v>
      </c>
      <c r="C43" s="38" t="s">
        <v>30</v>
      </c>
      <c r="D43" s="16">
        <f>E43+G43</f>
        <v>299.79999999999995</v>
      </c>
      <c r="E43" s="16">
        <v>128.6</v>
      </c>
      <c r="F43" s="16">
        <v>1.2</v>
      </c>
      <c r="G43" s="16">
        <v>171.2</v>
      </c>
      <c r="H43" s="10">
        <f>I43+K43</f>
        <v>0</v>
      </c>
      <c r="I43" s="10"/>
      <c r="J43" s="10"/>
      <c r="K43" s="10"/>
      <c r="L43" s="12">
        <f>M43+O43</f>
        <v>299.79999999999995</v>
      </c>
      <c r="M43" s="12">
        <f t="shared" ref="M43:O44" si="13">E43+I43</f>
        <v>128.6</v>
      </c>
      <c r="N43" s="12">
        <f t="shared" si="13"/>
        <v>1.2</v>
      </c>
      <c r="O43" s="12">
        <f t="shared" si="13"/>
        <v>171.2</v>
      </c>
    </row>
    <row r="44" spans="1:15" ht="15" hidden="1" customHeight="1" x14ac:dyDescent="0.25">
      <c r="A44" s="32" t="s">
        <v>75</v>
      </c>
      <c r="B44" s="29" t="s">
        <v>28</v>
      </c>
      <c r="C44" s="38" t="s">
        <v>30</v>
      </c>
      <c r="D44" s="16">
        <f>E44+G44</f>
        <v>0</v>
      </c>
      <c r="E44" s="16"/>
      <c r="F44" s="16"/>
      <c r="G44" s="16"/>
      <c r="H44" s="10">
        <f>I44+K44</f>
        <v>0</v>
      </c>
      <c r="I44" s="10"/>
      <c r="J44" s="10"/>
      <c r="K44" s="10"/>
      <c r="L44" s="12">
        <f>M44+O44</f>
        <v>0</v>
      </c>
      <c r="M44" s="12">
        <f t="shared" si="13"/>
        <v>0</v>
      </c>
      <c r="N44" s="12">
        <f t="shared" si="13"/>
        <v>0</v>
      </c>
      <c r="O44" s="12">
        <f t="shared" si="13"/>
        <v>0</v>
      </c>
    </row>
    <row r="45" spans="1:15" ht="15.9" customHeight="1" x14ac:dyDescent="0.25">
      <c r="A45" s="20" t="s">
        <v>81</v>
      </c>
      <c r="B45" s="21" t="s">
        <v>167</v>
      </c>
      <c r="C45" s="109"/>
      <c r="D45" s="23">
        <f>SUM(D43:D44)</f>
        <v>299.79999999999995</v>
      </c>
      <c r="E45" s="23">
        <f t="shared" ref="E45:G45" si="14">SUM(E43:E44)</f>
        <v>128.6</v>
      </c>
      <c r="F45" s="23">
        <f t="shared" si="14"/>
        <v>1.2</v>
      </c>
      <c r="G45" s="23">
        <f t="shared" si="14"/>
        <v>171.2</v>
      </c>
      <c r="H45" s="24">
        <f>SUM(H43:H44)</f>
        <v>0</v>
      </c>
      <c r="I45" s="24">
        <f t="shared" ref="I45:K45" si="15">SUM(I43:I44)</f>
        <v>0</v>
      </c>
      <c r="J45" s="24">
        <f t="shared" si="15"/>
        <v>0</v>
      </c>
      <c r="K45" s="24">
        <f t="shared" si="15"/>
        <v>0</v>
      </c>
      <c r="L45" s="21">
        <f t="shared" ref="L45" si="16">M45+O45</f>
        <v>299.79999999999995</v>
      </c>
      <c r="M45" s="21">
        <f t="shared" ref="M45:O45" si="17">SUM(M43:M44)</f>
        <v>128.6</v>
      </c>
      <c r="N45" s="21">
        <f t="shared" si="17"/>
        <v>1.2</v>
      </c>
      <c r="O45" s="21">
        <f t="shared" si="17"/>
        <v>171.2</v>
      </c>
    </row>
    <row r="46" spans="1:15" ht="15.9" customHeight="1" x14ac:dyDescent="0.3">
      <c r="A46" s="13" t="s">
        <v>82</v>
      </c>
      <c r="B46" s="544" t="s">
        <v>62</v>
      </c>
      <c r="C46" s="545"/>
      <c r="D46" s="545"/>
      <c r="E46" s="545"/>
      <c r="F46" s="545"/>
      <c r="G46" s="545"/>
      <c r="H46" s="545"/>
      <c r="I46" s="545"/>
      <c r="J46" s="545"/>
      <c r="K46" s="545"/>
      <c r="L46" s="545"/>
      <c r="M46" s="545"/>
      <c r="N46" s="545"/>
      <c r="O46" s="546"/>
    </row>
    <row r="47" spans="1:15" ht="15" customHeight="1" x14ac:dyDescent="0.25">
      <c r="A47" s="32" t="s">
        <v>83</v>
      </c>
      <c r="B47" s="29" t="s">
        <v>20</v>
      </c>
      <c r="C47" s="1">
        <v>10</v>
      </c>
      <c r="D47" s="16">
        <f>E47+G47</f>
        <v>163.4</v>
      </c>
      <c r="E47" s="16">
        <v>3.9</v>
      </c>
      <c r="F47" s="16">
        <v>2</v>
      </c>
      <c r="G47" s="16">
        <v>159.5</v>
      </c>
      <c r="H47" s="10">
        <f>I47+K47</f>
        <v>0</v>
      </c>
      <c r="I47" s="10"/>
      <c r="J47" s="10"/>
      <c r="K47" s="10"/>
      <c r="L47" s="12">
        <f>M47+O47</f>
        <v>163.4</v>
      </c>
      <c r="M47" s="12">
        <f t="shared" ref="M47:O47" si="18">E47+I47</f>
        <v>3.9</v>
      </c>
      <c r="N47" s="12">
        <f t="shared" si="18"/>
        <v>2</v>
      </c>
      <c r="O47" s="12">
        <f t="shared" si="18"/>
        <v>159.5</v>
      </c>
    </row>
    <row r="48" spans="1:15" ht="15.9" customHeight="1" x14ac:dyDescent="0.25">
      <c r="A48" s="20" t="s">
        <v>84</v>
      </c>
      <c r="B48" s="21" t="s">
        <v>168</v>
      </c>
      <c r="C48" s="109"/>
      <c r="D48" s="23">
        <f t="shared" ref="D48:O48" si="19">SUM(D47:D47)</f>
        <v>163.4</v>
      </c>
      <c r="E48" s="23">
        <f t="shared" si="19"/>
        <v>3.9</v>
      </c>
      <c r="F48" s="23">
        <f t="shared" si="19"/>
        <v>2</v>
      </c>
      <c r="G48" s="23">
        <f t="shared" si="19"/>
        <v>159.5</v>
      </c>
      <c r="H48" s="24">
        <f t="shared" si="19"/>
        <v>0</v>
      </c>
      <c r="I48" s="24">
        <f t="shared" si="19"/>
        <v>0</v>
      </c>
      <c r="J48" s="24">
        <f t="shared" si="19"/>
        <v>0</v>
      </c>
      <c r="K48" s="24">
        <f t="shared" si="19"/>
        <v>0</v>
      </c>
      <c r="L48" s="21">
        <f t="shared" ref="L48" si="20">M48+O48</f>
        <v>163.4</v>
      </c>
      <c r="M48" s="21">
        <f t="shared" si="19"/>
        <v>3.9</v>
      </c>
      <c r="N48" s="21">
        <f t="shared" si="19"/>
        <v>2</v>
      </c>
      <c r="O48" s="21">
        <f t="shared" si="19"/>
        <v>159.5</v>
      </c>
    </row>
    <row r="49" spans="1:17" ht="15.9" customHeight="1" x14ac:dyDescent="0.25">
      <c r="A49" s="103" t="s">
        <v>85</v>
      </c>
      <c r="B49" s="110" t="s">
        <v>160</v>
      </c>
      <c r="C49" s="111"/>
      <c r="D49" s="23">
        <f>D24+D32+D35+D38+D41+D45+D48</f>
        <v>1627.0000000000002</v>
      </c>
      <c r="E49" s="23">
        <f>E25+E32+E35+E38+E41+E45+E48</f>
        <v>154.19999999999999</v>
      </c>
      <c r="F49" s="23">
        <f t="shared" ref="F49:O49" si="21">F25+F32+F35+F38+F41+F45+F48</f>
        <v>10.199999999999999</v>
      </c>
      <c r="G49" s="23">
        <f t="shared" si="21"/>
        <v>1472.8</v>
      </c>
      <c r="H49" s="24">
        <f t="shared" si="21"/>
        <v>0</v>
      </c>
      <c r="I49" s="24">
        <f t="shared" si="21"/>
        <v>0.9</v>
      </c>
      <c r="J49" s="24">
        <f t="shared" si="21"/>
        <v>0</v>
      </c>
      <c r="K49" s="24">
        <f t="shared" si="21"/>
        <v>-0.9</v>
      </c>
      <c r="L49" s="21">
        <f>L25+L32+L35+L38+L41+L45+L48</f>
        <v>1627.0000000000002</v>
      </c>
      <c r="M49" s="21">
        <f t="shared" si="21"/>
        <v>155.1</v>
      </c>
      <c r="N49" s="21">
        <f t="shared" si="21"/>
        <v>10.199999999999999</v>
      </c>
      <c r="O49" s="21">
        <f t="shared" si="21"/>
        <v>1471.9</v>
      </c>
    </row>
    <row r="50" spans="1:17" x14ac:dyDescent="0.25">
      <c r="A50" s="6"/>
      <c r="B50" s="6"/>
      <c r="C50" s="51"/>
      <c r="D50" s="6"/>
      <c r="E50" s="6"/>
      <c r="F50" s="6"/>
      <c r="G50" s="6"/>
      <c r="H50" s="112"/>
      <c r="I50" s="112"/>
      <c r="J50" s="112"/>
      <c r="L50" s="6"/>
      <c r="M50" s="6"/>
      <c r="N50" s="6"/>
    </row>
    <row r="51" spans="1:17" x14ac:dyDescent="0.25">
      <c r="A51" s="6"/>
      <c r="B51" s="104"/>
      <c r="C51" s="113"/>
      <c r="D51" s="104"/>
      <c r="E51" s="104"/>
      <c r="F51" s="104"/>
      <c r="G51" s="104"/>
      <c r="H51" s="114"/>
      <c r="I51" s="114"/>
      <c r="J51" s="114"/>
      <c r="K51" s="114"/>
      <c r="L51" s="104"/>
      <c r="M51" s="104"/>
      <c r="N51" s="104"/>
      <c r="P51" s="63" t="s">
        <v>209</v>
      </c>
      <c r="Q51" s="64">
        <f>SUMIF(C24:C47,1,L24:L47)</f>
        <v>0</v>
      </c>
    </row>
    <row r="52" spans="1:17" x14ac:dyDescent="0.25">
      <c r="A52" s="6"/>
      <c r="B52" s="6"/>
      <c r="C52" s="51"/>
      <c r="D52" s="6"/>
      <c r="E52" s="6"/>
      <c r="F52" s="6"/>
      <c r="G52" s="6"/>
      <c r="H52" s="112"/>
      <c r="I52" s="112"/>
      <c r="J52" s="112"/>
      <c r="L52" s="6"/>
      <c r="M52" s="6"/>
      <c r="N52" s="6"/>
      <c r="P52" s="63" t="s">
        <v>210</v>
      </c>
      <c r="Q52" s="64">
        <f>SUMIF(C24:C47,2,L24:L47)</f>
        <v>0</v>
      </c>
    </row>
    <row r="53" spans="1:17" x14ac:dyDescent="0.25">
      <c r="A53" s="6"/>
      <c r="B53" s="6"/>
      <c r="C53" s="51"/>
      <c r="D53" s="6">
        <v>1627</v>
      </c>
      <c r="E53" s="6">
        <v>154.19999999999999</v>
      </c>
      <c r="F53" s="6">
        <v>10.199999999999999</v>
      </c>
      <c r="G53" s="6">
        <v>1472.8</v>
      </c>
      <c r="H53" s="112"/>
      <c r="I53" s="112"/>
      <c r="J53" s="112"/>
      <c r="L53" s="6"/>
      <c r="M53" s="6"/>
      <c r="N53" s="6"/>
      <c r="O53" s="6"/>
      <c r="P53" s="63" t="s">
        <v>211</v>
      </c>
      <c r="Q53" s="64">
        <f>SUMIF(C24:C47,3,L24:L47)</f>
        <v>2.7</v>
      </c>
    </row>
    <row r="54" spans="1:17" x14ac:dyDescent="0.25">
      <c r="A54" s="6"/>
      <c r="B54" s="6"/>
      <c r="C54" s="51"/>
      <c r="D54" s="6">
        <f>D53-D49</f>
        <v>0</v>
      </c>
      <c r="E54" s="6">
        <f t="shared" ref="E54:G54" si="22">E53-E49</f>
        <v>0</v>
      </c>
      <c r="F54" s="6">
        <f t="shared" si="22"/>
        <v>0</v>
      </c>
      <c r="G54" s="6">
        <f t="shared" si="22"/>
        <v>0</v>
      </c>
      <c r="H54" s="112"/>
      <c r="I54" s="112"/>
      <c r="J54" s="112"/>
      <c r="L54" s="6"/>
      <c r="M54" s="6"/>
      <c r="N54" s="6"/>
      <c r="P54" s="63" t="s">
        <v>212</v>
      </c>
      <c r="Q54" s="64">
        <f>SUMIF(C24:C47,4,L24:L47)</f>
        <v>622.5</v>
      </c>
    </row>
    <row r="55" spans="1:17" x14ac:dyDescent="0.25">
      <c r="A55" s="6"/>
      <c r="B55" s="6"/>
      <c r="C55" s="51"/>
      <c r="D55" s="6"/>
      <c r="E55" s="6"/>
      <c r="F55" s="6"/>
      <c r="G55" s="6"/>
      <c r="H55" s="112"/>
      <c r="I55" s="112"/>
      <c r="J55" s="112"/>
      <c r="L55" s="6"/>
      <c r="M55" s="6"/>
      <c r="N55" s="6"/>
      <c r="P55" s="63" t="s">
        <v>215</v>
      </c>
      <c r="Q55" s="64">
        <f>SUMIF(C24:C47,5,L24:L47)</f>
        <v>88.9</v>
      </c>
    </row>
    <row r="56" spans="1:17" x14ac:dyDescent="0.25">
      <c r="A56" s="6"/>
      <c r="B56" s="6"/>
      <c r="C56" s="51"/>
      <c r="D56" s="6"/>
      <c r="E56" s="6"/>
      <c r="F56" s="6"/>
      <c r="G56" s="6"/>
      <c r="H56" s="112"/>
      <c r="I56" s="112"/>
      <c r="J56" s="112"/>
      <c r="L56" s="6"/>
      <c r="M56" s="6"/>
      <c r="N56" s="6"/>
      <c r="P56" s="63" t="s">
        <v>213</v>
      </c>
      <c r="Q56" s="64">
        <f>SUMIF(C24:C47,6,L24:L47)</f>
        <v>220.5</v>
      </c>
    </row>
    <row r="57" spans="1:17" x14ac:dyDescent="0.25">
      <c r="A57" s="6"/>
      <c r="B57" s="6"/>
      <c r="C57" s="51"/>
      <c r="D57" s="6"/>
      <c r="E57" s="6"/>
      <c r="F57" s="6"/>
      <c r="G57" s="6"/>
      <c r="H57" s="112"/>
      <c r="I57" s="112"/>
      <c r="J57" s="112"/>
      <c r="L57" s="6"/>
      <c r="M57" s="6"/>
      <c r="N57" s="6"/>
      <c r="P57" s="63" t="s">
        <v>214</v>
      </c>
      <c r="Q57" s="64">
        <f>SUMIF(C24:C47,7,L24:L47)</f>
        <v>12.2</v>
      </c>
    </row>
    <row r="58" spans="1:17" x14ac:dyDescent="0.25">
      <c r="A58" s="6"/>
      <c r="B58" s="6"/>
      <c r="C58" s="51"/>
      <c r="D58" s="6"/>
      <c r="E58" s="6"/>
      <c r="F58" s="6"/>
      <c r="G58" s="6"/>
      <c r="H58" s="112"/>
      <c r="I58" s="112"/>
      <c r="J58" s="112"/>
      <c r="L58" s="6"/>
      <c r="M58" s="6"/>
      <c r="N58" s="6"/>
      <c r="P58" s="63" t="s">
        <v>216</v>
      </c>
      <c r="Q58" s="64">
        <f>SUMIF(C24:C47,8,L24:L47)</f>
        <v>299.79999999999995</v>
      </c>
    </row>
    <row r="59" spans="1:17" x14ac:dyDescent="0.25">
      <c r="A59" s="6"/>
      <c r="B59" s="6"/>
      <c r="C59" s="51"/>
      <c r="D59" s="6"/>
      <c r="E59" s="6"/>
      <c r="F59" s="6"/>
      <c r="G59" s="6"/>
      <c r="H59" s="112"/>
      <c r="I59" s="112"/>
      <c r="J59" s="112"/>
      <c r="L59" s="6"/>
      <c r="M59" s="6"/>
      <c r="N59" s="6"/>
      <c r="P59" s="63" t="s">
        <v>217</v>
      </c>
      <c r="Q59" s="64">
        <f>SUMIF(C24:C47,9,L24:L47)</f>
        <v>217</v>
      </c>
    </row>
    <row r="60" spans="1:17" x14ac:dyDescent="0.25">
      <c r="A60" s="6"/>
      <c r="B60" s="6"/>
      <c r="C60" s="51"/>
      <c r="D60" s="6"/>
      <c r="E60" s="6"/>
      <c r="F60" s="6"/>
      <c r="G60" s="6"/>
      <c r="H60" s="112"/>
      <c r="I60" s="112"/>
      <c r="J60" s="112"/>
      <c r="L60" s="6"/>
      <c r="M60" s="6"/>
      <c r="N60" s="6"/>
      <c r="P60" s="63" t="s">
        <v>218</v>
      </c>
      <c r="Q60" s="64">
        <f>SUMIF(C24:C47,10,L24:L47)</f>
        <v>163.4</v>
      </c>
    </row>
    <row r="61" spans="1:17" x14ac:dyDescent="0.25">
      <c r="A61" s="6"/>
      <c r="B61" s="6"/>
      <c r="C61" s="51"/>
      <c r="D61" s="6"/>
      <c r="E61" s="6"/>
      <c r="F61" s="6"/>
      <c r="G61" s="6"/>
      <c r="H61" s="112"/>
      <c r="I61" s="112"/>
      <c r="J61" s="112"/>
      <c r="L61" s="6"/>
      <c r="M61" s="6"/>
      <c r="N61" s="6"/>
      <c r="P61" s="68" t="s">
        <v>160</v>
      </c>
      <c r="Q61" s="69">
        <f>SUM(Q51:Q60)</f>
        <v>1627</v>
      </c>
    </row>
    <row r="62" spans="1:17" x14ac:dyDescent="0.25">
      <c r="A62" s="6"/>
      <c r="B62" s="6"/>
      <c r="C62" s="51"/>
      <c r="D62" s="6"/>
      <c r="E62" s="6"/>
      <c r="F62" s="6"/>
      <c r="G62" s="6"/>
      <c r="H62" s="112"/>
      <c r="I62" s="112"/>
      <c r="J62" s="112"/>
      <c r="L62" s="6"/>
      <c r="M62" s="6"/>
      <c r="N62" s="6"/>
      <c r="P62" s="70"/>
      <c r="Q62" s="70">
        <f>Q61-L49</f>
        <v>0</v>
      </c>
    </row>
    <row r="63" spans="1:17" x14ac:dyDescent="0.25">
      <c r="A63" s="6"/>
      <c r="B63" s="6"/>
      <c r="C63" s="51"/>
      <c r="D63" s="6"/>
      <c r="E63" s="6"/>
      <c r="F63" s="6"/>
      <c r="G63" s="6"/>
      <c r="H63" s="112"/>
      <c r="I63" s="112"/>
      <c r="J63" s="112"/>
      <c r="L63" s="6"/>
      <c r="M63" s="6"/>
      <c r="N63" s="6"/>
    </row>
    <row r="64" spans="1:17" x14ac:dyDescent="0.25">
      <c r="A64" s="6"/>
      <c r="B64" s="6"/>
      <c r="C64" s="51"/>
      <c r="D64" s="6"/>
      <c r="E64" s="6"/>
      <c r="F64" s="6"/>
      <c r="G64" s="6"/>
      <c r="H64" s="112"/>
      <c r="I64" s="112"/>
      <c r="J64" s="112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112"/>
      <c r="I65" s="112"/>
      <c r="J65" s="112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112"/>
      <c r="I66" s="112"/>
      <c r="J66" s="112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112"/>
      <c r="I67" s="112"/>
      <c r="J67" s="112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112"/>
      <c r="I68" s="112"/>
      <c r="J68" s="112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112"/>
      <c r="I69" s="112"/>
      <c r="J69" s="112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112"/>
      <c r="I70" s="112"/>
      <c r="J70" s="112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112"/>
      <c r="I71" s="112"/>
      <c r="J71" s="112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112"/>
      <c r="I72" s="112"/>
      <c r="J72" s="112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112"/>
      <c r="I73" s="112"/>
      <c r="J73" s="112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112"/>
      <c r="I74" s="112"/>
      <c r="J74" s="112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112"/>
      <c r="I75" s="112"/>
      <c r="J75" s="112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112"/>
      <c r="I76" s="112"/>
      <c r="J76" s="112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112"/>
      <c r="I77" s="112"/>
      <c r="J77" s="112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112"/>
      <c r="I78" s="112"/>
      <c r="J78" s="112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112"/>
      <c r="I79" s="112"/>
      <c r="J79" s="112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112"/>
      <c r="I80" s="112"/>
      <c r="J80" s="112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112"/>
      <c r="I81" s="112"/>
      <c r="J81" s="112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112"/>
      <c r="I82" s="112"/>
      <c r="J82" s="112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112"/>
      <c r="I83" s="112"/>
      <c r="J83" s="112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112"/>
      <c r="I84" s="112"/>
      <c r="J84" s="112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112"/>
      <c r="I85" s="112"/>
      <c r="J85" s="112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112"/>
      <c r="I86" s="112"/>
      <c r="J86" s="112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112"/>
      <c r="I87" s="112"/>
      <c r="J87" s="112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112"/>
      <c r="I88" s="112"/>
      <c r="J88" s="112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112"/>
      <c r="I89" s="112"/>
      <c r="J89" s="112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112"/>
      <c r="I90" s="112"/>
      <c r="J90" s="112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112"/>
      <c r="I91" s="112"/>
      <c r="J91" s="112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112"/>
      <c r="I92" s="112"/>
      <c r="J92" s="112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112"/>
      <c r="I93" s="112"/>
      <c r="J93" s="112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112"/>
      <c r="I94" s="112"/>
      <c r="J94" s="112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112"/>
      <c r="I95" s="112"/>
      <c r="J95" s="112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112"/>
      <c r="I96" s="112"/>
      <c r="J96" s="112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112"/>
      <c r="I97" s="112"/>
      <c r="J97" s="112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112"/>
      <c r="I98" s="112"/>
      <c r="J98" s="112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112"/>
      <c r="I99" s="112"/>
      <c r="J99" s="112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112"/>
      <c r="I100" s="112"/>
      <c r="J100" s="112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112"/>
      <c r="I101" s="112"/>
      <c r="J101" s="112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112"/>
      <c r="I102" s="112"/>
      <c r="J102" s="112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112"/>
      <c r="I103" s="112"/>
      <c r="J103" s="112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112"/>
      <c r="I104" s="112"/>
      <c r="J104" s="112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112"/>
      <c r="I105" s="112"/>
      <c r="J105" s="112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112"/>
      <c r="I106" s="112"/>
      <c r="J106" s="112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112"/>
      <c r="I107" s="112"/>
      <c r="J107" s="112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112"/>
      <c r="I108" s="112"/>
      <c r="J108" s="112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112"/>
      <c r="I109" s="112"/>
      <c r="J109" s="112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112"/>
      <c r="I110" s="112"/>
      <c r="J110" s="112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112"/>
      <c r="I111" s="112"/>
      <c r="J111" s="112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112"/>
      <c r="I112" s="112"/>
      <c r="J112" s="112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112"/>
      <c r="I113" s="112"/>
      <c r="J113" s="112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112"/>
      <c r="I114" s="112"/>
      <c r="J114" s="112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112"/>
      <c r="I115" s="112"/>
      <c r="J115" s="112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112"/>
      <c r="I116" s="112"/>
      <c r="J116" s="112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112"/>
      <c r="I117" s="112"/>
      <c r="J117" s="112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112"/>
      <c r="I118" s="112"/>
      <c r="J118" s="112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112"/>
      <c r="I119" s="112"/>
      <c r="J119" s="112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112"/>
      <c r="I120" s="112"/>
      <c r="J120" s="112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112"/>
      <c r="I121" s="112"/>
      <c r="J121" s="112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112"/>
      <c r="I122" s="112"/>
      <c r="J122" s="112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112"/>
      <c r="I123" s="112"/>
      <c r="J123" s="112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112"/>
      <c r="I124" s="112"/>
      <c r="J124" s="112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112"/>
      <c r="I125" s="112"/>
      <c r="J125" s="112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112"/>
      <c r="I126" s="112"/>
      <c r="J126" s="112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112"/>
      <c r="I127" s="112"/>
      <c r="J127" s="112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112"/>
      <c r="I128" s="112"/>
      <c r="J128" s="112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112"/>
      <c r="I129" s="112"/>
      <c r="J129" s="112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112"/>
      <c r="I130" s="112"/>
      <c r="J130" s="112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112"/>
      <c r="I131" s="112"/>
      <c r="J131" s="112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112"/>
      <c r="I132" s="112"/>
      <c r="J132" s="112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112"/>
      <c r="I133" s="112"/>
      <c r="J133" s="112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112"/>
      <c r="I134" s="112"/>
      <c r="J134" s="112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112"/>
      <c r="I135" s="112"/>
      <c r="J135" s="112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112"/>
      <c r="I136" s="112"/>
      <c r="J136" s="112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112"/>
      <c r="I137" s="112"/>
      <c r="J137" s="112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112"/>
      <c r="I138" s="112"/>
      <c r="J138" s="112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112"/>
      <c r="I139" s="112"/>
      <c r="J139" s="112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112"/>
      <c r="I140" s="112"/>
      <c r="J140" s="112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112"/>
      <c r="I141" s="112"/>
      <c r="J141" s="112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112"/>
      <c r="I142" s="112"/>
      <c r="J142" s="112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112"/>
      <c r="I143" s="112"/>
      <c r="J143" s="112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112"/>
      <c r="I144" s="112"/>
      <c r="J144" s="112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112"/>
      <c r="I145" s="112"/>
      <c r="J145" s="112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112"/>
      <c r="I146" s="112"/>
      <c r="J146" s="112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112"/>
      <c r="I147" s="112"/>
      <c r="J147" s="112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112"/>
      <c r="I148" s="112"/>
      <c r="J148" s="112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112"/>
      <c r="I149" s="112"/>
      <c r="J149" s="112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112"/>
      <c r="I150" s="112"/>
      <c r="J150" s="112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112"/>
      <c r="I151" s="112"/>
      <c r="J151" s="112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112"/>
      <c r="I152" s="112"/>
      <c r="J152" s="112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112"/>
      <c r="I153" s="112"/>
      <c r="J153" s="112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112"/>
      <c r="I154" s="112"/>
      <c r="J154" s="112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112"/>
      <c r="I155" s="112"/>
      <c r="J155" s="112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112"/>
      <c r="I156" s="112"/>
      <c r="J156" s="112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112"/>
      <c r="I157" s="112"/>
      <c r="J157" s="112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112"/>
      <c r="I158" s="112"/>
      <c r="J158" s="112"/>
      <c r="L158" s="6"/>
      <c r="M158" s="6"/>
      <c r="N158" s="6"/>
    </row>
    <row r="159" spans="1:14" x14ac:dyDescent="0.25">
      <c r="C159" s="52"/>
    </row>
    <row r="160" spans="1:14" x14ac:dyDescent="0.25">
      <c r="C160" s="52"/>
    </row>
    <row r="161" spans="3:11" x14ac:dyDescent="0.25">
      <c r="C161" s="52"/>
      <c r="H161" s="2"/>
      <c r="I161" s="2"/>
      <c r="J161" s="2"/>
      <c r="K161" s="2"/>
    </row>
    <row r="162" spans="3:11" x14ac:dyDescent="0.25">
      <c r="C162" s="52"/>
      <c r="H162" s="2"/>
      <c r="I162" s="2"/>
      <c r="J162" s="2"/>
      <c r="K162" s="2"/>
    </row>
    <row r="163" spans="3:11" x14ac:dyDescent="0.25">
      <c r="C163" s="52"/>
      <c r="H163" s="2"/>
      <c r="I163" s="2"/>
      <c r="J163" s="2"/>
      <c r="K163" s="2"/>
    </row>
    <row r="164" spans="3:11" x14ac:dyDescent="0.25">
      <c r="C164" s="52"/>
      <c r="H164" s="2"/>
      <c r="I164" s="2"/>
      <c r="J164" s="2"/>
      <c r="K164" s="2"/>
    </row>
    <row r="165" spans="3:11" x14ac:dyDescent="0.25">
      <c r="C165" s="52"/>
      <c r="H165" s="2"/>
      <c r="I165" s="2"/>
      <c r="J165" s="2"/>
      <c r="K165" s="2"/>
    </row>
    <row r="166" spans="3:11" x14ac:dyDescent="0.25">
      <c r="C166" s="52"/>
      <c r="H166" s="2"/>
      <c r="I166" s="2"/>
      <c r="J166" s="2"/>
      <c r="K166" s="2"/>
    </row>
    <row r="167" spans="3:11" x14ac:dyDescent="0.25">
      <c r="C167" s="52"/>
      <c r="H167" s="2"/>
      <c r="I167" s="2"/>
      <c r="J167" s="2"/>
      <c r="K167" s="2"/>
    </row>
    <row r="168" spans="3:11" x14ac:dyDescent="0.25">
      <c r="C168" s="52"/>
      <c r="H168" s="2"/>
      <c r="I168" s="2"/>
      <c r="J168" s="2"/>
      <c r="K168" s="2"/>
    </row>
    <row r="169" spans="3:11" x14ac:dyDescent="0.25">
      <c r="C169" s="52"/>
      <c r="H169" s="2"/>
      <c r="I169" s="2"/>
      <c r="J169" s="2"/>
      <c r="K169" s="2"/>
    </row>
    <row r="170" spans="3:11" x14ac:dyDescent="0.25">
      <c r="C170" s="52"/>
      <c r="H170" s="2"/>
      <c r="I170" s="2"/>
      <c r="J170" s="2"/>
      <c r="K170" s="2"/>
    </row>
    <row r="171" spans="3:11" x14ac:dyDescent="0.25">
      <c r="C171" s="52"/>
      <c r="H171" s="2"/>
      <c r="I171" s="2"/>
      <c r="J171" s="2"/>
      <c r="K171" s="2"/>
    </row>
    <row r="172" spans="3:11" x14ac:dyDescent="0.25">
      <c r="C172" s="52"/>
      <c r="H172" s="2"/>
      <c r="I172" s="2"/>
      <c r="J172" s="2"/>
      <c r="K172" s="2"/>
    </row>
    <row r="173" spans="3:11" x14ac:dyDescent="0.25">
      <c r="C173" s="52"/>
      <c r="H173" s="2"/>
      <c r="I173" s="2"/>
      <c r="J173" s="2"/>
      <c r="K173" s="2"/>
    </row>
    <row r="174" spans="3:11" x14ac:dyDescent="0.25">
      <c r="C174" s="52"/>
      <c r="H174" s="2"/>
      <c r="I174" s="2"/>
      <c r="J174" s="2"/>
      <c r="K174" s="2"/>
    </row>
    <row r="175" spans="3:11" x14ac:dyDescent="0.25">
      <c r="C175" s="52"/>
      <c r="H175" s="2"/>
      <c r="I175" s="2"/>
      <c r="J175" s="2"/>
      <c r="K175" s="2"/>
    </row>
    <row r="176" spans="3:11" x14ac:dyDescent="0.25">
      <c r="C176" s="52"/>
      <c r="H176" s="2"/>
      <c r="I176" s="2"/>
      <c r="J176" s="2"/>
      <c r="K176" s="2"/>
    </row>
    <row r="177" spans="3:3" s="2" customFormat="1" x14ac:dyDescent="0.25">
      <c r="C177" s="52"/>
    </row>
    <row r="178" spans="3:3" s="2" customFormat="1" x14ac:dyDescent="0.25">
      <c r="C178" s="52"/>
    </row>
    <row r="179" spans="3:3" s="2" customFormat="1" x14ac:dyDescent="0.25">
      <c r="C179" s="52"/>
    </row>
    <row r="180" spans="3:3" s="2" customFormat="1" x14ac:dyDescent="0.25">
      <c r="C180" s="52"/>
    </row>
    <row r="181" spans="3:3" s="2" customFormat="1" x14ac:dyDescent="0.25">
      <c r="C181" s="52"/>
    </row>
    <row r="182" spans="3:3" s="2" customFormat="1" x14ac:dyDescent="0.25">
      <c r="C182" s="52"/>
    </row>
    <row r="183" spans="3:3" s="2" customFormat="1" x14ac:dyDescent="0.25">
      <c r="C183" s="52"/>
    </row>
    <row r="184" spans="3:3" s="2" customFormat="1" x14ac:dyDescent="0.25">
      <c r="C184" s="52"/>
    </row>
    <row r="185" spans="3:3" s="2" customFormat="1" x14ac:dyDescent="0.25">
      <c r="C185" s="52"/>
    </row>
    <row r="186" spans="3:3" s="2" customFormat="1" x14ac:dyDescent="0.25">
      <c r="C186" s="52"/>
    </row>
    <row r="187" spans="3:3" s="2" customFormat="1" x14ac:dyDescent="0.25">
      <c r="C187" s="52"/>
    </row>
    <row r="188" spans="3:3" s="2" customFormat="1" x14ac:dyDescent="0.25">
      <c r="C188" s="52"/>
    </row>
    <row r="189" spans="3:3" s="2" customFormat="1" x14ac:dyDescent="0.25">
      <c r="C189" s="52"/>
    </row>
    <row r="190" spans="3:3" s="2" customFormat="1" x14ac:dyDescent="0.25">
      <c r="C190" s="52"/>
    </row>
    <row r="191" spans="3:3" s="2" customFormat="1" x14ac:dyDescent="0.25">
      <c r="C191" s="52"/>
    </row>
    <row r="192" spans="3:3" s="2" customFormat="1" x14ac:dyDescent="0.25">
      <c r="C192" s="52"/>
    </row>
    <row r="193" spans="3:3" s="2" customFormat="1" x14ac:dyDescent="0.25">
      <c r="C193" s="52"/>
    </row>
    <row r="194" spans="3:3" s="2" customFormat="1" x14ac:dyDescent="0.25">
      <c r="C194" s="52"/>
    </row>
    <row r="195" spans="3:3" s="2" customFormat="1" x14ac:dyDescent="0.25">
      <c r="C195" s="52"/>
    </row>
    <row r="196" spans="3:3" s="2" customFormat="1" x14ac:dyDescent="0.25">
      <c r="C196" s="52"/>
    </row>
    <row r="197" spans="3:3" s="2" customFormat="1" x14ac:dyDescent="0.25">
      <c r="C197" s="52"/>
    </row>
    <row r="198" spans="3:3" s="2" customFormat="1" x14ac:dyDescent="0.25">
      <c r="C198" s="52"/>
    </row>
    <row r="199" spans="3:3" s="2" customFormat="1" x14ac:dyDescent="0.25">
      <c r="C199" s="52"/>
    </row>
    <row r="200" spans="3:3" s="2" customFormat="1" x14ac:dyDescent="0.25">
      <c r="C200" s="52"/>
    </row>
    <row r="201" spans="3:3" s="2" customFormat="1" x14ac:dyDescent="0.25">
      <c r="C201" s="52"/>
    </row>
    <row r="202" spans="3:3" s="2" customFormat="1" x14ac:dyDescent="0.25">
      <c r="C202" s="52"/>
    </row>
    <row r="203" spans="3:3" s="2" customFormat="1" x14ac:dyDescent="0.25">
      <c r="C203" s="52"/>
    </row>
    <row r="204" spans="3:3" s="2" customFormat="1" x14ac:dyDescent="0.25">
      <c r="C204" s="52"/>
    </row>
    <row r="205" spans="3:3" s="2" customFormat="1" x14ac:dyDescent="0.25">
      <c r="C205" s="52"/>
    </row>
    <row r="206" spans="3:3" s="2" customFormat="1" x14ac:dyDescent="0.25">
      <c r="C206" s="52"/>
    </row>
    <row r="207" spans="3:3" s="2" customFormat="1" x14ac:dyDescent="0.25">
      <c r="C207" s="52"/>
    </row>
    <row r="208" spans="3:3" s="2" customFormat="1" x14ac:dyDescent="0.25">
      <c r="C208" s="52"/>
    </row>
    <row r="209" spans="3:3" s="2" customFormat="1" x14ac:dyDescent="0.25">
      <c r="C209" s="52"/>
    </row>
    <row r="210" spans="3:3" s="2" customFormat="1" x14ac:dyDescent="0.25">
      <c r="C210" s="52"/>
    </row>
    <row r="211" spans="3:3" s="2" customFormat="1" x14ac:dyDescent="0.25">
      <c r="C211" s="52"/>
    </row>
    <row r="212" spans="3:3" s="2" customFormat="1" x14ac:dyDescent="0.25">
      <c r="C212" s="52"/>
    </row>
    <row r="213" spans="3:3" s="2" customFormat="1" x14ac:dyDescent="0.25">
      <c r="C213" s="52"/>
    </row>
    <row r="214" spans="3:3" s="2" customFormat="1" x14ac:dyDescent="0.25">
      <c r="C214" s="52"/>
    </row>
    <row r="215" spans="3:3" s="2" customFormat="1" x14ac:dyDescent="0.25">
      <c r="C215" s="52"/>
    </row>
    <row r="216" spans="3:3" s="2" customFormat="1" x14ac:dyDescent="0.25">
      <c r="C216" s="52"/>
    </row>
    <row r="217" spans="3:3" s="2" customFormat="1" x14ac:dyDescent="0.25">
      <c r="C217" s="52"/>
    </row>
    <row r="218" spans="3:3" s="2" customFormat="1" x14ac:dyDescent="0.25">
      <c r="C218" s="52"/>
    </row>
    <row r="219" spans="3:3" s="2" customFormat="1" x14ac:dyDescent="0.25">
      <c r="C219" s="52"/>
    </row>
    <row r="220" spans="3:3" s="2" customFormat="1" x14ac:dyDescent="0.25">
      <c r="C220" s="52"/>
    </row>
    <row r="221" spans="3:3" s="2" customFormat="1" x14ac:dyDescent="0.25">
      <c r="C221" s="52"/>
    </row>
    <row r="222" spans="3:3" s="2" customFormat="1" x14ac:dyDescent="0.25">
      <c r="C222" s="52"/>
    </row>
    <row r="223" spans="3:3" s="2" customFormat="1" x14ac:dyDescent="0.25">
      <c r="C223" s="52"/>
    </row>
    <row r="224" spans="3:3" s="2" customFormat="1" x14ac:dyDescent="0.25">
      <c r="C224" s="52"/>
    </row>
    <row r="225" spans="3:3" s="2" customFormat="1" x14ac:dyDescent="0.25">
      <c r="C225" s="52"/>
    </row>
    <row r="226" spans="3:3" s="2" customFormat="1" x14ac:dyDescent="0.25">
      <c r="C226" s="52"/>
    </row>
    <row r="227" spans="3:3" s="2" customFormat="1" x14ac:dyDescent="0.25">
      <c r="C227" s="52"/>
    </row>
    <row r="228" spans="3:3" s="2" customFormat="1" x14ac:dyDescent="0.25">
      <c r="C228" s="52"/>
    </row>
    <row r="229" spans="3:3" s="2" customFormat="1" x14ac:dyDescent="0.25">
      <c r="C229" s="52"/>
    </row>
    <row r="230" spans="3:3" s="2" customFormat="1" x14ac:dyDescent="0.25">
      <c r="C230" s="52"/>
    </row>
    <row r="231" spans="3:3" s="2" customFormat="1" x14ac:dyDescent="0.25">
      <c r="C231" s="52"/>
    </row>
    <row r="232" spans="3:3" s="2" customFormat="1" x14ac:dyDescent="0.25">
      <c r="C232" s="52"/>
    </row>
    <row r="233" spans="3:3" s="2" customFormat="1" x14ac:dyDescent="0.25">
      <c r="C233" s="52"/>
    </row>
    <row r="234" spans="3:3" s="2" customFormat="1" x14ac:dyDescent="0.25">
      <c r="C234" s="52"/>
    </row>
    <row r="235" spans="3:3" s="2" customFormat="1" x14ac:dyDescent="0.25">
      <c r="C235" s="52"/>
    </row>
    <row r="236" spans="3:3" s="2" customFormat="1" x14ac:dyDescent="0.25">
      <c r="C236" s="52"/>
    </row>
    <row r="237" spans="3:3" s="2" customFormat="1" x14ac:dyDescent="0.25">
      <c r="C237" s="52"/>
    </row>
    <row r="238" spans="3:3" s="2" customFormat="1" x14ac:dyDescent="0.25">
      <c r="C238" s="52"/>
    </row>
    <row r="239" spans="3:3" s="2" customFormat="1" x14ac:dyDescent="0.25">
      <c r="C239" s="52"/>
    </row>
    <row r="240" spans="3:3" s="2" customFormat="1" x14ac:dyDescent="0.25">
      <c r="C240" s="52"/>
    </row>
    <row r="241" spans="3:3" s="2" customFormat="1" x14ac:dyDescent="0.25">
      <c r="C241" s="52"/>
    </row>
    <row r="242" spans="3:3" s="2" customFormat="1" x14ac:dyDescent="0.25">
      <c r="C242" s="52"/>
    </row>
    <row r="243" spans="3:3" s="2" customFormat="1" x14ac:dyDescent="0.25">
      <c r="C243" s="52"/>
    </row>
    <row r="244" spans="3:3" s="2" customFormat="1" x14ac:dyDescent="0.25">
      <c r="C244" s="52"/>
    </row>
    <row r="245" spans="3:3" s="2" customFormat="1" x14ac:dyDescent="0.25">
      <c r="C245" s="52"/>
    </row>
    <row r="246" spans="3:3" s="2" customFormat="1" x14ac:dyDescent="0.25">
      <c r="C246" s="52"/>
    </row>
    <row r="247" spans="3:3" s="2" customFormat="1" x14ac:dyDescent="0.25">
      <c r="C247" s="52"/>
    </row>
    <row r="248" spans="3:3" s="2" customFormat="1" x14ac:dyDescent="0.25">
      <c r="C248" s="52"/>
    </row>
    <row r="249" spans="3:3" s="2" customFormat="1" x14ac:dyDescent="0.25">
      <c r="C249" s="52"/>
    </row>
    <row r="250" spans="3:3" s="2" customFormat="1" x14ac:dyDescent="0.25">
      <c r="C250" s="52"/>
    </row>
    <row r="251" spans="3:3" s="2" customFormat="1" x14ac:dyDescent="0.25">
      <c r="C251" s="52"/>
    </row>
    <row r="252" spans="3:3" s="2" customFormat="1" x14ac:dyDescent="0.25">
      <c r="C252" s="52"/>
    </row>
    <row r="253" spans="3:3" s="2" customFormat="1" x14ac:dyDescent="0.25">
      <c r="C253" s="52"/>
    </row>
    <row r="254" spans="3:3" s="2" customFormat="1" x14ac:dyDescent="0.25">
      <c r="C254" s="52"/>
    </row>
    <row r="255" spans="3:3" s="2" customFormat="1" x14ac:dyDescent="0.25">
      <c r="C255" s="52"/>
    </row>
    <row r="256" spans="3:3" s="2" customFormat="1" x14ac:dyDescent="0.25">
      <c r="C256" s="52"/>
    </row>
    <row r="257" spans="3:3" s="2" customFormat="1" x14ac:dyDescent="0.25">
      <c r="C257" s="52"/>
    </row>
    <row r="258" spans="3:3" s="2" customFormat="1" x14ac:dyDescent="0.25">
      <c r="C258" s="52"/>
    </row>
    <row r="259" spans="3:3" s="2" customFormat="1" x14ac:dyDescent="0.25">
      <c r="C259" s="52"/>
    </row>
    <row r="260" spans="3:3" s="2" customFormat="1" x14ac:dyDescent="0.25">
      <c r="C260" s="52"/>
    </row>
    <row r="261" spans="3:3" s="2" customFormat="1" x14ac:dyDescent="0.25">
      <c r="C261" s="52"/>
    </row>
    <row r="262" spans="3:3" s="2" customFormat="1" x14ac:dyDescent="0.25">
      <c r="C262" s="52"/>
    </row>
    <row r="263" spans="3:3" s="2" customFormat="1" x14ac:dyDescent="0.25">
      <c r="C263" s="52"/>
    </row>
    <row r="264" spans="3:3" s="2" customFormat="1" x14ac:dyDescent="0.25">
      <c r="C264" s="52"/>
    </row>
    <row r="265" spans="3:3" s="2" customFormat="1" x14ac:dyDescent="0.25">
      <c r="C265" s="52"/>
    </row>
    <row r="266" spans="3:3" s="2" customFormat="1" x14ac:dyDescent="0.25">
      <c r="C266" s="52"/>
    </row>
    <row r="267" spans="3:3" s="2" customFormat="1" x14ac:dyDescent="0.25">
      <c r="C267" s="52"/>
    </row>
    <row r="268" spans="3:3" s="2" customFormat="1" x14ac:dyDescent="0.25">
      <c r="C268" s="52"/>
    </row>
    <row r="269" spans="3:3" s="2" customFormat="1" x14ac:dyDescent="0.25">
      <c r="C269" s="52"/>
    </row>
    <row r="270" spans="3:3" s="2" customFormat="1" x14ac:dyDescent="0.25">
      <c r="C270" s="52"/>
    </row>
    <row r="271" spans="3:3" s="2" customFormat="1" x14ac:dyDescent="0.25">
      <c r="C271" s="52"/>
    </row>
    <row r="272" spans="3:3" s="2" customFormat="1" x14ac:dyDescent="0.25">
      <c r="C272" s="52"/>
    </row>
    <row r="273" spans="3:3" s="2" customFormat="1" x14ac:dyDescent="0.25">
      <c r="C273" s="52"/>
    </row>
    <row r="274" spans="3:3" s="2" customFormat="1" x14ac:dyDescent="0.25">
      <c r="C274" s="52"/>
    </row>
    <row r="275" spans="3:3" s="2" customFormat="1" x14ac:dyDescent="0.25">
      <c r="C275" s="52"/>
    </row>
    <row r="276" spans="3:3" s="2" customFormat="1" x14ac:dyDescent="0.25">
      <c r="C276" s="52"/>
    </row>
    <row r="277" spans="3:3" s="2" customFormat="1" x14ac:dyDescent="0.25">
      <c r="C277" s="52"/>
    </row>
    <row r="278" spans="3:3" s="2" customFormat="1" x14ac:dyDescent="0.25">
      <c r="C278" s="52"/>
    </row>
    <row r="279" spans="3:3" s="2" customFormat="1" x14ac:dyDescent="0.25">
      <c r="C279" s="52"/>
    </row>
    <row r="280" spans="3:3" s="2" customFormat="1" x14ac:dyDescent="0.25">
      <c r="C280" s="52"/>
    </row>
    <row r="281" spans="3:3" s="2" customFormat="1" x14ac:dyDescent="0.25">
      <c r="C281" s="52"/>
    </row>
    <row r="282" spans="3:3" s="2" customFormat="1" x14ac:dyDescent="0.25">
      <c r="C282" s="52"/>
    </row>
    <row r="283" spans="3:3" s="2" customFormat="1" x14ac:dyDescent="0.25">
      <c r="C283" s="52"/>
    </row>
    <row r="284" spans="3:3" s="2" customFormat="1" x14ac:dyDescent="0.25">
      <c r="C284" s="52"/>
    </row>
    <row r="285" spans="3:3" s="2" customFormat="1" x14ac:dyDescent="0.25">
      <c r="C285" s="52"/>
    </row>
    <row r="286" spans="3:3" s="2" customFormat="1" x14ac:dyDescent="0.25">
      <c r="C286" s="52"/>
    </row>
    <row r="287" spans="3:3" s="2" customFormat="1" x14ac:dyDescent="0.25">
      <c r="C287" s="52"/>
    </row>
    <row r="288" spans="3:3" s="2" customFormat="1" x14ac:dyDescent="0.25">
      <c r="C288" s="52"/>
    </row>
    <row r="289" spans="3:3" s="2" customFormat="1" x14ac:dyDescent="0.25">
      <c r="C289" s="52"/>
    </row>
    <row r="290" spans="3:3" s="2" customFormat="1" x14ac:dyDescent="0.25">
      <c r="C290" s="52"/>
    </row>
    <row r="291" spans="3:3" s="2" customFormat="1" x14ac:dyDescent="0.25">
      <c r="C291" s="52"/>
    </row>
    <row r="292" spans="3:3" s="2" customFormat="1" x14ac:dyDescent="0.25">
      <c r="C292" s="52"/>
    </row>
    <row r="293" spans="3:3" s="2" customFormat="1" x14ac:dyDescent="0.25">
      <c r="C293" s="52"/>
    </row>
    <row r="294" spans="3:3" s="2" customFormat="1" x14ac:dyDescent="0.25">
      <c r="C294" s="52"/>
    </row>
    <row r="295" spans="3:3" s="2" customFormat="1" x14ac:dyDescent="0.25">
      <c r="C295" s="52"/>
    </row>
    <row r="296" spans="3:3" s="2" customFormat="1" x14ac:dyDescent="0.25">
      <c r="C296" s="52"/>
    </row>
    <row r="297" spans="3:3" s="2" customFormat="1" x14ac:dyDescent="0.25">
      <c r="C297" s="52"/>
    </row>
    <row r="298" spans="3:3" s="2" customFormat="1" x14ac:dyDescent="0.25">
      <c r="C298" s="52"/>
    </row>
    <row r="299" spans="3:3" s="2" customFormat="1" x14ac:dyDescent="0.25">
      <c r="C299" s="52"/>
    </row>
    <row r="300" spans="3:3" s="2" customFormat="1" x14ac:dyDescent="0.25">
      <c r="C300" s="52"/>
    </row>
    <row r="301" spans="3:3" s="2" customFormat="1" x14ac:dyDescent="0.25">
      <c r="C301" s="52"/>
    </row>
    <row r="302" spans="3:3" s="2" customFormat="1" x14ac:dyDescent="0.25">
      <c r="C302" s="52"/>
    </row>
    <row r="303" spans="3:3" s="2" customFormat="1" x14ac:dyDescent="0.25">
      <c r="C303" s="52"/>
    </row>
    <row r="304" spans="3:3" s="2" customFormat="1" x14ac:dyDescent="0.25">
      <c r="C304" s="52"/>
    </row>
    <row r="305" spans="3:3" s="2" customFormat="1" x14ac:dyDescent="0.25">
      <c r="C305" s="52"/>
    </row>
    <row r="306" spans="3:3" s="2" customFormat="1" x14ac:dyDescent="0.25">
      <c r="C306" s="52"/>
    </row>
    <row r="307" spans="3:3" s="2" customFormat="1" x14ac:dyDescent="0.25">
      <c r="C307" s="52"/>
    </row>
    <row r="308" spans="3:3" s="2" customFormat="1" x14ac:dyDescent="0.25">
      <c r="C308" s="52"/>
    </row>
    <row r="309" spans="3:3" s="2" customFormat="1" x14ac:dyDescent="0.25">
      <c r="C309" s="52"/>
    </row>
    <row r="310" spans="3:3" s="2" customFormat="1" x14ac:dyDescent="0.25">
      <c r="C310" s="52"/>
    </row>
    <row r="311" spans="3:3" s="2" customFormat="1" x14ac:dyDescent="0.25">
      <c r="C311" s="52"/>
    </row>
    <row r="312" spans="3:3" s="2" customFormat="1" x14ac:dyDescent="0.25">
      <c r="C312" s="52"/>
    </row>
    <row r="313" spans="3:3" s="2" customFormat="1" x14ac:dyDescent="0.25">
      <c r="C313" s="52"/>
    </row>
    <row r="314" spans="3:3" s="2" customFormat="1" x14ac:dyDescent="0.25">
      <c r="C314" s="52"/>
    </row>
    <row r="315" spans="3:3" s="2" customFormat="1" x14ac:dyDescent="0.25">
      <c r="C315" s="52"/>
    </row>
    <row r="316" spans="3:3" s="2" customFormat="1" x14ac:dyDescent="0.25">
      <c r="C316" s="52"/>
    </row>
    <row r="317" spans="3:3" s="2" customFormat="1" x14ac:dyDescent="0.25">
      <c r="C317" s="52"/>
    </row>
    <row r="318" spans="3:3" s="2" customFormat="1" x14ac:dyDescent="0.25">
      <c r="C318" s="52"/>
    </row>
    <row r="319" spans="3:3" s="2" customFormat="1" x14ac:dyDescent="0.25">
      <c r="C319" s="52"/>
    </row>
    <row r="320" spans="3:3" s="2" customFormat="1" x14ac:dyDescent="0.25">
      <c r="C320" s="52"/>
    </row>
    <row r="321" spans="3:3" s="2" customFormat="1" x14ac:dyDescent="0.25">
      <c r="C321" s="52"/>
    </row>
    <row r="322" spans="3:3" s="2" customFormat="1" x14ac:dyDescent="0.25">
      <c r="C322" s="52"/>
    </row>
    <row r="323" spans="3:3" s="2" customFormat="1" x14ac:dyDescent="0.25">
      <c r="C323" s="52"/>
    </row>
    <row r="324" spans="3:3" s="2" customFormat="1" x14ac:dyDescent="0.25">
      <c r="C324" s="52"/>
    </row>
    <row r="325" spans="3:3" s="2" customFormat="1" x14ac:dyDescent="0.25">
      <c r="C325" s="52"/>
    </row>
    <row r="326" spans="3:3" s="2" customFormat="1" x14ac:dyDescent="0.25">
      <c r="C326" s="52"/>
    </row>
    <row r="327" spans="3:3" s="2" customFormat="1" x14ac:dyDescent="0.25">
      <c r="C327" s="52"/>
    </row>
    <row r="328" spans="3:3" s="2" customFormat="1" x14ac:dyDescent="0.25">
      <c r="C328" s="52"/>
    </row>
    <row r="329" spans="3:3" s="2" customFormat="1" x14ac:dyDescent="0.25">
      <c r="C329" s="52"/>
    </row>
    <row r="330" spans="3:3" s="2" customFormat="1" x14ac:dyDescent="0.25">
      <c r="C330" s="52"/>
    </row>
    <row r="331" spans="3:3" s="2" customFormat="1" x14ac:dyDescent="0.25">
      <c r="C331" s="52"/>
    </row>
    <row r="332" spans="3:3" s="2" customFormat="1" x14ac:dyDescent="0.25">
      <c r="C332" s="52"/>
    </row>
    <row r="333" spans="3:3" s="2" customFormat="1" x14ac:dyDescent="0.25">
      <c r="C333" s="52"/>
    </row>
    <row r="334" spans="3:3" s="2" customFormat="1" x14ac:dyDescent="0.25">
      <c r="C334" s="52"/>
    </row>
    <row r="335" spans="3:3" s="2" customFormat="1" x14ac:dyDescent="0.25">
      <c r="C335" s="52"/>
    </row>
    <row r="336" spans="3:3" s="2" customFormat="1" x14ac:dyDescent="0.25">
      <c r="C336" s="52"/>
    </row>
    <row r="337" spans="3:3" s="2" customFormat="1" x14ac:dyDescent="0.25">
      <c r="C337" s="52"/>
    </row>
    <row r="338" spans="3:3" s="2" customFormat="1" x14ac:dyDescent="0.25">
      <c r="C338" s="52"/>
    </row>
    <row r="339" spans="3:3" s="2" customFormat="1" x14ac:dyDescent="0.25">
      <c r="C339" s="52"/>
    </row>
    <row r="340" spans="3:3" s="2" customFormat="1" x14ac:dyDescent="0.25">
      <c r="C340" s="52"/>
    </row>
    <row r="341" spans="3:3" s="2" customFormat="1" x14ac:dyDescent="0.25">
      <c r="C341" s="52"/>
    </row>
    <row r="342" spans="3:3" s="2" customFormat="1" x14ac:dyDescent="0.25">
      <c r="C342" s="52"/>
    </row>
    <row r="343" spans="3:3" s="2" customFormat="1" x14ac:dyDescent="0.25">
      <c r="C343" s="52"/>
    </row>
    <row r="344" spans="3:3" s="2" customFormat="1" x14ac:dyDescent="0.25">
      <c r="C344" s="52"/>
    </row>
    <row r="345" spans="3:3" s="2" customFormat="1" x14ac:dyDescent="0.25">
      <c r="C345" s="52"/>
    </row>
    <row r="346" spans="3:3" s="2" customFormat="1" x14ac:dyDescent="0.25">
      <c r="C346" s="52"/>
    </row>
    <row r="347" spans="3:3" s="2" customFormat="1" x14ac:dyDescent="0.25">
      <c r="C347" s="52"/>
    </row>
    <row r="348" spans="3:3" s="2" customFormat="1" x14ac:dyDescent="0.25">
      <c r="C348" s="52"/>
    </row>
    <row r="349" spans="3:3" s="2" customFormat="1" x14ac:dyDescent="0.25">
      <c r="C349" s="52"/>
    </row>
    <row r="350" spans="3:3" s="2" customFormat="1" x14ac:dyDescent="0.25">
      <c r="C350" s="52"/>
    </row>
    <row r="351" spans="3:3" s="2" customFormat="1" x14ac:dyDescent="0.25">
      <c r="C351" s="52"/>
    </row>
    <row r="352" spans="3:3" s="2" customFormat="1" x14ac:dyDescent="0.25">
      <c r="C352" s="52"/>
    </row>
    <row r="353" spans="3:3" s="2" customFormat="1" x14ac:dyDescent="0.25">
      <c r="C353" s="52"/>
    </row>
    <row r="354" spans="3:3" s="2" customFormat="1" x14ac:dyDescent="0.25">
      <c r="C354" s="52"/>
    </row>
    <row r="355" spans="3:3" s="2" customFormat="1" x14ac:dyDescent="0.25">
      <c r="C355" s="52"/>
    </row>
    <row r="356" spans="3:3" s="2" customFormat="1" x14ac:dyDescent="0.25">
      <c r="C356" s="52"/>
    </row>
    <row r="357" spans="3:3" s="2" customFormat="1" x14ac:dyDescent="0.25">
      <c r="C357" s="52"/>
    </row>
    <row r="358" spans="3:3" s="2" customFormat="1" x14ac:dyDescent="0.25">
      <c r="C358" s="52"/>
    </row>
    <row r="359" spans="3:3" s="2" customFormat="1" x14ac:dyDescent="0.25">
      <c r="C359" s="52"/>
    </row>
    <row r="360" spans="3:3" s="2" customFormat="1" x14ac:dyDescent="0.25">
      <c r="C360" s="52"/>
    </row>
    <row r="361" spans="3:3" s="2" customFormat="1" x14ac:dyDescent="0.25">
      <c r="C361" s="52"/>
    </row>
    <row r="362" spans="3:3" s="2" customFormat="1" x14ac:dyDescent="0.25">
      <c r="C362" s="52"/>
    </row>
    <row r="363" spans="3:3" s="2" customFormat="1" x14ac:dyDescent="0.25">
      <c r="C363" s="52"/>
    </row>
    <row r="364" spans="3:3" s="2" customFormat="1" x14ac:dyDescent="0.25">
      <c r="C364" s="52"/>
    </row>
    <row r="365" spans="3:3" s="2" customFormat="1" x14ac:dyDescent="0.25">
      <c r="C365" s="52"/>
    </row>
    <row r="366" spans="3:3" s="2" customFormat="1" x14ac:dyDescent="0.25">
      <c r="C366" s="52"/>
    </row>
    <row r="367" spans="3:3" s="2" customFormat="1" x14ac:dyDescent="0.25">
      <c r="C367" s="52"/>
    </row>
    <row r="368" spans="3:3" s="2" customFormat="1" x14ac:dyDescent="0.25">
      <c r="C368" s="52"/>
    </row>
    <row r="369" spans="3:3" s="2" customFormat="1" x14ac:dyDescent="0.25">
      <c r="C369" s="52"/>
    </row>
    <row r="370" spans="3:3" s="2" customFormat="1" x14ac:dyDescent="0.25">
      <c r="C370" s="52"/>
    </row>
    <row r="371" spans="3:3" s="2" customFormat="1" x14ac:dyDescent="0.25">
      <c r="C371" s="52"/>
    </row>
    <row r="372" spans="3:3" s="2" customFormat="1" x14ac:dyDescent="0.25">
      <c r="C372" s="52"/>
    </row>
    <row r="373" spans="3:3" s="2" customFormat="1" x14ac:dyDescent="0.25">
      <c r="C373" s="52"/>
    </row>
    <row r="374" spans="3:3" s="2" customFormat="1" x14ac:dyDescent="0.25">
      <c r="C374" s="52"/>
    </row>
    <row r="375" spans="3:3" s="2" customFormat="1" x14ac:dyDescent="0.25">
      <c r="C375" s="52"/>
    </row>
    <row r="376" spans="3:3" s="2" customFormat="1" x14ac:dyDescent="0.25">
      <c r="C376" s="52"/>
    </row>
    <row r="377" spans="3:3" s="2" customFormat="1" x14ac:dyDescent="0.25">
      <c r="C377" s="52"/>
    </row>
    <row r="378" spans="3:3" s="2" customFormat="1" x14ac:dyDescent="0.25">
      <c r="C378" s="52"/>
    </row>
    <row r="379" spans="3:3" s="2" customFormat="1" x14ac:dyDescent="0.25">
      <c r="C379" s="52"/>
    </row>
    <row r="380" spans="3:3" s="2" customFormat="1" x14ac:dyDescent="0.25">
      <c r="C380" s="52"/>
    </row>
    <row r="381" spans="3:3" s="2" customFormat="1" x14ac:dyDescent="0.25">
      <c r="C381" s="52"/>
    </row>
    <row r="382" spans="3:3" s="2" customFormat="1" x14ac:dyDescent="0.25">
      <c r="C382" s="52"/>
    </row>
    <row r="383" spans="3:3" s="2" customFormat="1" x14ac:dyDescent="0.25">
      <c r="C383" s="52"/>
    </row>
    <row r="384" spans="3:3" s="2" customFormat="1" x14ac:dyDescent="0.25">
      <c r="C384" s="52"/>
    </row>
    <row r="385" spans="3:3" s="2" customFormat="1" x14ac:dyDescent="0.25">
      <c r="C385" s="52"/>
    </row>
    <row r="386" spans="3:3" s="2" customFormat="1" x14ac:dyDescent="0.25">
      <c r="C386" s="52"/>
    </row>
    <row r="387" spans="3:3" s="2" customFormat="1" x14ac:dyDescent="0.25">
      <c r="C387" s="52"/>
    </row>
    <row r="388" spans="3:3" s="2" customFormat="1" x14ac:dyDescent="0.25">
      <c r="C388" s="52"/>
    </row>
    <row r="389" spans="3:3" s="2" customFormat="1" x14ac:dyDescent="0.25">
      <c r="C389" s="52"/>
    </row>
    <row r="390" spans="3:3" s="2" customFormat="1" x14ac:dyDescent="0.25">
      <c r="C390" s="52"/>
    </row>
    <row r="391" spans="3:3" s="2" customFormat="1" x14ac:dyDescent="0.25">
      <c r="C391" s="52"/>
    </row>
    <row r="392" spans="3:3" s="2" customFormat="1" x14ac:dyDescent="0.25">
      <c r="C392" s="52"/>
    </row>
    <row r="393" spans="3:3" s="2" customFormat="1" x14ac:dyDescent="0.25">
      <c r="C393" s="52"/>
    </row>
    <row r="394" spans="3:3" s="2" customFormat="1" x14ac:dyDescent="0.25">
      <c r="C394" s="52"/>
    </row>
    <row r="395" spans="3:3" s="2" customFormat="1" x14ac:dyDescent="0.25">
      <c r="C395" s="52"/>
    </row>
    <row r="396" spans="3:3" s="2" customFormat="1" x14ac:dyDescent="0.25">
      <c r="C396" s="52"/>
    </row>
    <row r="397" spans="3:3" s="2" customFormat="1" x14ac:dyDescent="0.25">
      <c r="C397" s="52"/>
    </row>
    <row r="398" spans="3:3" s="2" customFormat="1" x14ac:dyDescent="0.25">
      <c r="C398" s="52"/>
    </row>
    <row r="399" spans="3:3" s="2" customFormat="1" x14ac:dyDescent="0.25">
      <c r="C399" s="52"/>
    </row>
    <row r="400" spans="3:3" s="2" customFormat="1" x14ac:dyDescent="0.25">
      <c r="C400" s="52"/>
    </row>
    <row r="401" spans="3:3" s="2" customFormat="1" x14ac:dyDescent="0.25">
      <c r="C401" s="52"/>
    </row>
    <row r="402" spans="3:3" s="2" customFormat="1" x14ac:dyDescent="0.25">
      <c r="C402" s="52"/>
    </row>
    <row r="403" spans="3:3" s="2" customFormat="1" x14ac:dyDescent="0.25">
      <c r="C403" s="52"/>
    </row>
    <row r="404" spans="3:3" s="2" customFormat="1" x14ac:dyDescent="0.25">
      <c r="C404" s="52"/>
    </row>
    <row r="405" spans="3:3" s="2" customFormat="1" x14ac:dyDescent="0.25">
      <c r="C405" s="52"/>
    </row>
    <row r="406" spans="3:3" s="2" customFormat="1" x14ac:dyDescent="0.25">
      <c r="C406" s="52"/>
    </row>
    <row r="407" spans="3:3" s="2" customFormat="1" x14ac:dyDescent="0.25">
      <c r="C407" s="52"/>
    </row>
    <row r="408" spans="3:3" s="2" customFormat="1" x14ac:dyDescent="0.25">
      <c r="C408" s="52"/>
    </row>
    <row r="409" spans="3:3" s="2" customFormat="1" x14ac:dyDescent="0.25">
      <c r="C409" s="52"/>
    </row>
    <row r="410" spans="3:3" s="2" customFormat="1" x14ac:dyDescent="0.25">
      <c r="C410" s="52"/>
    </row>
    <row r="411" spans="3:3" s="2" customFormat="1" x14ac:dyDescent="0.25">
      <c r="C411" s="52"/>
    </row>
    <row r="412" spans="3:3" s="2" customFormat="1" x14ac:dyDescent="0.25">
      <c r="C412" s="52"/>
    </row>
    <row r="413" spans="3:3" s="2" customFormat="1" x14ac:dyDescent="0.25">
      <c r="C413" s="52"/>
    </row>
    <row r="414" spans="3:3" s="2" customFormat="1" x14ac:dyDescent="0.25">
      <c r="C414" s="52"/>
    </row>
    <row r="415" spans="3:3" s="2" customFormat="1" x14ac:dyDescent="0.25">
      <c r="C415" s="52"/>
    </row>
    <row r="416" spans="3:3" s="2" customFormat="1" x14ac:dyDescent="0.25">
      <c r="C416" s="52"/>
    </row>
    <row r="417" spans="3:3" s="2" customFormat="1" x14ac:dyDescent="0.25">
      <c r="C417" s="52"/>
    </row>
    <row r="418" spans="3:3" s="2" customFormat="1" x14ac:dyDescent="0.25">
      <c r="C418" s="52"/>
    </row>
    <row r="419" spans="3:3" s="2" customFormat="1" x14ac:dyDescent="0.25">
      <c r="C419" s="52"/>
    </row>
    <row r="420" spans="3:3" s="2" customFormat="1" x14ac:dyDescent="0.25">
      <c r="C420" s="52"/>
    </row>
    <row r="421" spans="3:3" s="2" customFormat="1" x14ac:dyDescent="0.25">
      <c r="C421" s="52"/>
    </row>
    <row r="422" spans="3:3" s="2" customFormat="1" x14ac:dyDescent="0.25">
      <c r="C422" s="52"/>
    </row>
    <row r="423" spans="3:3" s="2" customFormat="1" x14ac:dyDescent="0.25">
      <c r="C423" s="52"/>
    </row>
    <row r="424" spans="3:3" s="2" customFormat="1" x14ac:dyDescent="0.25">
      <c r="C424" s="52"/>
    </row>
    <row r="425" spans="3:3" s="2" customFormat="1" x14ac:dyDescent="0.25">
      <c r="C425" s="52"/>
    </row>
    <row r="426" spans="3:3" s="2" customFormat="1" x14ac:dyDescent="0.25">
      <c r="C426" s="52"/>
    </row>
    <row r="427" spans="3:3" s="2" customFormat="1" x14ac:dyDescent="0.25">
      <c r="C427" s="52"/>
    </row>
    <row r="428" spans="3:3" s="2" customFormat="1" x14ac:dyDescent="0.25">
      <c r="C428" s="52"/>
    </row>
    <row r="429" spans="3:3" s="2" customFormat="1" x14ac:dyDescent="0.25">
      <c r="C429" s="52"/>
    </row>
    <row r="430" spans="3:3" s="2" customFormat="1" x14ac:dyDescent="0.25">
      <c r="C430" s="52"/>
    </row>
    <row r="431" spans="3:3" s="2" customFormat="1" x14ac:dyDescent="0.25">
      <c r="C431" s="52"/>
    </row>
    <row r="432" spans="3:3" s="2" customFormat="1" x14ac:dyDescent="0.25">
      <c r="C432" s="52"/>
    </row>
    <row r="433" spans="3:3" s="2" customFormat="1" x14ac:dyDescent="0.25">
      <c r="C433" s="52"/>
    </row>
    <row r="434" spans="3:3" s="2" customFormat="1" x14ac:dyDescent="0.25">
      <c r="C434" s="52"/>
    </row>
    <row r="435" spans="3:3" s="2" customFormat="1" x14ac:dyDescent="0.25">
      <c r="C435" s="52"/>
    </row>
    <row r="436" spans="3:3" s="2" customFormat="1" x14ac:dyDescent="0.25">
      <c r="C436" s="52"/>
    </row>
    <row r="437" spans="3:3" s="2" customFormat="1" x14ac:dyDescent="0.25">
      <c r="C437" s="52"/>
    </row>
    <row r="438" spans="3:3" s="2" customFormat="1" x14ac:dyDescent="0.25">
      <c r="C438" s="52"/>
    </row>
    <row r="439" spans="3:3" s="2" customFormat="1" x14ac:dyDescent="0.25">
      <c r="C439" s="52"/>
    </row>
    <row r="440" spans="3:3" s="2" customFormat="1" x14ac:dyDescent="0.25">
      <c r="C440" s="52"/>
    </row>
    <row r="441" spans="3:3" s="2" customFormat="1" x14ac:dyDescent="0.25">
      <c r="C441" s="52"/>
    </row>
    <row r="442" spans="3:3" s="2" customFormat="1" x14ac:dyDescent="0.25">
      <c r="C442" s="52"/>
    </row>
    <row r="443" spans="3:3" s="2" customFormat="1" x14ac:dyDescent="0.25">
      <c r="C443" s="52"/>
    </row>
    <row r="444" spans="3:3" s="2" customFormat="1" x14ac:dyDescent="0.25">
      <c r="C444" s="52"/>
    </row>
    <row r="445" spans="3:3" s="2" customFormat="1" x14ac:dyDescent="0.25">
      <c r="C445" s="52"/>
    </row>
    <row r="446" spans="3:3" s="2" customFormat="1" x14ac:dyDescent="0.25">
      <c r="C446" s="52"/>
    </row>
    <row r="447" spans="3:3" s="2" customFormat="1" x14ac:dyDescent="0.25">
      <c r="C447" s="52"/>
    </row>
    <row r="448" spans="3:3" s="2" customFormat="1" x14ac:dyDescent="0.25">
      <c r="C448" s="52"/>
    </row>
    <row r="449" spans="3:3" s="2" customFormat="1" x14ac:dyDescent="0.25">
      <c r="C449" s="52"/>
    </row>
    <row r="450" spans="3:3" s="2" customFormat="1" x14ac:dyDescent="0.25">
      <c r="C450" s="52"/>
    </row>
    <row r="451" spans="3:3" s="2" customFormat="1" x14ac:dyDescent="0.25">
      <c r="C451" s="52"/>
    </row>
    <row r="452" spans="3:3" s="2" customFormat="1" x14ac:dyDescent="0.25">
      <c r="C452" s="52"/>
    </row>
    <row r="453" spans="3:3" s="2" customFormat="1" x14ac:dyDescent="0.25">
      <c r="C453" s="52"/>
    </row>
    <row r="454" spans="3:3" s="2" customFormat="1" x14ac:dyDescent="0.25">
      <c r="C454" s="52"/>
    </row>
    <row r="455" spans="3:3" s="2" customFormat="1" x14ac:dyDescent="0.25">
      <c r="C455" s="52"/>
    </row>
    <row r="456" spans="3:3" s="2" customFormat="1" x14ac:dyDescent="0.25">
      <c r="C456" s="52"/>
    </row>
    <row r="457" spans="3:3" s="2" customFormat="1" x14ac:dyDescent="0.25">
      <c r="C457" s="52"/>
    </row>
    <row r="458" spans="3:3" s="2" customFormat="1" x14ac:dyDescent="0.25">
      <c r="C458" s="52"/>
    </row>
    <row r="459" spans="3:3" s="2" customFormat="1" x14ac:dyDescent="0.25">
      <c r="C459" s="52"/>
    </row>
    <row r="460" spans="3:3" s="2" customFormat="1" x14ac:dyDescent="0.25">
      <c r="C460" s="52"/>
    </row>
    <row r="461" spans="3:3" s="2" customFormat="1" x14ac:dyDescent="0.25">
      <c r="C461" s="52"/>
    </row>
    <row r="462" spans="3:3" s="2" customFormat="1" x14ac:dyDescent="0.25">
      <c r="C462" s="52"/>
    </row>
    <row r="463" spans="3:3" s="2" customFormat="1" x14ac:dyDescent="0.25">
      <c r="C463" s="52"/>
    </row>
    <row r="464" spans="3:3" s="2" customFormat="1" x14ac:dyDescent="0.25">
      <c r="C464" s="52"/>
    </row>
    <row r="465" spans="3:3" s="2" customFormat="1" x14ac:dyDescent="0.25">
      <c r="C465" s="52"/>
    </row>
    <row r="466" spans="3:3" s="2" customFormat="1" x14ac:dyDescent="0.25">
      <c r="C466" s="52"/>
    </row>
    <row r="467" spans="3:3" s="2" customFormat="1" x14ac:dyDescent="0.25">
      <c r="C467" s="52"/>
    </row>
    <row r="468" spans="3:3" s="2" customFormat="1" x14ac:dyDescent="0.25">
      <c r="C468" s="52"/>
    </row>
    <row r="469" spans="3:3" s="2" customFormat="1" x14ac:dyDescent="0.25">
      <c r="C469" s="52"/>
    </row>
    <row r="470" spans="3:3" s="2" customFormat="1" x14ac:dyDescent="0.25">
      <c r="C470" s="52"/>
    </row>
    <row r="471" spans="3:3" s="2" customFormat="1" x14ac:dyDescent="0.25">
      <c r="C471" s="52"/>
    </row>
    <row r="472" spans="3:3" s="2" customFormat="1" x14ac:dyDescent="0.25">
      <c r="C472" s="52"/>
    </row>
    <row r="473" spans="3:3" s="2" customFormat="1" x14ac:dyDescent="0.25">
      <c r="C473" s="52"/>
    </row>
    <row r="474" spans="3:3" s="2" customFormat="1" x14ac:dyDescent="0.25">
      <c r="C474" s="52"/>
    </row>
    <row r="475" spans="3:3" s="2" customFormat="1" x14ac:dyDescent="0.25">
      <c r="C475" s="52"/>
    </row>
    <row r="476" spans="3:3" s="2" customFormat="1" x14ac:dyDescent="0.25">
      <c r="C476" s="52"/>
    </row>
    <row r="477" spans="3:3" s="2" customFormat="1" x14ac:dyDescent="0.25">
      <c r="C477" s="52"/>
    </row>
    <row r="478" spans="3:3" s="2" customFormat="1" x14ac:dyDescent="0.25">
      <c r="C478" s="52"/>
    </row>
    <row r="479" spans="3:3" s="2" customFormat="1" x14ac:dyDescent="0.25">
      <c r="C479" s="52"/>
    </row>
    <row r="480" spans="3:3" s="2" customFormat="1" x14ac:dyDescent="0.25">
      <c r="C480" s="52"/>
    </row>
    <row r="481" spans="3:3" s="2" customFormat="1" x14ac:dyDescent="0.25">
      <c r="C481" s="52"/>
    </row>
    <row r="482" spans="3:3" s="2" customFormat="1" x14ac:dyDescent="0.25">
      <c r="C482" s="52"/>
    </row>
    <row r="483" spans="3:3" s="2" customFormat="1" x14ac:dyDescent="0.25">
      <c r="C483" s="52"/>
    </row>
    <row r="484" spans="3:3" s="2" customFormat="1" x14ac:dyDescent="0.25">
      <c r="C484" s="52"/>
    </row>
    <row r="485" spans="3:3" s="2" customFormat="1" x14ac:dyDescent="0.25">
      <c r="C485" s="52"/>
    </row>
    <row r="486" spans="3:3" s="2" customFormat="1" x14ac:dyDescent="0.25">
      <c r="C486" s="52"/>
    </row>
    <row r="487" spans="3:3" s="2" customFormat="1" x14ac:dyDescent="0.25">
      <c r="C487" s="52"/>
    </row>
    <row r="488" spans="3:3" s="2" customFormat="1" x14ac:dyDescent="0.25">
      <c r="C488" s="3"/>
    </row>
    <row r="489" spans="3:3" s="2" customFormat="1" x14ac:dyDescent="0.25">
      <c r="C489" s="3"/>
    </row>
    <row r="490" spans="3:3" s="2" customFormat="1" x14ac:dyDescent="0.25">
      <c r="C490" s="3"/>
    </row>
    <row r="491" spans="3:3" s="2" customFormat="1" x14ac:dyDescent="0.25">
      <c r="C491" s="3"/>
    </row>
    <row r="492" spans="3:3" s="2" customFormat="1" x14ac:dyDescent="0.25">
      <c r="C492" s="3"/>
    </row>
    <row r="493" spans="3:3" s="2" customFormat="1" x14ac:dyDescent="0.25">
      <c r="C493" s="3"/>
    </row>
    <row r="494" spans="3:3" s="2" customFormat="1" x14ac:dyDescent="0.25">
      <c r="C494" s="3"/>
    </row>
    <row r="495" spans="3:3" s="2" customFormat="1" x14ac:dyDescent="0.25">
      <c r="C495" s="3"/>
    </row>
  </sheetData>
  <mergeCells count="25">
    <mergeCell ref="B42:O42"/>
    <mergeCell ref="B46:O46"/>
    <mergeCell ref="B23:O23"/>
    <mergeCell ref="B26:O26"/>
    <mergeCell ref="B33:O33"/>
    <mergeCell ref="B36:O36"/>
    <mergeCell ref="B39:O39"/>
    <mergeCell ref="I20:K20"/>
    <mergeCell ref="L20:L22"/>
    <mergeCell ref="M20:O20"/>
    <mergeCell ref="E21:F21"/>
    <mergeCell ref="G21:G22"/>
    <mergeCell ref="I21:J21"/>
    <mergeCell ref="K21:K22"/>
    <mergeCell ref="M21:N21"/>
    <mergeCell ref="O21:O22"/>
    <mergeCell ref="A18:O18"/>
    <mergeCell ref="A20:A22"/>
    <mergeCell ref="B20:B22"/>
    <mergeCell ref="C20:C22"/>
    <mergeCell ref="D20:D22"/>
    <mergeCell ref="E20:G20"/>
    <mergeCell ref="H20:H22"/>
    <mergeCell ref="C5:O5"/>
    <mergeCell ref="C6:O6"/>
  </mergeCells>
  <pageMargins left="1.1811023622047245" right="0.39370078740157483" top="0.74803149606299213" bottom="0.78740157480314965" header="0.31496062992125984" footer="0.31496062992125984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20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37.5546875" style="2" customWidth="1"/>
    <col min="3" max="3" width="6.6640625" style="3" customWidth="1"/>
    <col min="4" max="11" width="10" style="2" hidden="1" customWidth="1"/>
    <col min="12" max="14" width="10" style="2" customWidth="1"/>
    <col min="15" max="15" width="12.6640625" style="2" customWidth="1"/>
    <col min="16" max="17" width="9.109375" style="2" hidden="1" customWidth="1"/>
    <col min="18" max="19" width="9.109375" style="2" customWidth="1"/>
    <col min="20" max="16384" width="9.109375" style="2"/>
  </cols>
  <sheetData>
    <row r="1" spans="1:21" x14ac:dyDescent="0.25">
      <c r="B1" s="648" t="s">
        <v>225</v>
      </c>
      <c r="C1" s="648"/>
      <c r="D1" s="648"/>
      <c r="E1" s="648"/>
      <c r="F1" s="648"/>
      <c r="G1" s="648"/>
      <c r="H1" s="648"/>
      <c r="I1" s="648"/>
      <c r="J1" s="648"/>
      <c r="K1" s="648"/>
      <c r="L1" s="648"/>
      <c r="M1" s="648"/>
      <c r="N1" s="648"/>
      <c r="O1" s="648"/>
    </row>
    <row r="2" spans="1:21" x14ac:dyDescent="0.25">
      <c r="B2" s="648" t="s">
        <v>294</v>
      </c>
      <c r="C2" s="648"/>
      <c r="D2" s="648"/>
      <c r="E2" s="648"/>
      <c r="F2" s="648"/>
      <c r="G2" s="648"/>
      <c r="H2" s="648"/>
      <c r="I2" s="648"/>
      <c r="J2" s="648"/>
      <c r="K2" s="648"/>
      <c r="L2" s="648"/>
      <c r="M2" s="648"/>
      <c r="N2" s="648"/>
      <c r="O2" s="648"/>
    </row>
    <row r="3" spans="1:21" x14ac:dyDescent="0.25">
      <c r="B3" s="648" t="s">
        <v>345</v>
      </c>
      <c r="C3" s="648"/>
      <c r="D3" s="648"/>
      <c r="E3" s="648"/>
      <c r="F3" s="648"/>
      <c r="G3" s="648"/>
      <c r="H3" s="648"/>
      <c r="I3" s="648"/>
      <c r="J3" s="648"/>
      <c r="K3" s="648"/>
      <c r="L3" s="648"/>
      <c r="M3" s="648"/>
      <c r="N3" s="648"/>
      <c r="O3" s="648"/>
    </row>
    <row r="4" spans="1:21" x14ac:dyDescent="0.25">
      <c r="B4" s="648" t="s">
        <v>241</v>
      </c>
      <c r="C4" s="648"/>
      <c r="D4" s="648"/>
      <c r="E4" s="648"/>
      <c r="F4" s="648"/>
      <c r="G4" s="648"/>
      <c r="H4" s="648"/>
      <c r="I4" s="648"/>
      <c r="J4" s="648"/>
      <c r="K4" s="648"/>
      <c r="L4" s="648"/>
      <c r="M4" s="648"/>
      <c r="N4" s="648"/>
      <c r="O4" s="648"/>
    </row>
    <row r="5" spans="1:21" ht="13.5" customHeight="1" x14ac:dyDescent="0.25">
      <c r="B5" s="596" t="s">
        <v>368</v>
      </c>
      <c r="C5" s="596"/>
      <c r="D5" s="596"/>
      <c r="E5" s="596"/>
      <c r="F5" s="596"/>
      <c r="G5" s="596"/>
      <c r="H5" s="596"/>
      <c r="I5" s="596"/>
      <c r="J5" s="596"/>
      <c r="K5" s="596"/>
      <c r="L5" s="596"/>
      <c r="M5" s="596"/>
      <c r="N5" s="596"/>
      <c r="O5" s="596"/>
    </row>
    <row r="6" spans="1:21" ht="15" customHeight="1" x14ac:dyDescent="0.25">
      <c r="B6" s="596" t="s">
        <v>369</v>
      </c>
      <c r="C6" s="596"/>
      <c r="D6" s="596"/>
      <c r="E6" s="596"/>
      <c r="F6" s="596"/>
      <c r="G6" s="596"/>
      <c r="H6" s="596"/>
      <c r="I6" s="596"/>
      <c r="J6" s="596"/>
      <c r="K6" s="596"/>
      <c r="L6" s="596"/>
      <c r="M6" s="596"/>
      <c r="N6" s="596"/>
      <c r="O6" s="596"/>
    </row>
    <row r="7" spans="1:21" ht="13.5" customHeight="1" x14ac:dyDescent="0.25">
      <c r="B7" s="649" t="s">
        <v>371</v>
      </c>
      <c r="C7" s="649"/>
      <c r="D7" s="649"/>
      <c r="E7" s="649"/>
      <c r="F7" s="649"/>
      <c r="G7" s="649"/>
      <c r="H7" s="649"/>
      <c r="I7" s="649"/>
      <c r="J7" s="649"/>
      <c r="K7" s="649"/>
      <c r="L7" s="649"/>
      <c r="M7" s="649"/>
      <c r="N7" s="649"/>
      <c r="O7" s="649"/>
    </row>
    <row r="8" spans="1:21" ht="15" customHeight="1" x14ac:dyDescent="0.25">
      <c r="B8" s="649" t="s">
        <v>372</v>
      </c>
      <c r="C8" s="649"/>
      <c r="D8" s="649"/>
      <c r="E8" s="649"/>
      <c r="F8" s="649"/>
      <c r="G8" s="649"/>
      <c r="H8" s="649"/>
      <c r="I8" s="649"/>
      <c r="J8" s="649"/>
      <c r="K8" s="649"/>
      <c r="L8" s="649"/>
      <c r="M8" s="649"/>
      <c r="N8" s="649"/>
      <c r="O8" s="649"/>
    </row>
    <row r="9" spans="1:21" ht="13.5" customHeight="1" x14ac:dyDescent="0.25">
      <c r="B9" s="649" t="s">
        <v>586</v>
      </c>
      <c r="C9" s="649"/>
      <c r="D9" s="649"/>
      <c r="E9" s="649"/>
      <c r="F9" s="649"/>
      <c r="G9" s="649"/>
      <c r="H9" s="649"/>
      <c r="I9" s="649"/>
      <c r="J9" s="649"/>
      <c r="K9" s="649"/>
      <c r="L9" s="649"/>
      <c r="M9" s="649"/>
      <c r="N9" s="649"/>
      <c r="O9" s="649"/>
    </row>
    <row r="10" spans="1:21" ht="15" customHeight="1" x14ac:dyDescent="0.25">
      <c r="B10" s="649" t="s">
        <v>385</v>
      </c>
      <c r="C10" s="649"/>
      <c r="D10" s="649"/>
      <c r="E10" s="649"/>
      <c r="F10" s="649"/>
      <c r="G10" s="649"/>
      <c r="H10" s="649"/>
      <c r="I10" s="649"/>
      <c r="J10" s="649"/>
      <c r="K10" s="649"/>
      <c r="L10" s="649"/>
      <c r="M10" s="649"/>
      <c r="N10" s="649"/>
      <c r="O10" s="649"/>
    </row>
    <row r="11" spans="1:21" x14ac:dyDescent="0.25"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21" x14ac:dyDescent="0.25">
      <c r="A12" s="527" t="s">
        <v>338</v>
      </c>
      <c r="B12" s="527"/>
      <c r="C12" s="527"/>
      <c r="D12" s="527"/>
      <c r="E12" s="527"/>
      <c r="F12" s="527"/>
      <c r="G12" s="527"/>
      <c r="H12" s="527"/>
      <c r="I12" s="527"/>
      <c r="J12" s="527"/>
      <c r="K12" s="527"/>
      <c r="L12" s="527"/>
      <c r="M12" s="527"/>
      <c r="N12" s="527"/>
      <c r="O12" s="527"/>
    </row>
    <row r="13" spans="1:21" x14ac:dyDescent="0.25">
      <c r="A13" s="416"/>
      <c r="B13" s="416"/>
      <c r="C13" s="416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4" t="s">
        <v>253</v>
      </c>
    </row>
    <row r="14" spans="1:21" x14ac:dyDescent="0.25">
      <c r="A14" s="637" t="s">
        <v>5</v>
      </c>
      <c r="B14" s="530" t="s">
        <v>242</v>
      </c>
      <c r="C14" s="530" t="s">
        <v>49</v>
      </c>
      <c r="D14" s="554" t="s">
        <v>230</v>
      </c>
      <c r="E14" s="564" t="s">
        <v>181</v>
      </c>
      <c r="F14" s="564"/>
      <c r="G14" s="564"/>
      <c r="H14" s="531" t="s">
        <v>232</v>
      </c>
      <c r="I14" s="563" t="s">
        <v>181</v>
      </c>
      <c r="J14" s="563"/>
      <c r="K14" s="563"/>
      <c r="L14" s="547" t="s">
        <v>0</v>
      </c>
      <c r="M14" s="547" t="s">
        <v>181</v>
      </c>
      <c r="N14" s="547"/>
      <c r="O14" s="547"/>
    </row>
    <row r="15" spans="1:21" x14ac:dyDescent="0.25">
      <c r="A15" s="637"/>
      <c r="B15" s="530"/>
      <c r="C15" s="530"/>
      <c r="D15" s="554"/>
      <c r="E15" s="564" t="s">
        <v>1</v>
      </c>
      <c r="F15" s="564"/>
      <c r="G15" s="554" t="s">
        <v>2</v>
      </c>
      <c r="H15" s="531"/>
      <c r="I15" s="563" t="s">
        <v>1</v>
      </c>
      <c r="J15" s="563"/>
      <c r="K15" s="531" t="s">
        <v>2</v>
      </c>
      <c r="L15" s="547"/>
      <c r="M15" s="547" t="s">
        <v>1</v>
      </c>
      <c r="N15" s="547"/>
      <c r="O15" s="530" t="s">
        <v>2</v>
      </c>
    </row>
    <row r="16" spans="1:21" ht="29.25" customHeight="1" x14ac:dyDescent="0.3">
      <c r="A16" s="637"/>
      <c r="B16" s="530"/>
      <c r="C16" s="530"/>
      <c r="D16" s="554"/>
      <c r="E16" s="412" t="s">
        <v>3</v>
      </c>
      <c r="F16" s="413" t="s">
        <v>4</v>
      </c>
      <c r="G16" s="554"/>
      <c r="H16" s="531"/>
      <c r="I16" s="414" t="s">
        <v>3</v>
      </c>
      <c r="J16" s="415" t="s">
        <v>4</v>
      </c>
      <c r="K16" s="531"/>
      <c r="L16" s="547"/>
      <c r="M16" s="410" t="s">
        <v>3</v>
      </c>
      <c r="N16" s="411" t="s">
        <v>4</v>
      </c>
      <c r="O16" s="530"/>
      <c r="U16" s="387"/>
    </row>
    <row r="17" spans="1:15" ht="18" customHeight="1" x14ac:dyDescent="0.25">
      <c r="A17" s="5" t="s">
        <v>65</v>
      </c>
      <c r="B17" s="642" t="s">
        <v>333</v>
      </c>
      <c r="C17" s="643"/>
      <c r="D17" s="643"/>
      <c r="E17" s="643"/>
      <c r="F17" s="643"/>
      <c r="G17" s="643"/>
      <c r="H17" s="643"/>
      <c r="I17" s="643"/>
      <c r="J17" s="643"/>
      <c r="K17" s="643"/>
      <c r="L17" s="643"/>
      <c r="M17" s="643"/>
      <c r="N17" s="643"/>
      <c r="O17" s="644"/>
    </row>
    <row r="18" spans="1:15" ht="15.75" customHeight="1" x14ac:dyDescent="0.3">
      <c r="A18" s="5" t="s">
        <v>170</v>
      </c>
      <c r="B18" s="544" t="s">
        <v>6</v>
      </c>
      <c r="C18" s="545"/>
      <c r="D18" s="545"/>
      <c r="E18" s="545"/>
      <c r="F18" s="545"/>
      <c r="G18" s="545"/>
      <c r="H18" s="545"/>
      <c r="I18" s="545"/>
      <c r="J18" s="545"/>
      <c r="K18" s="545"/>
      <c r="L18" s="545"/>
      <c r="M18" s="545"/>
      <c r="N18" s="545"/>
      <c r="O18" s="546"/>
    </row>
    <row r="19" spans="1:15" ht="15" customHeight="1" x14ac:dyDescent="0.25">
      <c r="A19" s="5" t="s">
        <v>66</v>
      </c>
      <c r="B19" s="29" t="s">
        <v>20</v>
      </c>
      <c r="C19" s="15"/>
      <c r="D19" s="16">
        <f t="shared" ref="D19:D23" si="0">E19+G19</f>
        <v>440</v>
      </c>
      <c r="E19" s="16">
        <f>E20+E21+E22+E23</f>
        <v>401.6</v>
      </c>
      <c r="F19" s="16">
        <f t="shared" ref="F19:G19" si="1">F20+F21+F22+F23</f>
        <v>0</v>
      </c>
      <c r="G19" s="16">
        <f t="shared" si="1"/>
        <v>38.4</v>
      </c>
      <c r="H19" s="10">
        <f t="shared" ref="H19:H22" si="2">I19+K19</f>
        <v>0</v>
      </c>
      <c r="I19" s="10">
        <f>I20+I21+I22+I23</f>
        <v>0</v>
      </c>
      <c r="J19" s="10">
        <f t="shared" ref="J19:K19" si="3">J20+J21+J22+J23</f>
        <v>0</v>
      </c>
      <c r="K19" s="10">
        <f t="shared" si="3"/>
        <v>0</v>
      </c>
      <c r="L19" s="12">
        <f t="shared" ref="L19:O23" si="4">D19+H19</f>
        <v>440</v>
      </c>
      <c r="M19" s="12">
        <f t="shared" si="4"/>
        <v>401.6</v>
      </c>
      <c r="N19" s="12">
        <f t="shared" si="4"/>
        <v>0</v>
      </c>
      <c r="O19" s="12">
        <f t="shared" si="4"/>
        <v>38.4</v>
      </c>
    </row>
    <row r="20" spans="1:15" ht="15" customHeight="1" x14ac:dyDescent="0.25">
      <c r="A20" s="19"/>
      <c r="B20" s="73"/>
      <c r="C20" s="299" t="s">
        <v>9</v>
      </c>
      <c r="D20" s="16">
        <f t="shared" si="0"/>
        <v>113.19999999999999</v>
      </c>
      <c r="E20" s="16">
        <v>77.599999999999994</v>
      </c>
      <c r="F20" s="16"/>
      <c r="G20" s="16">
        <v>35.6</v>
      </c>
      <c r="H20" s="10">
        <f t="shared" si="2"/>
        <v>0</v>
      </c>
      <c r="I20" s="10"/>
      <c r="J20" s="10"/>
      <c r="K20" s="10"/>
      <c r="L20" s="12">
        <f t="shared" si="4"/>
        <v>113.19999999999999</v>
      </c>
      <c r="M20" s="12">
        <f t="shared" si="4"/>
        <v>77.599999999999994</v>
      </c>
      <c r="N20" s="12">
        <f t="shared" si="4"/>
        <v>0</v>
      </c>
      <c r="O20" s="12">
        <f t="shared" si="4"/>
        <v>35.6</v>
      </c>
    </row>
    <row r="21" spans="1:15" ht="15" customHeight="1" x14ac:dyDescent="0.25">
      <c r="A21" s="19"/>
      <c r="B21" s="73"/>
      <c r="C21" s="299" t="s">
        <v>25</v>
      </c>
      <c r="D21" s="16">
        <f t="shared" si="0"/>
        <v>321.10000000000002</v>
      </c>
      <c r="E21" s="16">
        <v>321.10000000000002</v>
      </c>
      <c r="F21" s="16"/>
      <c r="G21" s="16"/>
      <c r="H21" s="10">
        <f t="shared" si="2"/>
        <v>0</v>
      </c>
      <c r="I21" s="10"/>
      <c r="J21" s="10"/>
      <c r="K21" s="10"/>
      <c r="L21" s="12">
        <f t="shared" si="4"/>
        <v>321.10000000000002</v>
      </c>
      <c r="M21" s="12">
        <f t="shared" si="4"/>
        <v>321.10000000000002</v>
      </c>
      <c r="N21" s="12">
        <f t="shared" si="4"/>
        <v>0</v>
      </c>
      <c r="O21" s="12">
        <f t="shared" si="4"/>
        <v>0</v>
      </c>
    </row>
    <row r="22" spans="1:15" s="87" customFormat="1" ht="15" customHeight="1" x14ac:dyDescent="0.25">
      <c r="A22" s="240"/>
      <c r="B22" s="241"/>
      <c r="C22" s="15" t="s">
        <v>22</v>
      </c>
      <c r="D22" s="16">
        <f t="shared" si="0"/>
        <v>5.6999999999999993</v>
      </c>
      <c r="E22" s="16">
        <v>2.9</v>
      </c>
      <c r="F22" s="16"/>
      <c r="G22" s="16">
        <v>2.8</v>
      </c>
      <c r="H22" s="10">
        <f t="shared" si="2"/>
        <v>0</v>
      </c>
      <c r="I22" s="10"/>
      <c r="J22" s="10"/>
      <c r="K22" s="10"/>
      <c r="L22" s="12">
        <f t="shared" si="4"/>
        <v>5.6999999999999993</v>
      </c>
      <c r="M22" s="12">
        <f t="shared" si="4"/>
        <v>2.9</v>
      </c>
      <c r="N22" s="12">
        <f t="shared" si="4"/>
        <v>0</v>
      </c>
      <c r="O22" s="12">
        <f t="shared" si="4"/>
        <v>2.8</v>
      </c>
    </row>
    <row r="23" spans="1:15" s="87" customFormat="1" ht="15" hidden="1" customHeight="1" x14ac:dyDescent="0.25">
      <c r="A23" s="240"/>
      <c r="B23" s="241"/>
      <c r="C23" s="38" t="s">
        <v>30</v>
      </c>
      <c r="D23" s="16">
        <f t="shared" si="0"/>
        <v>0</v>
      </c>
      <c r="E23" s="16"/>
      <c r="F23" s="16"/>
      <c r="G23" s="16"/>
      <c r="H23" s="10"/>
      <c r="I23" s="10"/>
      <c r="J23" s="10"/>
      <c r="K23" s="10"/>
      <c r="L23" s="12">
        <f t="shared" si="4"/>
        <v>0</v>
      </c>
      <c r="M23" s="12">
        <f t="shared" si="4"/>
        <v>0</v>
      </c>
      <c r="N23" s="12">
        <f t="shared" si="4"/>
        <v>0</v>
      </c>
      <c r="O23" s="12">
        <f t="shared" si="4"/>
        <v>0</v>
      </c>
    </row>
    <row r="24" spans="1:15" ht="15" customHeight="1" x14ac:dyDescent="0.25">
      <c r="A24" s="20" t="s">
        <v>67</v>
      </c>
      <c r="B24" s="21" t="s">
        <v>162</v>
      </c>
      <c r="C24" s="28"/>
      <c r="D24" s="223">
        <f>E24+G24</f>
        <v>440</v>
      </c>
      <c r="E24" s="23">
        <f>E19</f>
        <v>401.6</v>
      </c>
      <c r="F24" s="23">
        <f>F19</f>
        <v>0</v>
      </c>
      <c r="G24" s="23">
        <f>G19</f>
        <v>38.4</v>
      </c>
      <c r="H24" s="24">
        <f t="shared" ref="H24" si="5">I24+K24</f>
        <v>0</v>
      </c>
      <c r="I24" s="24">
        <f>I19</f>
        <v>0</v>
      </c>
      <c r="J24" s="24">
        <f>J19</f>
        <v>0</v>
      </c>
      <c r="K24" s="24">
        <f>K19</f>
        <v>0</v>
      </c>
      <c r="L24" s="21">
        <f t="shared" ref="L24" si="6">M24+O24</f>
        <v>440</v>
      </c>
      <c r="M24" s="21">
        <f>M19</f>
        <v>401.6</v>
      </c>
      <c r="N24" s="21">
        <f>N19</f>
        <v>0</v>
      </c>
      <c r="O24" s="21">
        <f>O19</f>
        <v>38.4</v>
      </c>
    </row>
    <row r="25" spans="1:15" ht="18.75" customHeight="1" x14ac:dyDescent="0.3">
      <c r="A25" s="19" t="s">
        <v>68</v>
      </c>
      <c r="B25" s="544" t="s">
        <v>54</v>
      </c>
      <c r="C25" s="545"/>
      <c r="D25" s="545"/>
      <c r="E25" s="545"/>
      <c r="F25" s="545"/>
      <c r="G25" s="545"/>
      <c r="H25" s="545"/>
      <c r="I25" s="545"/>
      <c r="J25" s="545"/>
      <c r="K25" s="545"/>
      <c r="L25" s="545"/>
      <c r="M25" s="545"/>
      <c r="N25" s="545"/>
      <c r="O25" s="546"/>
    </row>
    <row r="26" spans="1:15" ht="15" customHeight="1" x14ac:dyDescent="0.25">
      <c r="A26" s="121" t="s">
        <v>69</v>
      </c>
      <c r="B26" s="29" t="s">
        <v>20</v>
      </c>
      <c r="C26" s="30"/>
      <c r="D26" s="16">
        <f t="shared" ref="D26:D38" si="7">E26+G26</f>
        <v>558.4</v>
      </c>
      <c r="E26" s="16">
        <f>E27+E28+E29</f>
        <v>517.79999999999995</v>
      </c>
      <c r="F26" s="16">
        <f t="shared" ref="F26:G26" si="8">F27+F28+F29</f>
        <v>0</v>
      </c>
      <c r="G26" s="16">
        <f t="shared" si="8"/>
        <v>40.6</v>
      </c>
      <c r="H26" s="10">
        <f>I26+K26</f>
        <v>0</v>
      </c>
      <c r="I26" s="10">
        <f>I30+I31</f>
        <v>0</v>
      </c>
      <c r="J26" s="10">
        <f>J30+J31</f>
        <v>0</v>
      </c>
      <c r="K26" s="10">
        <f>K30+K31+K32</f>
        <v>0</v>
      </c>
      <c r="L26" s="12">
        <f t="shared" ref="L26:O38" si="9">D26+H26</f>
        <v>558.4</v>
      </c>
      <c r="M26" s="12">
        <f t="shared" si="9"/>
        <v>517.79999999999995</v>
      </c>
      <c r="N26" s="12">
        <f t="shared" si="9"/>
        <v>0</v>
      </c>
      <c r="O26" s="12">
        <f t="shared" si="9"/>
        <v>40.6</v>
      </c>
    </row>
    <row r="27" spans="1:15" ht="15" customHeight="1" x14ac:dyDescent="0.25">
      <c r="A27" s="125"/>
      <c r="B27" s="73"/>
      <c r="C27" s="299" t="s">
        <v>25</v>
      </c>
      <c r="D27" s="16">
        <f t="shared" si="7"/>
        <v>36.4</v>
      </c>
      <c r="E27" s="16"/>
      <c r="F27" s="16"/>
      <c r="G27" s="16">
        <v>36.4</v>
      </c>
      <c r="H27" s="10"/>
      <c r="I27" s="10"/>
      <c r="J27" s="10"/>
      <c r="K27" s="10"/>
      <c r="L27" s="12">
        <f t="shared" si="9"/>
        <v>36.4</v>
      </c>
      <c r="M27" s="12">
        <f t="shared" si="9"/>
        <v>0</v>
      </c>
      <c r="N27" s="12">
        <f t="shared" si="9"/>
        <v>0</v>
      </c>
      <c r="O27" s="12">
        <f t="shared" si="9"/>
        <v>36.4</v>
      </c>
    </row>
    <row r="28" spans="1:15" ht="15" customHeight="1" x14ac:dyDescent="0.25">
      <c r="A28" s="125"/>
      <c r="B28" s="73"/>
      <c r="C28" s="30" t="s">
        <v>31</v>
      </c>
      <c r="D28" s="16">
        <f t="shared" si="7"/>
        <v>517.79999999999995</v>
      </c>
      <c r="E28" s="16">
        <v>517.79999999999995</v>
      </c>
      <c r="F28" s="16"/>
      <c r="G28" s="16"/>
      <c r="H28" s="10"/>
      <c r="I28" s="10"/>
      <c r="J28" s="10"/>
      <c r="K28" s="10"/>
      <c r="L28" s="12">
        <f t="shared" si="9"/>
        <v>517.79999999999995</v>
      </c>
      <c r="M28" s="12">
        <f t="shared" si="9"/>
        <v>517.79999999999995</v>
      </c>
      <c r="N28" s="12">
        <f t="shared" si="9"/>
        <v>0</v>
      </c>
      <c r="O28" s="12">
        <f t="shared" si="9"/>
        <v>0</v>
      </c>
    </row>
    <row r="29" spans="1:15" ht="15" customHeight="1" x14ac:dyDescent="0.25">
      <c r="A29" s="132"/>
      <c r="B29" s="11"/>
      <c r="C29" s="15" t="s">
        <v>22</v>
      </c>
      <c r="D29" s="16">
        <f t="shared" si="7"/>
        <v>4.2</v>
      </c>
      <c r="E29" s="16"/>
      <c r="F29" s="16"/>
      <c r="G29" s="16">
        <v>4.2</v>
      </c>
      <c r="H29" s="10"/>
      <c r="I29" s="10"/>
      <c r="J29" s="10"/>
      <c r="K29" s="10"/>
      <c r="L29" s="12">
        <f t="shared" si="9"/>
        <v>4.2</v>
      </c>
      <c r="M29" s="12">
        <f t="shared" si="9"/>
        <v>0</v>
      </c>
      <c r="N29" s="12">
        <f t="shared" si="9"/>
        <v>0</v>
      </c>
      <c r="O29" s="12">
        <f t="shared" si="9"/>
        <v>4.2</v>
      </c>
    </row>
    <row r="30" spans="1:15" s="36" customFormat="1" ht="15" customHeight="1" x14ac:dyDescent="0.25">
      <c r="A30" s="37" t="s">
        <v>70</v>
      </c>
      <c r="B30" s="83" t="s">
        <v>11</v>
      </c>
      <c r="C30" s="15" t="s">
        <v>22</v>
      </c>
      <c r="D30" s="16">
        <f t="shared" si="7"/>
        <v>0.3</v>
      </c>
      <c r="E30" s="16">
        <v>0.3</v>
      </c>
      <c r="F30" s="16"/>
      <c r="G30" s="16"/>
      <c r="H30" s="10">
        <f t="shared" ref="H30:H32" si="10">I30+K30</f>
        <v>0</v>
      </c>
      <c r="I30" s="10"/>
      <c r="J30" s="10"/>
      <c r="K30" s="10"/>
      <c r="L30" s="12">
        <f t="shared" si="9"/>
        <v>0.3</v>
      </c>
      <c r="M30" s="12">
        <f t="shared" si="9"/>
        <v>0.3</v>
      </c>
      <c r="N30" s="12">
        <f t="shared" si="9"/>
        <v>0</v>
      </c>
      <c r="O30" s="12">
        <f t="shared" si="9"/>
        <v>0</v>
      </c>
    </row>
    <row r="31" spans="1:15" ht="15" customHeight="1" x14ac:dyDescent="0.25">
      <c r="A31" s="13" t="s">
        <v>71</v>
      </c>
      <c r="B31" s="83" t="s">
        <v>12</v>
      </c>
      <c r="C31" s="15" t="s">
        <v>22</v>
      </c>
      <c r="D31" s="16">
        <f t="shared" si="7"/>
        <v>0.1</v>
      </c>
      <c r="E31" s="16">
        <v>0.1</v>
      </c>
      <c r="F31" s="16"/>
      <c r="G31" s="16"/>
      <c r="H31" s="10">
        <f t="shared" si="10"/>
        <v>0</v>
      </c>
      <c r="I31" s="10"/>
      <c r="J31" s="10"/>
      <c r="K31" s="10"/>
      <c r="L31" s="12">
        <f t="shared" si="9"/>
        <v>0.1</v>
      </c>
      <c r="M31" s="12">
        <f t="shared" si="9"/>
        <v>0.1</v>
      </c>
      <c r="N31" s="12">
        <f t="shared" si="9"/>
        <v>0</v>
      </c>
      <c r="O31" s="12">
        <f t="shared" si="9"/>
        <v>0</v>
      </c>
    </row>
    <row r="32" spans="1:15" ht="15" customHeight="1" x14ac:dyDescent="0.25">
      <c r="A32" s="13" t="s">
        <v>72</v>
      </c>
      <c r="B32" s="83" t="s">
        <v>14</v>
      </c>
      <c r="C32" s="347" t="s">
        <v>22</v>
      </c>
      <c r="D32" s="16">
        <f t="shared" si="7"/>
        <v>0.9</v>
      </c>
      <c r="E32" s="16">
        <v>0.9</v>
      </c>
      <c r="F32" s="16"/>
      <c r="G32" s="16"/>
      <c r="H32" s="10">
        <f t="shared" si="10"/>
        <v>0</v>
      </c>
      <c r="I32" s="10"/>
      <c r="J32" s="10"/>
      <c r="K32" s="10"/>
      <c r="L32" s="12">
        <f t="shared" si="9"/>
        <v>0.9</v>
      </c>
      <c r="M32" s="12">
        <f t="shared" si="9"/>
        <v>0.9</v>
      </c>
      <c r="N32" s="12">
        <f t="shared" si="9"/>
        <v>0</v>
      </c>
      <c r="O32" s="12">
        <f t="shared" si="9"/>
        <v>0</v>
      </c>
    </row>
    <row r="33" spans="1:15" ht="15" customHeight="1" x14ac:dyDescent="0.25">
      <c r="A33" s="13" t="s">
        <v>73</v>
      </c>
      <c r="B33" s="83" t="s">
        <v>15</v>
      </c>
      <c r="C33" s="347" t="s">
        <v>22</v>
      </c>
      <c r="D33" s="16">
        <f t="shared" si="7"/>
        <v>0.2</v>
      </c>
      <c r="E33" s="16">
        <v>0.2</v>
      </c>
      <c r="F33" s="16"/>
      <c r="G33" s="16"/>
      <c r="H33" s="10"/>
      <c r="I33" s="10"/>
      <c r="J33" s="10"/>
      <c r="K33" s="10"/>
      <c r="L33" s="12">
        <f t="shared" si="9"/>
        <v>0.2</v>
      </c>
      <c r="M33" s="12">
        <f t="shared" si="9"/>
        <v>0.2</v>
      </c>
      <c r="N33" s="12"/>
      <c r="O33" s="12">
        <f t="shared" si="9"/>
        <v>0</v>
      </c>
    </row>
    <row r="34" spans="1:15" ht="15" customHeight="1" x14ac:dyDescent="0.25">
      <c r="A34" s="13" t="s">
        <v>74</v>
      </c>
      <c r="B34" s="83" t="s">
        <v>16</v>
      </c>
      <c r="C34" s="347" t="s">
        <v>22</v>
      </c>
      <c r="D34" s="16">
        <f t="shared" si="7"/>
        <v>2.2000000000000002</v>
      </c>
      <c r="E34" s="16"/>
      <c r="F34" s="16"/>
      <c r="G34" s="16">
        <v>2.2000000000000002</v>
      </c>
      <c r="H34" s="10"/>
      <c r="I34" s="10"/>
      <c r="J34" s="10"/>
      <c r="K34" s="10"/>
      <c r="L34" s="12">
        <f t="shared" si="9"/>
        <v>2.2000000000000002</v>
      </c>
      <c r="M34" s="12">
        <f t="shared" si="9"/>
        <v>0</v>
      </c>
      <c r="N34" s="12"/>
      <c r="O34" s="12">
        <f t="shared" si="9"/>
        <v>2.2000000000000002</v>
      </c>
    </row>
    <row r="35" spans="1:15" ht="15" customHeight="1" x14ac:dyDescent="0.25">
      <c r="A35" s="13" t="s">
        <v>75</v>
      </c>
      <c r="B35" s="83" t="s">
        <v>18</v>
      </c>
      <c r="C35" s="347" t="s">
        <v>22</v>
      </c>
      <c r="D35" s="16">
        <f t="shared" si="7"/>
        <v>0.2</v>
      </c>
      <c r="E35" s="16">
        <v>0.2</v>
      </c>
      <c r="F35" s="16"/>
      <c r="G35" s="16"/>
      <c r="H35" s="10"/>
      <c r="I35" s="10"/>
      <c r="J35" s="10"/>
      <c r="K35" s="10"/>
      <c r="L35" s="12">
        <f t="shared" si="9"/>
        <v>0.2</v>
      </c>
      <c r="M35" s="12">
        <f t="shared" si="9"/>
        <v>0.2</v>
      </c>
      <c r="N35" s="12"/>
      <c r="O35" s="12">
        <f t="shared" si="9"/>
        <v>0</v>
      </c>
    </row>
    <row r="36" spans="1:15" s="36" customFormat="1" ht="15" customHeight="1" x14ac:dyDescent="0.25">
      <c r="A36" s="121" t="s">
        <v>76</v>
      </c>
      <c r="B36" s="29" t="s">
        <v>19</v>
      </c>
      <c r="C36" s="244"/>
      <c r="D36" s="16">
        <f t="shared" si="7"/>
        <v>16</v>
      </c>
      <c r="E36" s="16">
        <f>E37+E38</f>
        <v>16</v>
      </c>
      <c r="F36" s="16">
        <f t="shared" ref="F36:G36" si="11">F37+F38</f>
        <v>0</v>
      </c>
      <c r="G36" s="16">
        <f t="shared" si="11"/>
        <v>0</v>
      </c>
      <c r="H36" s="10">
        <f>I36+K36</f>
        <v>0</v>
      </c>
      <c r="I36" s="10">
        <f>I37+I38</f>
        <v>0</v>
      </c>
      <c r="J36" s="10">
        <f t="shared" ref="J36:K36" si="12">J37+J38</f>
        <v>0</v>
      </c>
      <c r="K36" s="10">
        <f t="shared" si="12"/>
        <v>0</v>
      </c>
      <c r="L36" s="12">
        <f t="shared" si="9"/>
        <v>16</v>
      </c>
      <c r="M36" s="12">
        <f>M37+M38</f>
        <v>16</v>
      </c>
      <c r="N36" s="12">
        <f t="shared" ref="N36:O36" si="13">N37+N38</f>
        <v>0</v>
      </c>
      <c r="O36" s="12">
        <f t="shared" si="13"/>
        <v>0</v>
      </c>
    </row>
    <row r="37" spans="1:15" s="36" customFormat="1" ht="15" customHeight="1" x14ac:dyDescent="0.25">
      <c r="A37" s="125"/>
      <c r="B37" s="73"/>
      <c r="C37" s="131" t="s">
        <v>25</v>
      </c>
      <c r="D37" s="16">
        <f t="shared" si="7"/>
        <v>10</v>
      </c>
      <c r="E37" s="16">
        <v>10</v>
      </c>
      <c r="F37" s="16"/>
      <c r="G37" s="16"/>
      <c r="H37" s="10"/>
      <c r="I37" s="10"/>
      <c r="J37" s="10"/>
      <c r="K37" s="10"/>
      <c r="L37" s="12">
        <f t="shared" si="9"/>
        <v>10</v>
      </c>
      <c r="M37" s="12">
        <f t="shared" si="9"/>
        <v>10</v>
      </c>
      <c r="N37" s="12">
        <f t="shared" si="9"/>
        <v>0</v>
      </c>
      <c r="O37" s="12">
        <f t="shared" si="9"/>
        <v>0</v>
      </c>
    </row>
    <row r="38" spans="1:15" s="36" customFormat="1" ht="15" customHeight="1" x14ac:dyDescent="0.25">
      <c r="A38" s="132"/>
      <c r="B38" s="11"/>
      <c r="C38" s="244" t="s">
        <v>22</v>
      </c>
      <c r="D38" s="16">
        <f t="shared" si="7"/>
        <v>6</v>
      </c>
      <c r="E38" s="16">
        <v>6</v>
      </c>
      <c r="F38" s="16"/>
      <c r="G38" s="16"/>
      <c r="H38" s="10"/>
      <c r="I38" s="10"/>
      <c r="J38" s="10"/>
      <c r="K38" s="10"/>
      <c r="L38" s="12">
        <f t="shared" si="9"/>
        <v>6</v>
      </c>
      <c r="M38" s="12">
        <f t="shared" si="9"/>
        <v>6</v>
      </c>
      <c r="N38" s="12">
        <f t="shared" si="9"/>
        <v>0</v>
      </c>
      <c r="O38" s="12">
        <f t="shared" si="9"/>
        <v>0</v>
      </c>
    </row>
    <row r="39" spans="1:15" ht="15" customHeight="1" x14ac:dyDescent="0.25">
      <c r="A39" s="172" t="s">
        <v>77</v>
      </c>
      <c r="B39" s="80" t="s">
        <v>163</v>
      </c>
      <c r="C39" s="28"/>
      <c r="D39" s="223">
        <f>D26+D30+D31+D32+D33+D34+D35+D36</f>
        <v>578.30000000000007</v>
      </c>
      <c r="E39" s="223">
        <f t="shared" ref="E39:O39" si="14">E26+E30+E31+E32+E33+E34+E35+E36</f>
        <v>535.5</v>
      </c>
      <c r="F39" s="223">
        <f t="shared" si="14"/>
        <v>0</v>
      </c>
      <c r="G39" s="223">
        <f t="shared" si="14"/>
        <v>42.800000000000004</v>
      </c>
      <c r="H39" s="10">
        <f t="shared" si="14"/>
        <v>0</v>
      </c>
      <c r="I39" s="10">
        <f t="shared" si="14"/>
        <v>0</v>
      </c>
      <c r="J39" s="10">
        <f t="shared" si="14"/>
        <v>0</v>
      </c>
      <c r="K39" s="10">
        <f t="shared" si="14"/>
        <v>0</v>
      </c>
      <c r="L39" s="21">
        <f t="shared" si="14"/>
        <v>578.30000000000007</v>
      </c>
      <c r="M39" s="21">
        <f t="shared" si="14"/>
        <v>535.5</v>
      </c>
      <c r="N39" s="21">
        <f t="shared" si="14"/>
        <v>0</v>
      </c>
      <c r="O39" s="21">
        <f t="shared" si="14"/>
        <v>42.800000000000004</v>
      </c>
    </row>
    <row r="40" spans="1:15" ht="18.75" customHeight="1" x14ac:dyDescent="0.3">
      <c r="A40" s="13" t="s">
        <v>78</v>
      </c>
      <c r="B40" s="544" t="s">
        <v>159</v>
      </c>
      <c r="C40" s="545"/>
      <c r="D40" s="545"/>
      <c r="E40" s="545"/>
      <c r="F40" s="545"/>
      <c r="G40" s="545"/>
      <c r="H40" s="545"/>
      <c r="I40" s="545"/>
      <c r="J40" s="545"/>
      <c r="K40" s="545"/>
      <c r="L40" s="545"/>
      <c r="M40" s="545"/>
      <c r="N40" s="545"/>
      <c r="O40" s="546"/>
    </row>
    <row r="41" spans="1:15" ht="15" customHeight="1" x14ac:dyDescent="0.25">
      <c r="A41" s="13" t="s">
        <v>79</v>
      </c>
      <c r="B41" s="12" t="s">
        <v>20</v>
      </c>
      <c r="C41" s="30" t="s">
        <v>46</v>
      </c>
      <c r="D41" s="16">
        <f t="shared" ref="D41:D69" si="15">E41+G41</f>
        <v>198.8</v>
      </c>
      <c r="E41" s="16">
        <v>198.8</v>
      </c>
      <c r="F41" s="16"/>
      <c r="G41" s="16"/>
      <c r="H41" s="10">
        <f t="shared" ref="H41" si="16">I41+K41</f>
        <v>0</v>
      </c>
      <c r="I41" s="10"/>
      <c r="J41" s="10"/>
      <c r="K41" s="10"/>
      <c r="L41" s="12">
        <f t="shared" ref="L41:O69" si="17">D41+H41</f>
        <v>198.8</v>
      </c>
      <c r="M41" s="12">
        <f t="shared" si="17"/>
        <v>198.8</v>
      </c>
      <c r="N41" s="12">
        <f t="shared" si="17"/>
        <v>0</v>
      </c>
      <c r="O41" s="12">
        <f t="shared" si="17"/>
        <v>0</v>
      </c>
    </row>
    <row r="42" spans="1:15" ht="15" customHeight="1" x14ac:dyDescent="0.25">
      <c r="A42" s="13" t="s">
        <v>80</v>
      </c>
      <c r="B42" s="14" t="s">
        <v>50</v>
      </c>
      <c r="C42" s="30" t="s">
        <v>46</v>
      </c>
      <c r="D42" s="16">
        <f t="shared" si="15"/>
        <v>0.5</v>
      </c>
      <c r="E42" s="16">
        <v>0.5</v>
      </c>
      <c r="F42" s="16"/>
      <c r="G42" s="16"/>
      <c r="H42" s="10"/>
      <c r="I42" s="10"/>
      <c r="J42" s="10"/>
      <c r="K42" s="10"/>
      <c r="L42" s="12">
        <f t="shared" si="17"/>
        <v>0.5</v>
      </c>
      <c r="M42" s="12">
        <f t="shared" si="17"/>
        <v>0.5</v>
      </c>
      <c r="N42" s="12">
        <f t="shared" si="17"/>
        <v>0</v>
      </c>
      <c r="O42" s="12">
        <f t="shared" si="17"/>
        <v>0</v>
      </c>
    </row>
    <row r="43" spans="1:15" ht="15" customHeight="1" x14ac:dyDescent="0.25">
      <c r="A43" s="13" t="s">
        <v>81</v>
      </c>
      <c r="B43" s="12" t="s">
        <v>33</v>
      </c>
      <c r="C43" s="30" t="s">
        <v>46</v>
      </c>
      <c r="D43" s="16">
        <f t="shared" si="15"/>
        <v>2.5</v>
      </c>
      <c r="E43" s="16">
        <v>2.5</v>
      </c>
      <c r="F43" s="16"/>
      <c r="G43" s="16"/>
      <c r="H43" s="10"/>
      <c r="I43" s="10"/>
      <c r="J43" s="10"/>
      <c r="K43" s="10"/>
      <c r="L43" s="12">
        <f t="shared" si="17"/>
        <v>2.5</v>
      </c>
      <c r="M43" s="12">
        <f t="shared" si="17"/>
        <v>2.5</v>
      </c>
      <c r="N43" s="12">
        <f t="shared" si="17"/>
        <v>0</v>
      </c>
      <c r="O43" s="12">
        <f t="shared" si="17"/>
        <v>0</v>
      </c>
    </row>
    <row r="44" spans="1:15" ht="15" customHeight="1" x14ac:dyDescent="0.25">
      <c r="A44" s="13" t="s">
        <v>82</v>
      </c>
      <c r="B44" s="12" t="s">
        <v>149</v>
      </c>
      <c r="C44" s="30" t="s">
        <v>46</v>
      </c>
      <c r="D44" s="16">
        <f t="shared" si="15"/>
        <v>8.1999999999999993</v>
      </c>
      <c r="E44" s="16">
        <v>8.1999999999999993</v>
      </c>
      <c r="F44" s="16"/>
      <c r="G44" s="16"/>
      <c r="H44" s="10">
        <f t="shared" ref="H44:H64" si="18">I44+K44</f>
        <v>0</v>
      </c>
      <c r="I44" s="10"/>
      <c r="J44" s="10"/>
      <c r="K44" s="10"/>
      <c r="L44" s="12">
        <f t="shared" si="17"/>
        <v>8.1999999999999993</v>
      </c>
      <c r="M44" s="12">
        <f t="shared" si="17"/>
        <v>8.1999999999999993</v>
      </c>
      <c r="N44" s="12">
        <f t="shared" si="17"/>
        <v>0</v>
      </c>
      <c r="O44" s="12">
        <f t="shared" si="17"/>
        <v>0</v>
      </c>
    </row>
    <row r="45" spans="1:15" ht="15" customHeight="1" x14ac:dyDescent="0.25">
      <c r="A45" s="13" t="s">
        <v>83</v>
      </c>
      <c r="B45" s="12" t="s">
        <v>254</v>
      </c>
      <c r="C45" s="30" t="s">
        <v>46</v>
      </c>
      <c r="D45" s="16">
        <f t="shared" si="15"/>
        <v>1.6</v>
      </c>
      <c r="E45" s="16">
        <v>1.6</v>
      </c>
      <c r="F45" s="16"/>
      <c r="G45" s="16"/>
      <c r="H45" s="10"/>
      <c r="I45" s="10"/>
      <c r="J45" s="10"/>
      <c r="K45" s="10"/>
      <c r="L45" s="12">
        <f t="shared" si="17"/>
        <v>1.6</v>
      </c>
      <c r="M45" s="12">
        <f t="shared" si="17"/>
        <v>1.6</v>
      </c>
      <c r="N45" s="12">
        <f t="shared" si="17"/>
        <v>0</v>
      </c>
      <c r="O45" s="12">
        <f t="shared" si="17"/>
        <v>0</v>
      </c>
    </row>
    <row r="46" spans="1:15" ht="15" customHeight="1" x14ac:dyDescent="0.25">
      <c r="A46" s="13" t="s">
        <v>84</v>
      </c>
      <c r="B46" s="12" t="s">
        <v>142</v>
      </c>
      <c r="C46" s="30" t="s">
        <v>46</v>
      </c>
      <c r="D46" s="16">
        <f t="shared" si="15"/>
        <v>4.7</v>
      </c>
      <c r="E46" s="16">
        <v>4.7</v>
      </c>
      <c r="F46" s="16"/>
      <c r="G46" s="16"/>
      <c r="H46" s="10">
        <f t="shared" si="18"/>
        <v>0</v>
      </c>
      <c r="I46" s="10"/>
      <c r="J46" s="10"/>
      <c r="K46" s="10"/>
      <c r="L46" s="12">
        <f t="shared" si="17"/>
        <v>4.7</v>
      </c>
      <c r="M46" s="12">
        <f t="shared" si="17"/>
        <v>4.7</v>
      </c>
      <c r="N46" s="12">
        <f t="shared" si="17"/>
        <v>0</v>
      </c>
      <c r="O46" s="12">
        <f t="shared" si="17"/>
        <v>0</v>
      </c>
    </row>
    <row r="47" spans="1:15" ht="15" customHeight="1" x14ac:dyDescent="0.25">
      <c r="A47" s="13" t="s">
        <v>85</v>
      </c>
      <c r="B47" s="225" t="s">
        <v>236</v>
      </c>
      <c r="C47" s="30" t="s">
        <v>46</v>
      </c>
      <c r="D47" s="16">
        <f t="shared" si="15"/>
        <v>1</v>
      </c>
      <c r="E47" s="16">
        <v>1</v>
      </c>
      <c r="F47" s="16"/>
      <c r="G47" s="16"/>
      <c r="H47" s="10"/>
      <c r="I47" s="10"/>
      <c r="J47" s="10"/>
      <c r="K47" s="10"/>
      <c r="L47" s="12">
        <f t="shared" si="17"/>
        <v>1</v>
      </c>
      <c r="M47" s="12">
        <f t="shared" si="17"/>
        <v>1</v>
      </c>
      <c r="N47" s="12">
        <f t="shared" si="17"/>
        <v>0</v>
      </c>
      <c r="O47" s="12">
        <f t="shared" si="17"/>
        <v>0</v>
      </c>
    </row>
    <row r="48" spans="1:15" ht="15" customHeight="1" x14ac:dyDescent="0.25">
      <c r="A48" s="13" t="s">
        <v>86</v>
      </c>
      <c r="B48" s="12" t="s">
        <v>255</v>
      </c>
      <c r="C48" s="30" t="s">
        <v>46</v>
      </c>
      <c r="D48" s="16">
        <f t="shared" si="15"/>
        <v>29.7</v>
      </c>
      <c r="E48" s="16">
        <v>29.7</v>
      </c>
      <c r="F48" s="16"/>
      <c r="G48" s="16"/>
      <c r="H48" s="10"/>
      <c r="I48" s="10"/>
      <c r="J48" s="10"/>
      <c r="K48" s="10"/>
      <c r="L48" s="12">
        <f t="shared" si="17"/>
        <v>29.7</v>
      </c>
      <c r="M48" s="12">
        <f t="shared" si="17"/>
        <v>29.7</v>
      </c>
      <c r="N48" s="12">
        <f t="shared" si="17"/>
        <v>0</v>
      </c>
      <c r="O48" s="12">
        <f t="shared" si="17"/>
        <v>0</v>
      </c>
    </row>
    <row r="49" spans="1:15" ht="15" customHeight="1" x14ac:dyDescent="0.25">
      <c r="A49" s="13" t="s">
        <v>87</v>
      </c>
      <c r="B49" s="12" t="s">
        <v>249</v>
      </c>
      <c r="C49" s="30" t="s">
        <v>46</v>
      </c>
      <c r="D49" s="16">
        <f t="shared" si="15"/>
        <v>7.8</v>
      </c>
      <c r="E49" s="16">
        <v>7.8</v>
      </c>
      <c r="F49" s="16"/>
      <c r="G49" s="16"/>
      <c r="H49" s="10">
        <f t="shared" si="18"/>
        <v>0</v>
      </c>
      <c r="I49" s="10"/>
      <c r="J49" s="10"/>
      <c r="K49" s="10"/>
      <c r="L49" s="12">
        <f t="shared" si="17"/>
        <v>7.8</v>
      </c>
      <c r="M49" s="12">
        <f t="shared" si="17"/>
        <v>7.8</v>
      </c>
      <c r="N49" s="12">
        <f t="shared" si="17"/>
        <v>0</v>
      </c>
      <c r="O49" s="12">
        <f t="shared" si="17"/>
        <v>0</v>
      </c>
    </row>
    <row r="50" spans="1:15" ht="15" customHeight="1" x14ac:dyDescent="0.25">
      <c r="A50" s="13" t="s">
        <v>88</v>
      </c>
      <c r="B50" s="12" t="s">
        <v>256</v>
      </c>
      <c r="C50" s="30" t="s">
        <v>46</v>
      </c>
      <c r="D50" s="16">
        <f t="shared" si="15"/>
        <v>14.3</v>
      </c>
      <c r="E50" s="16">
        <v>14.3</v>
      </c>
      <c r="F50" s="16"/>
      <c r="G50" s="16"/>
      <c r="H50" s="10">
        <f t="shared" si="18"/>
        <v>0</v>
      </c>
      <c r="I50" s="10"/>
      <c r="J50" s="10"/>
      <c r="K50" s="10"/>
      <c r="L50" s="12">
        <f t="shared" si="17"/>
        <v>14.3</v>
      </c>
      <c r="M50" s="12">
        <f t="shared" si="17"/>
        <v>14.3</v>
      </c>
      <c r="N50" s="12">
        <f t="shared" si="17"/>
        <v>0</v>
      </c>
      <c r="O50" s="12">
        <f t="shared" si="17"/>
        <v>0</v>
      </c>
    </row>
    <row r="51" spans="1:15" ht="15" customHeight="1" x14ac:dyDescent="0.25">
      <c r="A51" s="13" t="s">
        <v>89</v>
      </c>
      <c r="B51" s="12" t="s">
        <v>257</v>
      </c>
      <c r="C51" s="30" t="s">
        <v>46</v>
      </c>
      <c r="D51" s="16">
        <f t="shared" si="15"/>
        <v>11.5</v>
      </c>
      <c r="E51" s="16">
        <v>11.5</v>
      </c>
      <c r="F51" s="16"/>
      <c r="G51" s="16"/>
      <c r="H51" s="10">
        <f t="shared" si="18"/>
        <v>0</v>
      </c>
      <c r="I51" s="10"/>
      <c r="J51" s="10"/>
      <c r="K51" s="10"/>
      <c r="L51" s="12">
        <f t="shared" si="17"/>
        <v>11.5</v>
      </c>
      <c r="M51" s="12">
        <f t="shared" si="17"/>
        <v>11.5</v>
      </c>
      <c r="N51" s="12">
        <f t="shared" si="17"/>
        <v>0</v>
      </c>
      <c r="O51" s="12">
        <f t="shared" si="17"/>
        <v>0</v>
      </c>
    </row>
    <row r="52" spans="1:15" ht="15" customHeight="1" x14ac:dyDescent="0.25">
      <c r="A52" s="13" t="s">
        <v>90</v>
      </c>
      <c r="B52" s="166" t="s">
        <v>42</v>
      </c>
      <c r="C52" s="30" t="s">
        <v>46</v>
      </c>
      <c r="D52" s="16">
        <f t="shared" si="15"/>
        <v>0.2</v>
      </c>
      <c r="E52" s="16">
        <v>0.2</v>
      </c>
      <c r="F52" s="16"/>
      <c r="G52" s="16"/>
      <c r="H52" s="10"/>
      <c r="I52" s="10"/>
      <c r="J52" s="10"/>
      <c r="K52" s="10"/>
      <c r="L52" s="12">
        <f t="shared" si="17"/>
        <v>0.2</v>
      </c>
      <c r="M52" s="12">
        <f t="shared" si="17"/>
        <v>0.2</v>
      </c>
      <c r="N52" s="12">
        <f t="shared" si="17"/>
        <v>0</v>
      </c>
      <c r="O52" s="12">
        <f t="shared" si="17"/>
        <v>0</v>
      </c>
    </row>
    <row r="53" spans="1:15" ht="15" customHeight="1" x14ac:dyDescent="0.25">
      <c r="A53" s="13" t="s">
        <v>91</v>
      </c>
      <c r="B53" s="12" t="s">
        <v>153</v>
      </c>
      <c r="C53" s="30" t="s">
        <v>46</v>
      </c>
      <c r="D53" s="16">
        <f t="shared" si="15"/>
        <v>0.7</v>
      </c>
      <c r="E53" s="16">
        <v>0.7</v>
      </c>
      <c r="F53" s="16"/>
      <c r="G53" s="16"/>
      <c r="H53" s="10"/>
      <c r="I53" s="10"/>
      <c r="J53" s="10"/>
      <c r="K53" s="10"/>
      <c r="L53" s="12">
        <f t="shared" si="17"/>
        <v>0.7</v>
      </c>
      <c r="M53" s="12">
        <f t="shared" si="17"/>
        <v>0.7</v>
      </c>
      <c r="N53" s="12">
        <f t="shared" si="17"/>
        <v>0</v>
      </c>
      <c r="O53" s="12">
        <f t="shared" si="17"/>
        <v>0</v>
      </c>
    </row>
    <row r="54" spans="1:15" ht="15" customHeight="1" x14ac:dyDescent="0.25">
      <c r="A54" s="13" t="s">
        <v>92</v>
      </c>
      <c r="B54" s="12" t="s">
        <v>41</v>
      </c>
      <c r="C54" s="30" t="s">
        <v>46</v>
      </c>
      <c r="D54" s="16">
        <f t="shared" si="15"/>
        <v>0.5</v>
      </c>
      <c r="E54" s="16">
        <v>0.5</v>
      </c>
      <c r="F54" s="16"/>
      <c r="G54" s="16"/>
      <c r="H54" s="10"/>
      <c r="I54" s="10"/>
      <c r="J54" s="10"/>
      <c r="K54" s="10"/>
      <c r="L54" s="12">
        <f t="shared" si="17"/>
        <v>0.5</v>
      </c>
      <c r="M54" s="12">
        <f t="shared" si="17"/>
        <v>0.5</v>
      </c>
      <c r="N54" s="12">
        <f t="shared" si="17"/>
        <v>0</v>
      </c>
      <c r="O54" s="12">
        <f t="shared" si="17"/>
        <v>0</v>
      </c>
    </row>
    <row r="55" spans="1:15" ht="15" customHeight="1" x14ac:dyDescent="0.25">
      <c r="A55" s="13" t="s">
        <v>93</v>
      </c>
      <c r="B55" s="166" t="s">
        <v>43</v>
      </c>
      <c r="C55" s="30" t="s">
        <v>46</v>
      </c>
      <c r="D55" s="16">
        <f t="shared" si="15"/>
        <v>0.5</v>
      </c>
      <c r="E55" s="16">
        <v>0.5</v>
      </c>
      <c r="F55" s="16"/>
      <c r="G55" s="16"/>
      <c r="H55" s="10"/>
      <c r="I55" s="10"/>
      <c r="J55" s="10"/>
      <c r="K55" s="10"/>
      <c r="L55" s="12">
        <f t="shared" si="17"/>
        <v>0.5</v>
      </c>
      <c r="M55" s="12">
        <f t="shared" si="17"/>
        <v>0.5</v>
      </c>
      <c r="N55" s="12">
        <f t="shared" si="17"/>
        <v>0</v>
      </c>
      <c r="O55" s="12">
        <f t="shared" si="17"/>
        <v>0</v>
      </c>
    </row>
    <row r="56" spans="1:15" ht="15" customHeight="1" x14ac:dyDescent="0.25">
      <c r="A56" s="13" t="s">
        <v>94</v>
      </c>
      <c r="B56" s="12" t="s">
        <v>40</v>
      </c>
      <c r="C56" s="30" t="s">
        <v>46</v>
      </c>
      <c r="D56" s="16">
        <f t="shared" si="15"/>
        <v>2.6</v>
      </c>
      <c r="E56" s="16">
        <v>2.6</v>
      </c>
      <c r="F56" s="16"/>
      <c r="G56" s="16"/>
      <c r="H56" s="10">
        <f t="shared" si="18"/>
        <v>0</v>
      </c>
      <c r="I56" s="10"/>
      <c r="J56" s="10"/>
      <c r="K56" s="10"/>
      <c r="L56" s="12">
        <f t="shared" si="17"/>
        <v>2.6</v>
      </c>
      <c r="M56" s="12">
        <f t="shared" si="17"/>
        <v>2.6</v>
      </c>
      <c r="N56" s="12">
        <f t="shared" si="17"/>
        <v>0</v>
      </c>
      <c r="O56" s="12">
        <f t="shared" si="17"/>
        <v>0</v>
      </c>
    </row>
    <row r="57" spans="1:15" ht="15" customHeight="1" x14ac:dyDescent="0.25">
      <c r="A57" s="13" t="s">
        <v>95</v>
      </c>
      <c r="B57" s="226" t="s">
        <v>251</v>
      </c>
      <c r="C57" s="30" t="s">
        <v>46</v>
      </c>
      <c r="D57" s="16">
        <f t="shared" si="15"/>
        <v>1.1000000000000001</v>
      </c>
      <c r="E57" s="16">
        <v>1.1000000000000001</v>
      </c>
      <c r="F57" s="16"/>
      <c r="G57" s="16"/>
      <c r="H57" s="10"/>
      <c r="I57" s="10"/>
      <c r="J57" s="10"/>
      <c r="K57" s="10"/>
      <c r="L57" s="12">
        <f t="shared" si="17"/>
        <v>1.1000000000000001</v>
      </c>
      <c r="M57" s="12">
        <f t="shared" si="17"/>
        <v>1.1000000000000001</v>
      </c>
      <c r="N57" s="12">
        <f t="shared" si="17"/>
        <v>0</v>
      </c>
      <c r="O57" s="12">
        <f t="shared" si="17"/>
        <v>0</v>
      </c>
    </row>
    <row r="58" spans="1:15" ht="15" customHeight="1" x14ac:dyDescent="0.25">
      <c r="A58" s="13" t="s">
        <v>96</v>
      </c>
      <c r="B58" s="82" t="s">
        <v>335</v>
      </c>
      <c r="C58" s="30" t="s">
        <v>46</v>
      </c>
      <c r="D58" s="16">
        <f t="shared" si="15"/>
        <v>3.6</v>
      </c>
      <c r="E58" s="16">
        <v>3.6</v>
      </c>
      <c r="F58" s="16"/>
      <c r="G58" s="16"/>
      <c r="H58" s="10">
        <f t="shared" si="18"/>
        <v>0</v>
      </c>
      <c r="I58" s="10"/>
      <c r="J58" s="10"/>
      <c r="K58" s="10"/>
      <c r="L58" s="12">
        <f t="shared" si="17"/>
        <v>3.6</v>
      </c>
      <c r="M58" s="12">
        <f t="shared" si="17"/>
        <v>3.6</v>
      </c>
      <c r="N58" s="12">
        <f t="shared" si="17"/>
        <v>0</v>
      </c>
      <c r="O58" s="12">
        <f t="shared" si="17"/>
        <v>0</v>
      </c>
    </row>
    <row r="59" spans="1:15" ht="15" customHeight="1" x14ac:dyDescent="0.25">
      <c r="A59" s="13" t="s">
        <v>97</v>
      </c>
      <c r="B59" s="12" t="s">
        <v>143</v>
      </c>
      <c r="C59" s="30" t="s">
        <v>46</v>
      </c>
      <c r="D59" s="16">
        <f t="shared" si="15"/>
        <v>5.4</v>
      </c>
      <c r="E59" s="16">
        <v>5.4</v>
      </c>
      <c r="F59" s="16"/>
      <c r="G59" s="16"/>
      <c r="H59" s="10">
        <f t="shared" si="18"/>
        <v>0</v>
      </c>
      <c r="I59" s="10"/>
      <c r="J59" s="10"/>
      <c r="K59" s="10"/>
      <c r="L59" s="12">
        <f t="shared" si="17"/>
        <v>5.4</v>
      </c>
      <c r="M59" s="12">
        <f t="shared" si="17"/>
        <v>5.4</v>
      </c>
      <c r="N59" s="12">
        <f t="shared" si="17"/>
        <v>0</v>
      </c>
      <c r="O59" s="12">
        <f t="shared" si="17"/>
        <v>0</v>
      </c>
    </row>
    <row r="60" spans="1:15" ht="15" customHeight="1" x14ac:dyDescent="0.25">
      <c r="A60" s="13" t="s">
        <v>98</v>
      </c>
      <c r="B60" s="12" t="s">
        <v>34</v>
      </c>
      <c r="C60" s="30" t="s">
        <v>46</v>
      </c>
      <c r="D60" s="16">
        <f t="shared" si="15"/>
        <v>3.2</v>
      </c>
      <c r="E60" s="16">
        <v>3.2</v>
      </c>
      <c r="F60" s="16"/>
      <c r="G60" s="16"/>
      <c r="H60" s="10">
        <f t="shared" si="18"/>
        <v>0</v>
      </c>
      <c r="I60" s="10"/>
      <c r="J60" s="10"/>
      <c r="K60" s="10"/>
      <c r="L60" s="12">
        <f t="shared" si="17"/>
        <v>3.2</v>
      </c>
      <c r="M60" s="12">
        <f t="shared" si="17"/>
        <v>3.2</v>
      </c>
      <c r="N60" s="12">
        <f t="shared" si="17"/>
        <v>0</v>
      </c>
      <c r="O60" s="12">
        <f t="shared" si="17"/>
        <v>0</v>
      </c>
    </row>
    <row r="61" spans="1:15" ht="15" customHeight="1" x14ac:dyDescent="0.25">
      <c r="A61" s="13" t="s">
        <v>99</v>
      </c>
      <c r="B61" s="12" t="s">
        <v>36</v>
      </c>
      <c r="C61" s="30" t="s">
        <v>46</v>
      </c>
      <c r="D61" s="16">
        <f t="shared" si="15"/>
        <v>1.5</v>
      </c>
      <c r="E61" s="16">
        <v>1.5</v>
      </c>
      <c r="F61" s="16"/>
      <c r="G61" s="16"/>
      <c r="H61" s="10">
        <f t="shared" si="18"/>
        <v>0</v>
      </c>
      <c r="I61" s="10"/>
      <c r="J61" s="10"/>
      <c r="K61" s="10"/>
      <c r="L61" s="12">
        <f t="shared" si="17"/>
        <v>1.5</v>
      </c>
      <c r="M61" s="12">
        <f t="shared" si="17"/>
        <v>1.5</v>
      </c>
      <c r="N61" s="12">
        <f t="shared" si="17"/>
        <v>0</v>
      </c>
      <c r="O61" s="12">
        <f t="shared" si="17"/>
        <v>0</v>
      </c>
    </row>
    <row r="62" spans="1:15" ht="15" customHeight="1" x14ac:dyDescent="0.25">
      <c r="A62" s="13" t="s">
        <v>100</v>
      </c>
      <c r="B62" s="12" t="s">
        <v>38</v>
      </c>
      <c r="C62" s="30" t="s">
        <v>46</v>
      </c>
      <c r="D62" s="16">
        <f t="shared" si="15"/>
        <v>4</v>
      </c>
      <c r="E62" s="16">
        <v>4</v>
      </c>
      <c r="F62" s="16"/>
      <c r="G62" s="16"/>
      <c r="H62" s="10">
        <f t="shared" si="18"/>
        <v>0</v>
      </c>
      <c r="I62" s="10"/>
      <c r="J62" s="10"/>
      <c r="K62" s="10"/>
      <c r="L62" s="12">
        <f t="shared" si="17"/>
        <v>4</v>
      </c>
      <c r="M62" s="12">
        <f t="shared" si="17"/>
        <v>4</v>
      </c>
      <c r="N62" s="12">
        <f t="shared" si="17"/>
        <v>0</v>
      </c>
      <c r="O62" s="12">
        <f t="shared" si="17"/>
        <v>0</v>
      </c>
    </row>
    <row r="63" spans="1:15" ht="15" customHeight="1" x14ac:dyDescent="0.25">
      <c r="A63" s="13" t="s">
        <v>101</v>
      </c>
      <c r="B63" s="12" t="s">
        <v>37</v>
      </c>
      <c r="C63" s="30" t="s">
        <v>46</v>
      </c>
      <c r="D63" s="16">
        <f t="shared" si="15"/>
        <v>1.3</v>
      </c>
      <c r="E63" s="16">
        <v>1.3</v>
      </c>
      <c r="F63" s="16"/>
      <c r="G63" s="16"/>
      <c r="H63" s="10"/>
      <c r="I63" s="10"/>
      <c r="J63" s="10"/>
      <c r="K63" s="10"/>
      <c r="L63" s="12">
        <f t="shared" si="17"/>
        <v>1.3</v>
      </c>
      <c r="M63" s="12">
        <f t="shared" si="17"/>
        <v>1.3</v>
      </c>
      <c r="N63" s="12">
        <f t="shared" si="17"/>
        <v>0</v>
      </c>
      <c r="O63" s="12">
        <f t="shared" si="17"/>
        <v>0</v>
      </c>
    </row>
    <row r="64" spans="1:15" ht="15" customHeight="1" x14ac:dyDescent="0.25">
      <c r="A64" s="13" t="s">
        <v>102</v>
      </c>
      <c r="B64" s="12" t="s">
        <v>35</v>
      </c>
      <c r="C64" s="30" t="s">
        <v>46</v>
      </c>
      <c r="D64" s="16">
        <f t="shared" si="15"/>
        <v>2.5</v>
      </c>
      <c r="E64" s="16">
        <v>2.5</v>
      </c>
      <c r="F64" s="16"/>
      <c r="G64" s="16"/>
      <c r="H64" s="10">
        <f t="shared" si="18"/>
        <v>0</v>
      </c>
      <c r="I64" s="10"/>
      <c r="J64" s="10"/>
      <c r="K64" s="10"/>
      <c r="L64" s="12">
        <f t="shared" si="17"/>
        <v>2.5</v>
      </c>
      <c r="M64" s="12">
        <f t="shared" si="17"/>
        <v>2.5</v>
      </c>
      <c r="N64" s="12">
        <f t="shared" si="17"/>
        <v>0</v>
      </c>
      <c r="O64" s="12">
        <f t="shared" si="17"/>
        <v>0</v>
      </c>
    </row>
    <row r="65" spans="1:15" ht="15" customHeight="1" x14ac:dyDescent="0.25">
      <c r="A65" s="13" t="s">
        <v>103</v>
      </c>
      <c r="B65" s="12" t="s">
        <v>44</v>
      </c>
      <c r="C65" s="30" t="s">
        <v>46</v>
      </c>
      <c r="D65" s="16">
        <f t="shared" si="15"/>
        <v>1.3</v>
      </c>
      <c r="E65" s="16">
        <v>1.3</v>
      </c>
      <c r="F65" s="16"/>
      <c r="G65" s="16"/>
      <c r="H65" s="10"/>
      <c r="I65" s="10"/>
      <c r="J65" s="10"/>
      <c r="K65" s="10"/>
      <c r="L65" s="12">
        <f t="shared" si="17"/>
        <v>1.3</v>
      </c>
      <c r="M65" s="12">
        <f t="shared" si="17"/>
        <v>1.3</v>
      </c>
      <c r="N65" s="12">
        <f t="shared" si="17"/>
        <v>0</v>
      </c>
      <c r="O65" s="12">
        <f t="shared" si="17"/>
        <v>0</v>
      </c>
    </row>
    <row r="66" spans="1:15" ht="15" customHeight="1" x14ac:dyDescent="0.25">
      <c r="A66" s="13" t="s">
        <v>145</v>
      </c>
      <c r="B66" s="12" t="s">
        <v>585</v>
      </c>
      <c r="C66" s="30" t="s">
        <v>46</v>
      </c>
      <c r="D66" s="16">
        <f t="shared" si="15"/>
        <v>4.8</v>
      </c>
      <c r="E66" s="16">
        <v>4.8</v>
      </c>
      <c r="F66" s="16"/>
      <c r="G66" s="16"/>
      <c r="H66" s="10"/>
      <c r="I66" s="10"/>
      <c r="J66" s="10"/>
      <c r="K66" s="10"/>
      <c r="L66" s="12">
        <f t="shared" si="17"/>
        <v>4.8</v>
      </c>
      <c r="M66" s="12">
        <f t="shared" si="17"/>
        <v>4.8</v>
      </c>
      <c r="N66" s="12">
        <f t="shared" si="17"/>
        <v>0</v>
      </c>
      <c r="O66" s="12">
        <f t="shared" si="17"/>
        <v>0</v>
      </c>
    </row>
    <row r="67" spans="1:15" ht="15" customHeight="1" x14ac:dyDescent="0.25">
      <c r="A67" s="13" t="s">
        <v>146</v>
      </c>
      <c r="B67" s="12" t="s">
        <v>59</v>
      </c>
      <c r="C67" s="30" t="s">
        <v>46</v>
      </c>
      <c r="D67" s="16">
        <f t="shared" si="15"/>
        <v>0.7</v>
      </c>
      <c r="E67" s="16">
        <v>0.7</v>
      </c>
      <c r="F67" s="16"/>
      <c r="G67" s="16"/>
      <c r="H67" s="10"/>
      <c r="I67" s="10"/>
      <c r="J67" s="10"/>
      <c r="K67" s="10"/>
      <c r="L67" s="12">
        <f t="shared" si="17"/>
        <v>0.7</v>
      </c>
      <c r="M67" s="12">
        <f t="shared" si="17"/>
        <v>0.7</v>
      </c>
      <c r="N67" s="12">
        <f t="shared" si="17"/>
        <v>0</v>
      </c>
      <c r="O67" s="12">
        <f t="shared" si="17"/>
        <v>0</v>
      </c>
    </row>
    <row r="68" spans="1:15" ht="15" customHeight="1" x14ac:dyDescent="0.25">
      <c r="A68" s="13" t="s">
        <v>104</v>
      </c>
      <c r="B68" s="12" t="s">
        <v>45</v>
      </c>
      <c r="C68" s="30" t="s">
        <v>46</v>
      </c>
      <c r="D68" s="16">
        <f t="shared" si="15"/>
        <v>0.1</v>
      </c>
      <c r="E68" s="16">
        <v>0.1</v>
      </c>
      <c r="F68" s="16"/>
      <c r="G68" s="16"/>
      <c r="H68" s="10"/>
      <c r="I68" s="10"/>
      <c r="J68" s="10"/>
      <c r="K68" s="10"/>
      <c r="L68" s="12">
        <f t="shared" si="17"/>
        <v>0.1</v>
      </c>
      <c r="M68" s="12">
        <f t="shared" si="17"/>
        <v>0.1</v>
      </c>
      <c r="N68" s="12">
        <f t="shared" si="17"/>
        <v>0</v>
      </c>
      <c r="O68" s="12">
        <f t="shared" si="17"/>
        <v>0</v>
      </c>
    </row>
    <row r="69" spans="1:15" ht="15" customHeight="1" x14ac:dyDescent="0.25">
      <c r="A69" s="13" t="s">
        <v>147</v>
      </c>
      <c r="B69" s="83" t="s">
        <v>58</v>
      </c>
      <c r="C69" s="30" t="s">
        <v>46</v>
      </c>
      <c r="D69" s="16">
        <f t="shared" si="15"/>
        <v>2.9</v>
      </c>
      <c r="E69" s="16">
        <v>2.9</v>
      </c>
      <c r="F69" s="16"/>
      <c r="G69" s="16"/>
      <c r="H69" s="10"/>
      <c r="I69" s="10"/>
      <c r="J69" s="10"/>
      <c r="K69" s="10"/>
      <c r="L69" s="12">
        <f t="shared" si="17"/>
        <v>2.9</v>
      </c>
      <c r="M69" s="12">
        <f t="shared" si="17"/>
        <v>2.9</v>
      </c>
      <c r="N69" s="12">
        <f t="shared" si="17"/>
        <v>0</v>
      </c>
      <c r="O69" s="12">
        <f t="shared" si="17"/>
        <v>0</v>
      </c>
    </row>
    <row r="70" spans="1:15" ht="15.9" customHeight="1" x14ac:dyDescent="0.25">
      <c r="A70" s="20" t="s">
        <v>148</v>
      </c>
      <c r="B70" s="21" t="s">
        <v>165</v>
      </c>
      <c r="C70" s="28"/>
      <c r="D70" s="223">
        <f>SUM(D41:D69)</f>
        <v>317.5</v>
      </c>
      <c r="E70" s="223">
        <f t="shared" ref="E70:O70" si="19">SUM(E41:E69)</f>
        <v>317.5</v>
      </c>
      <c r="F70" s="223">
        <f t="shared" si="19"/>
        <v>0</v>
      </c>
      <c r="G70" s="223">
        <f t="shared" si="19"/>
        <v>0</v>
      </c>
      <c r="H70" s="24">
        <f t="shared" si="19"/>
        <v>0</v>
      </c>
      <c r="I70" s="24">
        <f t="shared" si="19"/>
        <v>0</v>
      </c>
      <c r="J70" s="24">
        <f t="shared" si="19"/>
        <v>0</v>
      </c>
      <c r="K70" s="24">
        <f t="shared" si="19"/>
        <v>0</v>
      </c>
      <c r="L70" s="21">
        <f t="shared" si="19"/>
        <v>317.5</v>
      </c>
      <c r="M70" s="21">
        <f t="shared" si="19"/>
        <v>317.5</v>
      </c>
      <c r="N70" s="21">
        <f t="shared" si="19"/>
        <v>0</v>
      </c>
      <c r="O70" s="21">
        <f t="shared" si="19"/>
        <v>0</v>
      </c>
    </row>
    <row r="71" spans="1:15" ht="15.9" hidden="1" customHeight="1" x14ac:dyDescent="0.3">
      <c r="A71" s="37" t="s">
        <v>87</v>
      </c>
      <c r="B71" s="544" t="s">
        <v>169</v>
      </c>
      <c r="C71" s="545"/>
      <c r="D71" s="545"/>
      <c r="E71" s="545"/>
      <c r="F71" s="545"/>
      <c r="G71" s="545"/>
      <c r="H71" s="545"/>
      <c r="I71" s="545"/>
      <c r="J71" s="545"/>
      <c r="K71" s="545"/>
      <c r="L71" s="545"/>
      <c r="M71" s="545"/>
      <c r="N71" s="545"/>
      <c r="O71" s="546"/>
    </row>
    <row r="72" spans="1:15" ht="15" hidden="1" customHeight="1" x14ac:dyDescent="0.25">
      <c r="A72" s="19" t="s">
        <v>88</v>
      </c>
      <c r="B72" s="29" t="s">
        <v>20</v>
      </c>
      <c r="C72" s="299" t="s">
        <v>25</v>
      </c>
      <c r="D72" s="16">
        <f t="shared" ref="D72" si="20">E72+G72</f>
        <v>0</v>
      </c>
      <c r="E72" s="16"/>
      <c r="F72" s="16"/>
      <c r="G72" s="16"/>
      <c r="H72" s="9">
        <f t="shared" ref="H72:H73" si="21">I72+K72</f>
        <v>0</v>
      </c>
      <c r="I72" s="10"/>
      <c r="J72" s="10"/>
      <c r="K72" s="170"/>
      <c r="L72" s="11">
        <f t="shared" ref="L72:L73" si="22">M72+O72</f>
        <v>0</v>
      </c>
      <c r="M72" s="11">
        <f t="shared" ref="M72:O72" si="23">E72+I72</f>
        <v>0</v>
      </c>
      <c r="N72" s="11">
        <f t="shared" si="23"/>
        <v>0</v>
      </c>
      <c r="O72" s="11">
        <f t="shared" si="23"/>
        <v>0</v>
      </c>
    </row>
    <row r="73" spans="1:15" ht="15.9" hidden="1" customHeight="1" x14ac:dyDescent="0.25">
      <c r="A73" s="314" t="s">
        <v>89</v>
      </c>
      <c r="B73" s="43" t="s">
        <v>166</v>
      </c>
      <c r="C73" s="71"/>
      <c r="D73" s="223">
        <f>E73+G73</f>
        <v>0</v>
      </c>
      <c r="E73" s="23">
        <f>SUM(E72:E72)</f>
        <v>0</v>
      </c>
      <c r="F73" s="23">
        <f>SUM(F72:F72)</f>
        <v>0</v>
      </c>
      <c r="G73" s="23">
        <f>SUM(G72:G72)</f>
        <v>0</v>
      </c>
      <c r="H73" s="24">
        <f t="shared" si="21"/>
        <v>0</v>
      </c>
      <c r="I73" s="24">
        <f>SUM(I72:I72)</f>
        <v>0</v>
      </c>
      <c r="J73" s="24">
        <f>SUM(J72:J72)</f>
        <v>0</v>
      </c>
      <c r="K73" s="24">
        <f>SUM(K72:K72)</f>
        <v>0</v>
      </c>
      <c r="L73" s="21">
        <f t="shared" si="22"/>
        <v>0</v>
      </c>
      <c r="M73" s="21">
        <f>SUM(M72:M72)</f>
        <v>0</v>
      </c>
      <c r="N73" s="21">
        <f>SUM(N72:N72)</f>
        <v>0</v>
      </c>
      <c r="O73" s="21">
        <f>SUM(O72:O72)</f>
        <v>0</v>
      </c>
    </row>
    <row r="74" spans="1:15" ht="15.9" customHeight="1" x14ac:dyDescent="0.3">
      <c r="A74" s="37" t="s">
        <v>105</v>
      </c>
      <c r="B74" s="544" t="s">
        <v>60</v>
      </c>
      <c r="C74" s="545"/>
      <c r="D74" s="545"/>
      <c r="E74" s="545"/>
      <c r="F74" s="545"/>
      <c r="G74" s="545"/>
      <c r="H74" s="545"/>
      <c r="I74" s="545"/>
      <c r="J74" s="545"/>
      <c r="K74" s="545"/>
      <c r="L74" s="545"/>
      <c r="M74" s="545"/>
      <c r="N74" s="545"/>
      <c r="O74" s="546"/>
    </row>
    <row r="75" spans="1:15" ht="15" hidden="1" customHeight="1" x14ac:dyDescent="0.25">
      <c r="A75" s="19" t="s">
        <v>91</v>
      </c>
      <c r="B75" s="29" t="s">
        <v>20</v>
      </c>
      <c r="C75" s="38" t="s">
        <v>30</v>
      </c>
      <c r="D75" s="16">
        <f t="shared" ref="D75:D81" si="24">E75+G75</f>
        <v>0</v>
      </c>
      <c r="E75" s="16"/>
      <c r="F75" s="16"/>
      <c r="G75" s="16"/>
      <c r="H75" s="9">
        <f t="shared" ref="H75:H81" si="25">I75+K75</f>
        <v>0</v>
      </c>
      <c r="I75" s="10"/>
      <c r="J75" s="10"/>
      <c r="K75" s="170"/>
      <c r="L75" s="11">
        <f t="shared" ref="L75" si="26">M75+O75</f>
        <v>0</v>
      </c>
      <c r="M75" s="11">
        <f t="shared" ref="M75:O81" si="27">E75+I75</f>
        <v>0</v>
      </c>
      <c r="N75" s="11">
        <f t="shared" si="27"/>
        <v>0</v>
      </c>
      <c r="O75" s="11">
        <f t="shared" si="27"/>
        <v>0</v>
      </c>
    </row>
    <row r="76" spans="1:15" ht="15" customHeight="1" x14ac:dyDescent="0.25">
      <c r="A76" s="13" t="s">
        <v>106</v>
      </c>
      <c r="B76" s="29" t="s">
        <v>27</v>
      </c>
      <c r="C76" s="38" t="s">
        <v>30</v>
      </c>
      <c r="D76" s="16">
        <f t="shared" si="24"/>
        <v>4.4000000000000004</v>
      </c>
      <c r="E76" s="16">
        <v>4.4000000000000004</v>
      </c>
      <c r="F76" s="16"/>
      <c r="G76" s="16"/>
      <c r="H76" s="10">
        <f t="shared" si="25"/>
        <v>0</v>
      </c>
      <c r="I76" s="10"/>
      <c r="J76" s="10"/>
      <c r="K76" s="10"/>
      <c r="L76" s="12">
        <f t="shared" ref="L76:L81" si="28">D76+H76</f>
        <v>4.4000000000000004</v>
      </c>
      <c r="M76" s="12">
        <f t="shared" si="27"/>
        <v>4.4000000000000004</v>
      </c>
      <c r="N76" s="12">
        <f t="shared" si="27"/>
        <v>0</v>
      </c>
      <c r="O76" s="12">
        <f t="shared" si="27"/>
        <v>0</v>
      </c>
    </row>
    <row r="77" spans="1:15" ht="15" customHeight="1" x14ac:dyDescent="0.25">
      <c r="A77" s="13" t="s">
        <v>107</v>
      </c>
      <c r="B77" s="29" t="s">
        <v>52</v>
      </c>
      <c r="C77" s="38" t="s">
        <v>30</v>
      </c>
      <c r="D77" s="16">
        <f t="shared" si="24"/>
        <v>0.2</v>
      </c>
      <c r="E77" s="16">
        <v>0.2</v>
      </c>
      <c r="F77" s="16"/>
      <c r="G77" s="16"/>
      <c r="H77" s="10">
        <f t="shared" si="25"/>
        <v>0</v>
      </c>
      <c r="I77" s="10"/>
      <c r="J77" s="10"/>
      <c r="K77" s="10"/>
      <c r="L77" s="12">
        <f t="shared" si="28"/>
        <v>0.2</v>
      </c>
      <c r="M77" s="12">
        <f t="shared" si="27"/>
        <v>0.2</v>
      </c>
      <c r="N77" s="12">
        <f t="shared" si="27"/>
        <v>0</v>
      </c>
      <c r="O77" s="12">
        <f t="shared" si="27"/>
        <v>0</v>
      </c>
    </row>
    <row r="78" spans="1:15" ht="15" customHeight="1" x14ac:dyDescent="0.25">
      <c r="A78" s="13" t="s">
        <v>108</v>
      </c>
      <c r="B78" s="29" t="s">
        <v>53</v>
      </c>
      <c r="C78" s="38" t="s">
        <v>30</v>
      </c>
      <c r="D78" s="16">
        <f t="shared" si="24"/>
        <v>1.1000000000000001</v>
      </c>
      <c r="E78" s="16">
        <v>1.1000000000000001</v>
      </c>
      <c r="F78" s="16"/>
      <c r="G78" s="16"/>
      <c r="H78" s="10">
        <f t="shared" si="25"/>
        <v>0</v>
      </c>
      <c r="I78" s="10"/>
      <c r="J78" s="10"/>
      <c r="K78" s="10"/>
      <c r="L78" s="12">
        <f t="shared" si="28"/>
        <v>1.1000000000000001</v>
      </c>
      <c r="M78" s="12">
        <f t="shared" si="27"/>
        <v>1.1000000000000001</v>
      </c>
      <c r="N78" s="12">
        <f t="shared" si="27"/>
        <v>0</v>
      </c>
      <c r="O78" s="12">
        <f t="shared" si="27"/>
        <v>0</v>
      </c>
    </row>
    <row r="79" spans="1:15" ht="15" customHeight="1" x14ac:dyDescent="0.25">
      <c r="A79" s="13" t="s">
        <v>109</v>
      </c>
      <c r="B79" s="29" t="s">
        <v>61</v>
      </c>
      <c r="C79" s="38" t="s">
        <v>30</v>
      </c>
      <c r="D79" s="16">
        <f t="shared" si="24"/>
        <v>0.1</v>
      </c>
      <c r="E79" s="16">
        <v>0.1</v>
      </c>
      <c r="F79" s="16"/>
      <c r="G79" s="16"/>
      <c r="H79" s="10">
        <f t="shared" si="25"/>
        <v>0</v>
      </c>
      <c r="I79" s="10"/>
      <c r="J79" s="10"/>
      <c r="K79" s="10"/>
      <c r="L79" s="12">
        <f t="shared" si="28"/>
        <v>0.1</v>
      </c>
      <c r="M79" s="12">
        <f t="shared" si="27"/>
        <v>0.1</v>
      </c>
      <c r="N79" s="12">
        <f t="shared" si="27"/>
        <v>0</v>
      </c>
      <c r="O79" s="12">
        <f t="shared" si="27"/>
        <v>0</v>
      </c>
    </row>
    <row r="80" spans="1:15" ht="15" customHeight="1" x14ac:dyDescent="0.25">
      <c r="A80" s="13" t="s">
        <v>154</v>
      </c>
      <c r="B80" s="29" t="s">
        <v>28</v>
      </c>
      <c r="C80" s="38" t="s">
        <v>30</v>
      </c>
      <c r="D80" s="16">
        <f t="shared" si="24"/>
        <v>4.0999999999999996</v>
      </c>
      <c r="E80" s="16">
        <v>4.0999999999999996</v>
      </c>
      <c r="F80" s="16"/>
      <c r="G80" s="16"/>
      <c r="H80" s="10">
        <f t="shared" si="25"/>
        <v>0</v>
      </c>
      <c r="I80" s="10"/>
      <c r="J80" s="10"/>
      <c r="K80" s="10"/>
      <c r="L80" s="12">
        <f t="shared" si="28"/>
        <v>4.0999999999999996</v>
      </c>
      <c r="M80" s="12">
        <f t="shared" si="27"/>
        <v>4.0999999999999996</v>
      </c>
      <c r="N80" s="12">
        <f t="shared" si="27"/>
        <v>0</v>
      </c>
      <c r="O80" s="12">
        <f t="shared" si="27"/>
        <v>0</v>
      </c>
    </row>
    <row r="81" spans="1:17" ht="15" customHeight="1" x14ac:dyDescent="0.25">
      <c r="A81" s="13" t="s">
        <v>110</v>
      </c>
      <c r="B81" s="12" t="s">
        <v>29</v>
      </c>
      <c r="C81" s="38" t="s">
        <v>30</v>
      </c>
      <c r="D81" s="16">
        <f t="shared" si="24"/>
        <v>2.6</v>
      </c>
      <c r="E81" s="16">
        <v>2.6</v>
      </c>
      <c r="F81" s="16"/>
      <c r="G81" s="16"/>
      <c r="H81" s="10">
        <f t="shared" si="25"/>
        <v>0</v>
      </c>
      <c r="I81" s="10"/>
      <c r="J81" s="10"/>
      <c r="K81" s="10"/>
      <c r="L81" s="12">
        <f t="shared" si="28"/>
        <v>2.6</v>
      </c>
      <c r="M81" s="12">
        <f t="shared" si="27"/>
        <v>2.6</v>
      </c>
      <c r="N81" s="12">
        <f t="shared" si="27"/>
        <v>0</v>
      </c>
      <c r="O81" s="12">
        <f t="shared" si="27"/>
        <v>0</v>
      </c>
    </row>
    <row r="82" spans="1:17" ht="15.9" customHeight="1" x14ac:dyDescent="0.25">
      <c r="A82" s="314" t="s">
        <v>111</v>
      </c>
      <c r="B82" s="43" t="s">
        <v>167</v>
      </c>
      <c r="C82" s="71"/>
      <c r="D82" s="223">
        <f t="shared" ref="D82:Q82" si="29">SUM(D76:D81)</f>
        <v>12.5</v>
      </c>
      <c r="E82" s="223">
        <f t="shared" si="29"/>
        <v>12.5</v>
      </c>
      <c r="F82" s="223">
        <f t="shared" si="29"/>
        <v>0</v>
      </c>
      <c r="G82" s="223">
        <f t="shared" si="29"/>
        <v>0</v>
      </c>
      <c r="H82" s="24">
        <f t="shared" si="29"/>
        <v>0</v>
      </c>
      <c r="I82" s="24">
        <f t="shared" si="29"/>
        <v>0</v>
      </c>
      <c r="J82" s="24">
        <f t="shared" si="29"/>
        <v>0</v>
      </c>
      <c r="K82" s="24">
        <f t="shared" si="29"/>
        <v>0</v>
      </c>
      <c r="L82" s="21">
        <f t="shared" si="29"/>
        <v>12.5</v>
      </c>
      <c r="M82" s="21">
        <f t="shared" si="29"/>
        <v>12.5</v>
      </c>
      <c r="N82" s="21">
        <f t="shared" si="29"/>
        <v>0</v>
      </c>
      <c r="O82" s="21">
        <f t="shared" si="29"/>
        <v>0</v>
      </c>
      <c r="P82" s="223">
        <f t="shared" si="29"/>
        <v>0</v>
      </c>
      <c r="Q82" s="223">
        <f t="shared" si="29"/>
        <v>0</v>
      </c>
    </row>
    <row r="83" spans="1:17" ht="17.25" customHeight="1" x14ac:dyDescent="0.3">
      <c r="A83" s="32" t="s">
        <v>112</v>
      </c>
      <c r="B83" s="544" t="s">
        <v>62</v>
      </c>
      <c r="C83" s="545"/>
      <c r="D83" s="545"/>
      <c r="E83" s="545"/>
      <c r="F83" s="545"/>
      <c r="G83" s="545"/>
      <c r="H83" s="545"/>
      <c r="I83" s="545"/>
      <c r="J83" s="545"/>
      <c r="K83" s="545"/>
      <c r="L83" s="545"/>
      <c r="M83" s="545"/>
      <c r="N83" s="545"/>
      <c r="O83" s="546"/>
    </row>
    <row r="84" spans="1:17" x14ac:dyDescent="0.25">
      <c r="A84" s="37" t="s">
        <v>113</v>
      </c>
      <c r="B84" s="12" t="s">
        <v>20</v>
      </c>
      <c r="C84" s="86" t="s">
        <v>24</v>
      </c>
      <c r="D84" s="16">
        <f t="shared" ref="D84:D88" si="30">E84+G84</f>
        <v>195.5</v>
      </c>
      <c r="E84" s="16">
        <v>179</v>
      </c>
      <c r="F84" s="16"/>
      <c r="G84" s="16">
        <v>16.5</v>
      </c>
      <c r="H84" s="9">
        <f t="shared" ref="H84:H89" si="31">I84+K84</f>
        <v>0</v>
      </c>
      <c r="I84" s="10"/>
      <c r="J84" s="10"/>
      <c r="K84" s="170"/>
      <c r="L84" s="11">
        <f t="shared" ref="L84:L89" si="32">M84+O84</f>
        <v>195.5</v>
      </c>
      <c r="M84" s="11">
        <f t="shared" ref="M84:O88" si="33">E84+I84</f>
        <v>179</v>
      </c>
      <c r="N84" s="11">
        <f t="shared" si="33"/>
        <v>0</v>
      </c>
      <c r="O84" s="11">
        <f t="shared" si="33"/>
        <v>16.5</v>
      </c>
    </row>
    <row r="85" spans="1:17" x14ac:dyDescent="0.25">
      <c r="A85" s="37" t="s">
        <v>114</v>
      </c>
      <c r="B85" s="73" t="s">
        <v>47</v>
      </c>
      <c r="C85" s="86" t="s">
        <v>24</v>
      </c>
      <c r="D85" s="16">
        <f t="shared" si="30"/>
        <v>4</v>
      </c>
      <c r="E85" s="16">
        <v>4</v>
      </c>
      <c r="F85" s="16"/>
      <c r="G85" s="16"/>
      <c r="H85" s="9">
        <f t="shared" si="31"/>
        <v>0</v>
      </c>
      <c r="I85" s="10"/>
      <c r="J85" s="10"/>
      <c r="K85" s="170"/>
      <c r="L85" s="11">
        <f t="shared" si="32"/>
        <v>4</v>
      </c>
      <c r="M85" s="11">
        <f t="shared" si="33"/>
        <v>4</v>
      </c>
      <c r="N85" s="11">
        <f t="shared" si="33"/>
        <v>0</v>
      </c>
      <c r="O85" s="11">
        <f t="shared" si="33"/>
        <v>0</v>
      </c>
    </row>
    <row r="86" spans="1:17" x14ac:dyDescent="0.25">
      <c r="A86" s="37" t="s">
        <v>150</v>
      </c>
      <c r="B86" s="29" t="s">
        <v>48</v>
      </c>
      <c r="C86" s="86" t="s">
        <v>24</v>
      </c>
      <c r="D86" s="16">
        <f t="shared" si="30"/>
        <v>1.6</v>
      </c>
      <c r="E86" s="16">
        <v>1.6</v>
      </c>
      <c r="F86" s="16"/>
      <c r="G86" s="16"/>
      <c r="H86" s="9">
        <f t="shared" si="31"/>
        <v>0</v>
      </c>
      <c r="I86" s="10"/>
      <c r="J86" s="10"/>
      <c r="K86" s="170"/>
      <c r="L86" s="11">
        <f t="shared" si="32"/>
        <v>1.6</v>
      </c>
      <c r="M86" s="11">
        <f t="shared" si="33"/>
        <v>1.6</v>
      </c>
      <c r="N86" s="11">
        <f t="shared" si="33"/>
        <v>0</v>
      </c>
      <c r="O86" s="11">
        <f t="shared" si="33"/>
        <v>0</v>
      </c>
    </row>
    <row r="87" spans="1:17" x14ac:dyDescent="0.25">
      <c r="A87" s="37" t="s">
        <v>115</v>
      </c>
      <c r="B87" s="12" t="s">
        <v>63</v>
      </c>
      <c r="C87" s="86" t="s">
        <v>24</v>
      </c>
      <c r="D87" s="16">
        <f t="shared" si="30"/>
        <v>4.3</v>
      </c>
      <c r="E87" s="16">
        <v>4.3</v>
      </c>
      <c r="F87" s="16"/>
      <c r="G87" s="16"/>
      <c r="H87" s="9">
        <f t="shared" si="31"/>
        <v>0</v>
      </c>
      <c r="I87" s="10"/>
      <c r="J87" s="10"/>
      <c r="K87" s="170"/>
      <c r="L87" s="11">
        <f t="shared" si="32"/>
        <v>4.3</v>
      </c>
      <c r="M87" s="11">
        <f t="shared" si="33"/>
        <v>4.3</v>
      </c>
      <c r="N87" s="11">
        <f t="shared" si="33"/>
        <v>0</v>
      </c>
      <c r="O87" s="11">
        <f t="shared" si="33"/>
        <v>0</v>
      </c>
    </row>
    <row r="88" spans="1:17" x14ac:dyDescent="0.25">
      <c r="A88" s="37" t="s">
        <v>116</v>
      </c>
      <c r="B88" s="12" t="s">
        <v>276</v>
      </c>
      <c r="C88" s="86" t="s">
        <v>24</v>
      </c>
      <c r="D88" s="16">
        <f t="shared" si="30"/>
        <v>2</v>
      </c>
      <c r="E88" s="16">
        <v>2</v>
      </c>
      <c r="F88" s="16"/>
      <c r="G88" s="16"/>
      <c r="H88" s="9">
        <f t="shared" si="31"/>
        <v>0</v>
      </c>
      <c r="I88" s="10"/>
      <c r="J88" s="10"/>
      <c r="K88" s="170"/>
      <c r="L88" s="11">
        <f t="shared" si="32"/>
        <v>2</v>
      </c>
      <c r="M88" s="11">
        <f t="shared" si="33"/>
        <v>2</v>
      </c>
      <c r="N88" s="11">
        <f t="shared" si="33"/>
        <v>0</v>
      </c>
      <c r="O88" s="11">
        <f t="shared" si="33"/>
        <v>0</v>
      </c>
    </row>
    <row r="89" spans="1:17" ht="15.9" customHeight="1" x14ac:dyDescent="0.25">
      <c r="A89" s="315" t="s">
        <v>117</v>
      </c>
      <c r="B89" s="361" t="s">
        <v>168</v>
      </c>
      <c r="C89" s="25"/>
      <c r="D89" s="223">
        <f>E89+G89</f>
        <v>207.4</v>
      </c>
      <c r="E89" s="23">
        <f>SUM(E84:E88)</f>
        <v>190.9</v>
      </c>
      <c r="F89" s="23">
        <f t="shared" ref="F89:G89" si="34">SUM(F84:F88)</f>
        <v>0</v>
      </c>
      <c r="G89" s="23">
        <f t="shared" si="34"/>
        <v>16.5</v>
      </c>
      <c r="H89" s="24">
        <f t="shared" si="31"/>
        <v>0</v>
      </c>
      <c r="I89" s="24">
        <f>SUM(I84:I88)</f>
        <v>0</v>
      </c>
      <c r="J89" s="24">
        <f t="shared" ref="J89:K89" si="35">SUM(J84:J88)</f>
        <v>0</v>
      </c>
      <c r="K89" s="24">
        <f t="shared" si="35"/>
        <v>0</v>
      </c>
      <c r="L89" s="21">
        <f t="shared" si="32"/>
        <v>207.4</v>
      </c>
      <c r="M89" s="21">
        <f>SUM(M84:M88)</f>
        <v>190.9</v>
      </c>
      <c r="N89" s="21">
        <f t="shared" ref="N89:O89" si="36">SUM(N84:N88)</f>
        <v>0</v>
      </c>
      <c r="O89" s="21">
        <f t="shared" si="36"/>
        <v>16.5</v>
      </c>
    </row>
    <row r="90" spans="1:17" ht="18" customHeight="1" x14ac:dyDescent="0.3">
      <c r="A90" s="32" t="s">
        <v>118</v>
      </c>
      <c r="B90" s="645" t="s">
        <v>266</v>
      </c>
      <c r="C90" s="646"/>
      <c r="D90" s="646"/>
      <c r="E90" s="646"/>
      <c r="F90" s="646"/>
      <c r="G90" s="646"/>
      <c r="H90" s="646"/>
      <c r="I90" s="646"/>
      <c r="J90" s="646"/>
      <c r="K90" s="646"/>
      <c r="L90" s="646"/>
      <c r="M90" s="646"/>
      <c r="N90" s="646"/>
      <c r="O90" s="647"/>
    </row>
    <row r="91" spans="1:17" ht="15.75" customHeight="1" x14ac:dyDescent="0.3">
      <c r="A91" s="32" t="s">
        <v>119</v>
      </c>
      <c r="B91" s="544" t="s">
        <v>6</v>
      </c>
      <c r="C91" s="545"/>
      <c r="D91" s="545"/>
      <c r="E91" s="545"/>
      <c r="F91" s="545"/>
      <c r="G91" s="545"/>
      <c r="H91" s="545"/>
      <c r="I91" s="545"/>
      <c r="J91" s="545"/>
      <c r="K91" s="545"/>
      <c r="L91" s="545"/>
      <c r="M91" s="545"/>
      <c r="N91" s="545"/>
      <c r="O91" s="546"/>
    </row>
    <row r="92" spans="1:17" ht="15" customHeight="1" x14ac:dyDescent="0.25">
      <c r="A92" s="32" t="s">
        <v>120</v>
      </c>
      <c r="B92" s="12" t="s">
        <v>20</v>
      </c>
      <c r="C92" s="15" t="s">
        <v>9</v>
      </c>
      <c r="D92" s="16">
        <f t="shared" ref="D92:D96" si="37">E92+G92</f>
        <v>5.3</v>
      </c>
      <c r="E92" s="16">
        <v>5.3</v>
      </c>
      <c r="F92" s="16"/>
      <c r="G92" s="16"/>
      <c r="H92" s="10">
        <f t="shared" ref="H92:H96" si="38">I92+K92</f>
        <v>0</v>
      </c>
      <c r="I92" s="10"/>
      <c r="J92" s="10"/>
      <c r="K92" s="10"/>
      <c r="L92" s="12">
        <f t="shared" ref="L92:L96" si="39">M92+O92</f>
        <v>5.3</v>
      </c>
      <c r="M92" s="12">
        <f t="shared" ref="M92:O96" si="40">E92+I92</f>
        <v>5.3</v>
      </c>
      <c r="N92" s="12">
        <f t="shared" si="40"/>
        <v>0</v>
      </c>
      <c r="O92" s="12">
        <f t="shared" si="40"/>
        <v>0</v>
      </c>
    </row>
    <row r="93" spans="1:17" ht="15" customHeight="1" x14ac:dyDescent="0.25">
      <c r="A93" s="32" t="s">
        <v>121</v>
      </c>
      <c r="B93" s="6" t="s">
        <v>12</v>
      </c>
      <c r="C93" s="15" t="s">
        <v>9</v>
      </c>
      <c r="D93" s="16">
        <f t="shared" si="37"/>
        <v>0.1</v>
      </c>
      <c r="E93" s="16">
        <v>0.1</v>
      </c>
      <c r="F93" s="16"/>
      <c r="G93" s="16"/>
      <c r="H93" s="10">
        <f t="shared" si="38"/>
        <v>0</v>
      </c>
      <c r="I93" s="10"/>
      <c r="J93" s="10"/>
      <c r="K93" s="10"/>
      <c r="L93" s="12">
        <f t="shared" si="39"/>
        <v>0.1</v>
      </c>
      <c r="M93" s="12">
        <f t="shared" si="40"/>
        <v>0.1</v>
      </c>
      <c r="N93" s="12">
        <f t="shared" si="40"/>
        <v>0</v>
      </c>
      <c r="O93" s="12">
        <f t="shared" si="40"/>
        <v>0</v>
      </c>
    </row>
    <row r="94" spans="1:17" ht="15" hidden="1" customHeight="1" x14ac:dyDescent="0.25">
      <c r="A94" s="32"/>
      <c r="B94" s="35" t="s">
        <v>11</v>
      </c>
      <c r="C94" s="15" t="s">
        <v>9</v>
      </c>
      <c r="D94" s="16">
        <f t="shared" si="37"/>
        <v>0</v>
      </c>
      <c r="E94" s="16"/>
      <c r="F94" s="16"/>
      <c r="G94" s="16"/>
      <c r="H94" s="10">
        <f t="shared" si="38"/>
        <v>0</v>
      </c>
      <c r="I94" s="10"/>
      <c r="J94" s="10"/>
      <c r="K94" s="10"/>
      <c r="L94" s="12">
        <f t="shared" si="39"/>
        <v>0</v>
      </c>
      <c r="M94" s="12">
        <f t="shared" si="40"/>
        <v>0</v>
      </c>
      <c r="N94" s="12">
        <f t="shared" si="40"/>
        <v>0</v>
      </c>
      <c r="O94" s="12">
        <f t="shared" si="40"/>
        <v>0</v>
      </c>
    </row>
    <row r="95" spans="1:17" ht="15" customHeight="1" x14ac:dyDescent="0.25">
      <c r="A95" s="32" t="s">
        <v>122</v>
      </c>
      <c r="B95" s="35" t="s">
        <v>15</v>
      </c>
      <c r="C95" s="15" t="s">
        <v>9</v>
      </c>
      <c r="D95" s="16">
        <f t="shared" si="37"/>
        <v>1.8</v>
      </c>
      <c r="E95" s="16"/>
      <c r="F95" s="16"/>
      <c r="G95" s="16">
        <v>1.8</v>
      </c>
      <c r="H95" s="10">
        <f t="shared" si="38"/>
        <v>0</v>
      </c>
      <c r="I95" s="10"/>
      <c r="J95" s="10"/>
      <c r="K95" s="10"/>
      <c r="L95" s="12">
        <f t="shared" si="39"/>
        <v>1.8</v>
      </c>
      <c r="M95" s="12">
        <f t="shared" si="40"/>
        <v>0</v>
      </c>
      <c r="N95" s="12">
        <f t="shared" si="40"/>
        <v>0</v>
      </c>
      <c r="O95" s="12">
        <f t="shared" si="40"/>
        <v>1.8</v>
      </c>
    </row>
    <row r="96" spans="1:17" ht="15" customHeight="1" x14ac:dyDescent="0.25">
      <c r="A96" s="32" t="s">
        <v>123</v>
      </c>
      <c r="B96" s="12" t="s">
        <v>16</v>
      </c>
      <c r="C96" s="15" t="s">
        <v>9</v>
      </c>
      <c r="D96" s="16">
        <f t="shared" si="37"/>
        <v>0.7</v>
      </c>
      <c r="E96" s="16">
        <v>0.7</v>
      </c>
      <c r="F96" s="16"/>
      <c r="G96" s="16"/>
      <c r="H96" s="10">
        <f t="shared" si="38"/>
        <v>0</v>
      </c>
      <c r="I96" s="10"/>
      <c r="J96" s="10"/>
      <c r="K96" s="10"/>
      <c r="L96" s="12">
        <f t="shared" si="39"/>
        <v>0.7</v>
      </c>
      <c r="M96" s="12">
        <f t="shared" si="40"/>
        <v>0.7</v>
      </c>
      <c r="N96" s="12">
        <f t="shared" si="40"/>
        <v>0</v>
      </c>
      <c r="O96" s="12">
        <f t="shared" si="40"/>
        <v>0</v>
      </c>
    </row>
    <row r="97" spans="1:15" ht="15" customHeight="1" x14ac:dyDescent="0.25">
      <c r="A97" s="316" t="s">
        <v>124</v>
      </c>
      <c r="B97" s="21" t="s">
        <v>162</v>
      </c>
      <c r="C97" s="28"/>
      <c r="D97" s="223">
        <f>SUM(D92:D96)</f>
        <v>7.8999999999999995</v>
      </c>
      <c r="E97" s="223">
        <f t="shared" ref="E97:O97" si="41">SUM(E92:E96)</f>
        <v>6.1</v>
      </c>
      <c r="F97" s="223">
        <f t="shared" si="41"/>
        <v>0</v>
      </c>
      <c r="G97" s="223">
        <f t="shared" si="41"/>
        <v>1.8</v>
      </c>
      <c r="H97" s="24">
        <f t="shared" si="41"/>
        <v>0</v>
      </c>
      <c r="I97" s="24">
        <f t="shared" si="41"/>
        <v>0</v>
      </c>
      <c r="J97" s="24">
        <f t="shared" si="41"/>
        <v>0</v>
      </c>
      <c r="K97" s="24">
        <f t="shared" si="41"/>
        <v>0</v>
      </c>
      <c r="L97" s="21">
        <f t="shared" si="41"/>
        <v>7.8999999999999995</v>
      </c>
      <c r="M97" s="21">
        <f t="shared" si="41"/>
        <v>6.1</v>
      </c>
      <c r="N97" s="21">
        <f t="shared" si="41"/>
        <v>0</v>
      </c>
      <c r="O97" s="21">
        <f t="shared" si="41"/>
        <v>1.8</v>
      </c>
    </row>
    <row r="98" spans="1:15" ht="18.75" customHeight="1" x14ac:dyDescent="0.3">
      <c r="A98" s="32" t="s">
        <v>125</v>
      </c>
      <c r="B98" s="544" t="s">
        <v>54</v>
      </c>
      <c r="C98" s="545"/>
      <c r="D98" s="545"/>
      <c r="E98" s="545"/>
      <c r="F98" s="545"/>
      <c r="G98" s="545"/>
      <c r="H98" s="545"/>
      <c r="I98" s="545"/>
      <c r="J98" s="545"/>
      <c r="K98" s="545"/>
      <c r="L98" s="545"/>
      <c r="M98" s="545"/>
      <c r="N98" s="545"/>
      <c r="O98" s="546"/>
    </row>
    <row r="99" spans="1:15" ht="15" customHeight="1" x14ac:dyDescent="0.25">
      <c r="A99" s="32" t="s">
        <v>126</v>
      </c>
      <c r="B99" s="35" t="s">
        <v>10</v>
      </c>
      <c r="C99" s="15" t="s">
        <v>22</v>
      </c>
      <c r="D99" s="16">
        <f t="shared" ref="D99:D105" si="42">E99+G99</f>
        <v>0.4</v>
      </c>
      <c r="E99" s="16">
        <v>0.4</v>
      </c>
      <c r="F99" s="16"/>
      <c r="G99" s="16"/>
      <c r="H99" s="10">
        <f t="shared" ref="H99:H105" si="43">I99+K99</f>
        <v>0</v>
      </c>
      <c r="I99" s="10"/>
      <c r="J99" s="10"/>
      <c r="K99" s="10"/>
      <c r="L99" s="12">
        <f t="shared" ref="L99:L105" si="44">M99+O99</f>
        <v>0.4</v>
      </c>
      <c r="M99" s="12">
        <f t="shared" ref="M99:O105" si="45">E99+I99</f>
        <v>0.4</v>
      </c>
      <c r="N99" s="12">
        <f t="shared" si="45"/>
        <v>0</v>
      </c>
      <c r="O99" s="12">
        <f t="shared" si="45"/>
        <v>0</v>
      </c>
    </row>
    <row r="100" spans="1:15" ht="15" customHeight="1" x14ac:dyDescent="0.25">
      <c r="A100" s="32" t="s">
        <v>151</v>
      </c>
      <c r="B100" s="35" t="s">
        <v>11</v>
      </c>
      <c r="C100" s="15" t="s">
        <v>22</v>
      </c>
      <c r="D100" s="16">
        <f t="shared" si="42"/>
        <v>5.5</v>
      </c>
      <c r="E100" s="16">
        <v>3.7</v>
      </c>
      <c r="F100" s="16"/>
      <c r="G100" s="16">
        <v>1.8</v>
      </c>
      <c r="H100" s="10">
        <f t="shared" si="43"/>
        <v>0</v>
      </c>
      <c r="I100" s="10"/>
      <c r="J100" s="10"/>
      <c r="K100" s="10"/>
      <c r="L100" s="12">
        <f t="shared" si="44"/>
        <v>5.5</v>
      </c>
      <c r="M100" s="12">
        <f t="shared" si="45"/>
        <v>3.7</v>
      </c>
      <c r="N100" s="12">
        <f t="shared" si="45"/>
        <v>0</v>
      </c>
      <c r="O100" s="12">
        <f t="shared" si="45"/>
        <v>1.8</v>
      </c>
    </row>
    <row r="101" spans="1:15" ht="15" customHeight="1" x14ac:dyDescent="0.25">
      <c r="A101" s="32" t="s">
        <v>127</v>
      </c>
      <c r="B101" s="35" t="s">
        <v>13</v>
      </c>
      <c r="C101" s="15" t="s">
        <v>22</v>
      </c>
      <c r="D101" s="16">
        <f t="shared" si="42"/>
        <v>0.1</v>
      </c>
      <c r="E101" s="16">
        <v>0.1</v>
      </c>
      <c r="F101" s="16"/>
      <c r="G101" s="16"/>
      <c r="H101" s="10">
        <f t="shared" si="43"/>
        <v>0</v>
      </c>
      <c r="I101" s="10"/>
      <c r="J101" s="10"/>
      <c r="K101" s="10"/>
      <c r="L101" s="12">
        <f t="shared" si="44"/>
        <v>0.1</v>
      </c>
      <c r="M101" s="12">
        <f t="shared" si="45"/>
        <v>0.1</v>
      </c>
      <c r="N101" s="12">
        <f t="shared" si="45"/>
        <v>0</v>
      </c>
      <c r="O101" s="12">
        <f t="shared" si="45"/>
        <v>0</v>
      </c>
    </row>
    <row r="102" spans="1:15" ht="15" customHeight="1" x14ac:dyDescent="0.25">
      <c r="A102" s="32" t="s">
        <v>128</v>
      </c>
      <c r="B102" s="35" t="s">
        <v>14</v>
      </c>
      <c r="C102" s="15" t="s">
        <v>22</v>
      </c>
      <c r="D102" s="16">
        <f t="shared" si="42"/>
        <v>1.9</v>
      </c>
      <c r="E102" s="16"/>
      <c r="F102" s="16"/>
      <c r="G102" s="16">
        <v>1.9</v>
      </c>
      <c r="H102" s="10">
        <f t="shared" si="43"/>
        <v>0</v>
      </c>
      <c r="I102" s="10"/>
      <c r="J102" s="10"/>
      <c r="K102" s="10"/>
      <c r="L102" s="12">
        <f t="shared" si="44"/>
        <v>1.9</v>
      </c>
      <c r="M102" s="12">
        <f t="shared" si="45"/>
        <v>0</v>
      </c>
      <c r="N102" s="12">
        <f t="shared" si="45"/>
        <v>0</v>
      </c>
      <c r="O102" s="12">
        <f t="shared" si="45"/>
        <v>1.9</v>
      </c>
    </row>
    <row r="103" spans="1:15" ht="15" hidden="1" customHeight="1" x14ac:dyDescent="0.25">
      <c r="A103" s="32"/>
      <c r="B103" s="12" t="s">
        <v>15</v>
      </c>
      <c r="C103" s="15" t="s">
        <v>22</v>
      </c>
      <c r="D103" s="16">
        <f t="shared" si="42"/>
        <v>0</v>
      </c>
      <c r="E103" s="16"/>
      <c r="F103" s="16"/>
      <c r="G103" s="16"/>
      <c r="H103" s="10">
        <f t="shared" si="43"/>
        <v>0</v>
      </c>
      <c r="I103" s="10"/>
      <c r="J103" s="10"/>
      <c r="K103" s="10"/>
      <c r="L103" s="12">
        <f t="shared" si="44"/>
        <v>0</v>
      </c>
      <c r="M103" s="12">
        <f t="shared" si="45"/>
        <v>0</v>
      </c>
      <c r="N103" s="12">
        <f t="shared" si="45"/>
        <v>0</v>
      </c>
      <c r="O103" s="12">
        <f t="shared" si="45"/>
        <v>0</v>
      </c>
    </row>
    <row r="104" spans="1:15" ht="15" customHeight="1" x14ac:dyDescent="0.25">
      <c r="A104" s="32" t="s">
        <v>129</v>
      </c>
      <c r="B104" s="12" t="s">
        <v>16</v>
      </c>
      <c r="C104" s="15" t="s">
        <v>22</v>
      </c>
      <c r="D104" s="16">
        <f t="shared" si="42"/>
        <v>4.1999999999999993</v>
      </c>
      <c r="E104" s="16">
        <v>1.4</v>
      </c>
      <c r="F104" s="16"/>
      <c r="G104" s="16">
        <v>2.8</v>
      </c>
      <c r="H104" s="10">
        <f t="shared" si="43"/>
        <v>0</v>
      </c>
      <c r="I104" s="10"/>
      <c r="J104" s="10"/>
      <c r="K104" s="10"/>
      <c r="L104" s="12">
        <f t="shared" si="44"/>
        <v>4.1999999999999993</v>
      </c>
      <c r="M104" s="12">
        <f t="shared" si="45"/>
        <v>1.4</v>
      </c>
      <c r="N104" s="12">
        <f t="shared" si="45"/>
        <v>0</v>
      </c>
      <c r="O104" s="12">
        <f t="shared" si="45"/>
        <v>2.8</v>
      </c>
    </row>
    <row r="105" spans="1:15" ht="15" customHeight="1" x14ac:dyDescent="0.25">
      <c r="A105" s="32" t="s">
        <v>130</v>
      </c>
      <c r="B105" s="12" t="s">
        <v>18</v>
      </c>
      <c r="C105" s="15" t="s">
        <v>22</v>
      </c>
      <c r="D105" s="16">
        <f t="shared" si="42"/>
        <v>0.2</v>
      </c>
      <c r="E105" s="16">
        <v>0.2</v>
      </c>
      <c r="F105" s="16"/>
      <c r="G105" s="16"/>
      <c r="H105" s="10">
        <f t="shared" si="43"/>
        <v>0</v>
      </c>
      <c r="I105" s="10"/>
      <c r="J105" s="10"/>
      <c r="K105" s="10"/>
      <c r="L105" s="12">
        <f t="shared" si="44"/>
        <v>0.2</v>
      </c>
      <c r="M105" s="12">
        <f t="shared" si="45"/>
        <v>0.2</v>
      </c>
      <c r="N105" s="12">
        <f t="shared" si="45"/>
        <v>0</v>
      </c>
      <c r="O105" s="12">
        <f t="shared" si="45"/>
        <v>0</v>
      </c>
    </row>
    <row r="106" spans="1:15" ht="15" customHeight="1" x14ac:dyDescent="0.25">
      <c r="A106" s="316" t="s">
        <v>131</v>
      </c>
      <c r="B106" s="21" t="s">
        <v>163</v>
      </c>
      <c r="C106" s="28"/>
      <c r="D106" s="223">
        <f>SUM(D99:D105)</f>
        <v>12.299999999999999</v>
      </c>
      <c r="E106" s="223">
        <f t="shared" ref="E106:O106" si="46">SUM(E99:E105)</f>
        <v>5.8</v>
      </c>
      <c r="F106" s="223">
        <f t="shared" si="46"/>
        <v>0</v>
      </c>
      <c r="G106" s="223">
        <f t="shared" si="46"/>
        <v>6.5</v>
      </c>
      <c r="H106" s="24">
        <f t="shared" si="46"/>
        <v>0</v>
      </c>
      <c r="I106" s="24">
        <f t="shared" si="46"/>
        <v>0</v>
      </c>
      <c r="J106" s="24">
        <f t="shared" si="46"/>
        <v>0</v>
      </c>
      <c r="K106" s="24">
        <f t="shared" si="46"/>
        <v>0</v>
      </c>
      <c r="L106" s="21">
        <f t="shared" si="46"/>
        <v>12.299999999999999</v>
      </c>
      <c r="M106" s="21">
        <f t="shared" si="46"/>
        <v>5.8</v>
      </c>
      <c r="N106" s="21">
        <f t="shared" si="46"/>
        <v>0</v>
      </c>
      <c r="O106" s="21">
        <f t="shared" si="46"/>
        <v>6.5</v>
      </c>
    </row>
    <row r="107" spans="1:15" ht="15.9" customHeight="1" x14ac:dyDescent="0.3">
      <c r="A107" s="32" t="s">
        <v>132</v>
      </c>
      <c r="B107" s="544" t="s">
        <v>57</v>
      </c>
      <c r="C107" s="545"/>
      <c r="D107" s="545"/>
      <c r="E107" s="545"/>
      <c r="F107" s="545"/>
      <c r="G107" s="545"/>
      <c r="H107" s="545"/>
      <c r="I107" s="545"/>
      <c r="J107" s="545"/>
      <c r="K107" s="545"/>
      <c r="L107" s="545"/>
      <c r="M107" s="545"/>
      <c r="N107" s="545"/>
      <c r="O107" s="545"/>
    </row>
    <row r="108" spans="1:15" ht="15" customHeight="1" x14ac:dyDescent="0.25">
      <c r="A108" s="32" t="s">
        <v>133</v>
      </c>
      <c r="B108" s="35" t="s">
        <v>20</v>
      </c>
      <c r="C108" s="15" t="s">
        <v>32</v>
      </c>
      <c r="D108" s="16">
        <f>E108+G108</f>
        <v>8.6999999999999993</v>
      </c>
      <c r="E108" s="16">
        <v>8.6999999999999993</v>
      </c>
      <c r="F108" s="16"/>
      <c r="G108" s="16"/>
      <c r="H108" s="10">
        <f t="shared" ref="H108:H109" si="47">I108+K108</f>
        <v>0</v>
      </c>
      <c r="I108" s="10"/>
      <c r="J108" s="10"/>
      <c r="K108" s="10"/>
      <c r="L108" s="12">
        <f t="shared" ref="L108:L109" si="48">M108+O108</f>
        <v>8.6999999999999993</v>
      </c>
      <c r="M108" s="12">
        <f t="shared" ref="M108:O109" si="49">E108+I108</f>
        <v>8.6999999999999993</v>
      </c>
      <c r="N108" s="12">
        <f t="shared" si="49"/>
        <v>0</v>
      </c>
      <c r="O108" s="12">
        <f t="shared" si="49"/>
        <v>0</v>
      </c>
    </row>
    <row r="109" spans="1:15" ht="15" customHeight="1" x14ac:dyDescent="0.25">
      <c r="A109" s="32" t="s">
        <v>152</v>
      </c>
      <c r="B109" s="29" t="s">
        <v>64</v>
      </c>
      <c r="C109" s="15" t="s">
        <v>32</v>
      </c>
      <c r="D109" s="16">
        <f>E109+G109</f>
        <v>0.1</v>
      </c>
      <c r="E109" s="16">
        <v>0.1</v>
      </c>
      <c r="F109" s="16"/>
      <c r="G109" s="16"/>
      <c r="H109" s="10">
        <f t="shared" si="47"/>
        <v>0</v>
      </c>
      <c r="I109" s="10"/>
      <c r="J109" s="10"/>
      <c r="K109" s="10"/>
      <c r="L109" s="12">
        <f t="shared" si="48"/>
        <v>0.1</v>
      </c>
      <c r="M109" s="12">
        <f t="shared" si="49"/>
        <v>0.1</v>
      </c>
      <c r="N109" s="12">
        <f t="shared" si="49"/>
        <v>0</v>
      </c>
      <c r="O109" s="12">
        <f t="shared" si="49"/>
        <v>0</v>
      </c>
    </row>
    <row r="110" spans="1:15" ht="15.9" customHeight="1" x14ac:dyDescent="0.25">
      <c r="A110" s="316" t="s">
        <v>134</v>
      </c>
      <c r="B110" s="43" t="s">
        <v>164</v>
      </c>
      <c r="C110" s="71"/>
      <c r="D110" s="223">
        <f>SUM(D108:D109)</f>
        <v>8.7999999999999989</v>
      </c>
      <c r="E110" s="223">
        <f t="shared" ref="E110:O110" si="50">SUM(E108:E109)</f>
        <v>8.7999999999999989</v>
      </c>
      <c r="F110" s="223">
        <f t="shared" si="50"/>
        <v>0</v>
      </c>
      <c r="G110" s="223">
        <f t="shared" si="50"/>
        <v>0</v>
      </c>
      <c r="H110" s="24">
        <f t="shared" si="50"/>
        <v>0</v>
      </c>
      <c r="I110" s="24">
        <f t="shared" si="50"/>
        <v>0</v>
      </c>
      <c r="J110" s="24">
        <f t="shared" si="50"/>
        <v>0</v>
      </c>
      <c r="K110" s="24">
        <f t="shared" si="50"/>
        <v>0</v>
      </c>
      <c r="L110" s="21">
        <f t="shared" si="50"/>
        <v>8.7999999999999989</v>
      </c>
      <c r="M110" s="21">
        <f t="shared" si="50"/>
        <v>8.7999999999999989</v>
      </c>
      <c r="N110" s="21">
        <f t="shared" si="50"/>
        <v>0</v>
      </c>
      <c r="O110" s="21">
        <f t="shared" si="50"/>
        <v>0</v>
      </c>
    </row>
    <row r="111" spans="1:15" ht="15.9" customHeight="1" x14ac:dyDescent="0.3">
      <c r="A111" s="32" t="s">
        <v>171</v>
      </c>
      <c r="B111" s="544" t="s">
        <v>159</v>
      </c>
      <c r="C111" s="545"/>
      <c r="D111" s="545"/>
      <c r="E111" s="545"/>
      <c r="F111" s="545"/>
      <c r="G111" s="545"/>
      <c r="H111" s="545"/>
      <c r="I111" s="545"/>
      <c r="J111" s="545"/>
      <c r="K111" s="545"/>
      <c r="L111" s="545"/>
      <c r="M111" s="545"/>
      <c r="N111" s="545"/>
      <c r="O111" s="546"/>
    </row>
    <row r="112" spans="1:15" ht="15" customHeight="1" x14ac:dyDescent="0.25">
      <c r="A112" s="32" t="s">
        <v>172</v>
      </c>
      <c r="B112" s="81" t="s">
        <v>50</v>
      </c>
      <c r="C112" s="30" t="s">
        <v>46</v>
      </c>
      <c r="D112" s="16">
        <f t="shared" ref="D112:D135" si="51">E112+G112</f>
        <v>1</v>
      </c>
      <c r="E112" s="16">
        <v>1</v>
      </c>
      <c r="F112" s="16"/>
      <c r="G112" s="16"/>
      <c r="H112" s="10">
        <f t="shared" ref="H112:H151" si="52">I112+K112</f>
        <v>0</v>
      </c>
      <c r="I112" s="10"/>
      <c r="J112" s="10"/>
      <c r="K112" s="10"/>
      <c r="L112" s="12">
        <f t="shared" ref="L112:L151" si="53">M112+O112</f>
        <v>1</v>
      </c>
      <c r="M112" s="12">
        <f t="shared" ref="M112:O127" si="54">E112+I112</f>
        <v>1</v>
      </c>
      <c r="N112" s="12">
        <f t="shared" si="54"/>
        <v>0</v>
      </c>
      <c r="O112" s="12">
        <f t="shared" si="54"/>
        <v>0</v>
      </c>
    </row>
    <row r="113" spans="1:15" ht="15" hidden="1" customHeight="1" x14ac:dyDescent="0.25">
      <c r="A113" s="32"/>
      <c r="B113" s="29" t="s">
        <v>149</v>
      </c>
      <c r="C113" s="30" t="s">
        <v>46</v>
      </c>
      <c r="D113" s="16">
        <f t="shared" si="51"/>
        <v>0</v>
      </c>
      <c r="E113" s="16"/>
      <c r="F113" s="16"/>
      <c r="G113" s="16"/>
      <c r="H113" s="10">
        <f t="shared" si="52"/>
        <v>0</v>
      </c>
      <c r="I113" s="10"/>
      <c r="J113" s="10"/>
      <c r="K113" s="10"/>
      <c r="L113" s="12">
        <f t="shared" si="53"/>
        <v>0</v>
      </c>
      <c r="M113" s="12">
        <f t="shared" si="54"/>
        <v>0</v>
      </c>
      <c r="N113" s="12">
        <f t="shared" si="54"/>
        <v>0</v>
      </c>
      <c r="O113" s="12">
        <f t="shared" si="54"/>
        <v>0</v>
      </c>
    </row>
    <row r="114" spans="1:15" ht="15" customHeight="1" x14ac:dyDescent="0.25">
      <c r="A114" s="32" t="s">
        <v>173</v>
      </c>
      <c r="B114" s="29" t="s">
        <v>254</v>
      </c>
      <c r="C114" s="30" t="s">
        <v>46</v>
      </c>
      <c r="D114" s="16">
        <f t="shared" si="51"/>
        <v>0.3</v>
      </c>
      <c r="E114" s="16">
        <v>0.3</v>
      </c>
      <c r="F114" s="16"/>
      <c r="G114" s="16"/>
      <c r="H114" s="10">
        <f t="shared" si="52"/>
        <v>0</v>
      </c>
      <c r="I114" s="10"/>
      <c r="J114" s="10"/>
      <c r="K114" s="10"/>
      <c r="L114" s="12">
        <f t="shared" si="53"/>
        <v>0.3</v>
      </c>
      <c r="M114" s="12">
        <f t="shared" si="54"/>
        <v>0.3</v>
      </c>
      <c r="N114" s="12">
        <f t="shared" si="54"/>
        <v>0</v>
      </c>
      <c r="O114" s="12">
        <f t="shared" si="54"/>
        <v>0</v>
      </c>
    </row>
    <row r="115" spans="1:15" ht="15" customHeight="1" x14ac:dyDescent="0.25">
      <c r="A115" s="32" t="s">
        <v>174</v>
      </c>
      <c r="B115" s="18" t="s">
        <v>142</v>
      </c>
      <c r="C115" s="30" t="s">
        <v>46</v>
      </c>
      <c r="D115" s="16">
        <f t="shared" si="51"/>
        <v>1.7</v>
      </c>
      <c r="E115" s="16">
        <v>1.7</v>
      </c>
      <c r="F115" s="16"/>
      <c r="G115" s="16"/>
      <c r="H115" s="10">
        <f t="shared" si="52"/>
        <v>0</v>
      </c>
      <c r="I115" s="10"/>
      <c r="J115" s="10"/>
      <c r="K115" s="10"/>
      <c r="L115" s="12">
        <f t="shared" si="53"/>
        <v>1.7</v>
      </c>
      <c r="M115" s="12">
        <f t="shared" si="54"/>
        <v>1.7</v>
      </c>
      <c r="N115" s="12">
        <f t="shared" si="54"/>
        <v>0</v>
      </c>
      <c r="O115" s="12">
        <f t="shared" si="54"/>
        <v>0</v>
      </c>
    </row>
    <row r="116" spans="1:15" ht="15" customHeight="1" x14ac:dyDescent="0.25">
      <c r="A116" s="32" t="s">
        <v>175</v>
      </c>
      <c r="B116" s="12" t="s">
        <v>236</v>
      </c>
      <c r="C116" s="30" t="s">
        <v>46</v>
      </c>
      <c r="D116" s="16">
        <f t="shared" si="51"/>
        <v>0.3</v>
      </c>
      <c r="E116" s="16">
        <v>0.3</v>
      </c>
      <c r="F116" s="16"/>
      <c r="G116" s="16"/>
      <c r="H116" s="10">
        <f t="shared" si="52"/>
        <v>0</v>
      </c>
      <c r="I116" s="10"/>
      <c r="J116" s="10"/>
      <c r="K116" s="10"/>
      <c r="L116" s="12">
        <f t="shared" si="53"/>
        <v>0.3</v>
      </c>
      <c r="M116" s="12">
        <f t="shared" si="54"/>
        <v>0.3</v>
      </c>
      <c r="N116" s="12">
        <f t="shared" si="54"/>
        <v>0</v>
      </c>
      <c r="O116" s="12">
        <f t="shared" si="54"/>
        <v>0</v>
      </c>
    </row>
    <row r="117" spans="1:15" ht="15" customHeight="1" x14ac:dyDescent="0.25">
      <c r="A117" s="32" t="s">
        <v>176</v>
      </c>
      <c r="B117" s="29" t="s">
        <v>255</v>
      </c>
      <c r="C117" s="15" t="s">
        <v>46</v>
      </c>
      <c r="D117" s="16">
        <f t="shared" si="51"/>
        <v>0.8</v>
      </c>
      <c r="E117" s="16">
        <v>0.8</v>
      </c>
      <c r="F117" s="16"/>
      <c r="G117" s="16"/>
      <c r="H117" s="10">
        <f t="shared" si="52"/>
        <v>0</v>
      </c>
      <c r="I117" s="10"/>
      <c r="J117" s="10"/>
      <c r="K117" s="10"/>
      <c r="L117" s="12">
        <f t="shared" si="53"/>
        <v>0.8</v>
      </c>
      <c r="M117" s="12">
        <f t="shared" si="54"/>
        <v>0.8</v>
      </c>
      <c r="N117" s="12">
        <f t="shared" si="54"/>
        <v>0</v>
      </c>
      <c r="O117" s="12">
        <f t="shared" si="54"/>
        <v>0</v>
      </c>
    </row>
    <row r="118" spans="1:15" ht="15" customHeight="1" x14ac:dyDescent="0.25">
      <c r="A118" s="32" t="s">
        <v>177</v>
      </c>
      <c r="B118" s="29" t="s">
        <v>256</v>
      </c>
      <c r="C118" s="15" t="s">
        <v>46</v>
      </c>
      <c r="D118" s="16">
        <f t="shared" si="51"/>
        <v>2</v>
      </c>
      <c r="E118" s="16">
        <v>2</v>
      </c>
      <c r="F118" s="16"/>
      <c r="G118" s="16"/>
      <c r="H118" s="10">
        <f t="shared" si="52"/>
        <v>0</v>
      </c>
      <c r="I118" s="10"/>
      <c r="J118" s="10"/>
      <c r="K118" s="10"/>
      <c r="L118" s="12">
        <f t="shared" si="53"/>
        <v>2</v>
      </c>
      <c r="M118" s="12">
        <f t="shared" si="54"/>
        <v>2</v>
      </c>
      <c r="N118" s="12">
        <f t="shared" si="54"/>
        <v>0</v>
      </c>
      <c r="O118" s="12">
        <f t="shared" si="54"/>
        <v>0</v>
      </c>
    </row>
    <row r="119" spans="1:15" ht="15" customHeight="1" x14ac:dyDescent="0.25">
      <c r="A119" s="32" t="s">
        <v>178</v>
      </c>
      <c r="B119" s="12" t="s">
        <v>153</v>
      </c>
      <c r="C119" s="30" t="s">
        <v>46</v>
      </c>
      <c r="D119" s="16">
        <f t="shared" si="51"/>
        <v>0.7</v>
      </c>
      <c r="E119" s="16">
        <v>0.7</v>
      </c>
      <c r="F119" s="16"/>
      <c r="G119" s="16"/>
      <c r="H119" s="10">
        <f t="shared" si="52"/>
        <v>0</v>
      </c>
      <c r="I119" s="10"/>
      <c r="J119" s="10"/>
      <c r="K119" s="10"/>
      <c r="L119" s="12">
        <f t="shared" si="53"/>
        <v>0.7</v>
      </c>
      <c r="M119" s="12">
        <f t="shared" si="54"/>
        <v>0.7</v>
      </c>
      <c r="N119" s="12">
        <f t="shared" si="54"/>
        <v>0</v>
      </c>
      <c r="O119" s="12">
        <f t="shared" si="54"/>
        <v>0</v>
      </c>
    </row>
    <row r="120" spans="1:15" ht="15" customHeight="1" x14ac:dyDescent="0.25">
      <c r="A120" s="32" t="s">
        <v>304</v>
      </c>
      <c r="B120" s="29" t="s">
        <v>41</v>
      </c>
      <c r="C120" s="30" t="s">
        <v>46</v>
      </c>
      <c r="D120" s="16">
        <f t="shared" si="51"/>
        <v>0.2</v>
      </c>
      <c r="E120" s="16">
        <v>0.2</v>
      </c>
      <c r="F120" s="16"/>
      <c r="G120" s="16"/>
      <c r="H120" s="10">
        <f t="shared" si="52"/>
        <v>0</v>
      </c>
      <c r="I120" s="10"/>
      <c r="J120" s="10"/>
      <c r="K120" s="10"/>
      <c r="L120" s="12">
        <f t="shared" si="53"/>
        <v>0.2</v>
      </c>
      <c r="M120" s="12">
        <f t="shared" si="54"/>
        <v>0.2</v>
      </c>
      <c r="N120" s="12">
        <f t="shared" si="54"/>
        <v>0</v>
      </c>
      <c r="O120" s="12">
        <f t="shared" si="54"/>
        <v>0</v>
      </c>
    </row>
    <row r="121" spans="1:15" ht="15" customHeight="1" x14ac:dyDescent="0.25">
      <c r="A121" s="32" t="s">
        <v>179</v>
      </c>
      <c r="B121" s="33" t="s">
        <v>40</v>
      </c>
      <c r="C121" s="75" t="s">
        <v>46</v>
      </c>
      <c r="D121" s="16">
        <f t="shared" si="51"/>
        <v>0.7</v>
      </c>
      <c r="E121" s="16">
        <v>0.7</v>
      </c>
      <c r="F121" s="16"/>
      <c r="G121" s="16"/>
      <c r="H121" s="10">
        <f t="shared" si="52"/>
        <v>0</v>
      </c>
      <c r="I121" s="10"/>
      <c r="J121" s="10"/>
      <c r="K121" s="10"/>
      <c r="L121" s="12">
        <f t="shared" si="53"/>
        <v>0.7</v>
      </c>
      <c r="M121" s="12">
        <f t="shared" si="54"/>
        <v>0.7</v>
      </c>
      <c r="N121" s="12">
        <f t="shared" si="54"/>
        <v>0</v>
      </c>
      <c r="O121" s="12">
        <f t="shared" si="54"/>
        <v>0</v>
      </c>
    </row>
    <row r="122" spans="1:15" ht="15" customHeight="1" x14ac:dyDescent="0.25">
      <c r="A122" s="32" t="s">
        <v>180</v>
      </c>
      <c r="B122" s="34" t="s">
        <v>251</v>
      </c>
      <c r="C122" s="75" t="s">
        <v>46</v>
      </c>
      <c r="D122" s="16">
        <f>E122+G122</f>
        <v>0.3</v>
      </c>
      <c r="E122" s="16">
        <v>0.3</v>
      </c>
      <c r="F122" s="16"/>
      <c r="G122" s="16"/>
      <c r="H122" s="10">
        <f>I122+K122</f>
        <v>0</v>
      </c>
      <c r="I122" s="10"/>
      <c r="J122" s="10"/>
      <c r="K122" s="10"/>
      <c r="L122" s="12">
        <f>M122+O122</f>
        <v>0.3</v>
      </c>
      <c r="M122" s="12">
        <f>E122+I122</f>
        <v>0.3</v>
      </c>
      <c r="N122" s="12">
        <f>F122+J122</f>
        <v>0</v>
      </c>
      <c r="O122" s="12">
        <f>G122+K122</f>
        <v>0</v>
      </c>
    </row>
    <row r="123" spans="1:15" ht="15" customHeight="1" x14ac:dyDescent="0.25">
      <c r="A123" s="32" t="s">
        <v>135</v>
      </c>
      <c r="B123" s="82" t="s">
        <v>335</v>
      </c>
      <c r="C123" s="75" t="s">
        <v>46</v>
      </c>
      <c r="D123" s="16">
        <f t="shared" si="51"/>
        <v>0.3</v>
      </c>
      <c r="E123" s="16">
        <v>0.3</v>
      </c>
      <c r="F123" s="16"/>
      <c r="G123" s="16"/>
      <c r="H123" s="10">
        <f t="shared" si="52"/>
        <v>0</v>
      </c>
      <c r="I123" s="10"/>
      <c r="J123" s="10"/>
      <c r="K123" s="10"/>
      <c r="L123" s="12">
        <f t="shared" si="53"/>
        <v>0.3</v>
      </c>
      <c r="M123" s="12">
        <f t="shared" si="54"/>
        <v>0.3</v>
      </c>
      <c r="N123" s="12">
        <f t="shared" si="54"/>
        <v>0</v>
      </c>
      <c r="O123" s="12">
        <f t="shared" si="54"/>
        <v>0</v>
      </c>
    </row>
    <row r="124" spans="1:15" ht="15" hidden="1" customHeight="1" x14ac:dyDescent="0.25">
      <c r="A124" s="32"/>
      <c r="B124" s="29" t="s">
        <v>291</v>
      </c>
      <c r="C124" s="30" t="s">
        <v>46</v>
      </c>
      <c r="D124" s="16">
        <f t="shared" si="51"/>
        <v>0</v>
      </c>
      <c r="E124" s="16"/>
      <c r="F124" s="16"/>
      <c r="G124" s="16"/>
      <c r="H124" s="10">
        <f t="shared" si="52"/>
        <v>0</v>
      </c>
      <c r="I124" s="10"/>
      <c r="J124" s="10"/>
      <c r="K124" s="10"/>
      <c r="L124" s="12">
        <f t="shared" si="53"/>
        <v>0</v>
      </c>
      <c r="M124" s="12">
        <f t="shared" si="54"/>
        <v>0</v>
      </c>
      <c r="N124" s="12">
        <f t="shared" si="54"/>
        <v>0</v>
      </c>
      <c r="O124" s="12">
        <f t="shared" si="54"/>
        <v>0</v>
      </c>
    </row>
    <row r="125" spans="1:15" ht="15" customHeight="1" x14ac:dyDescent="0.25">
      <c r="A125" s="32" t="s">
        <v>136</v>
      </c>
      <c r="B125" s="29" t="s">
        <v>143</v>
      </c>
      <c r="C125" s="30" t="s">
        <v>46</v>
      </c>
      <c r="D125" s="16">
        <f t="shared" si="51"/>
        <v>3.2</v>
      </c>
      <c r="E125" s="16">
        <v>3.2</v>
      </c>
      <c r="F125" s="16"/>
      <c r="G125" s="16"/>
      <c r="H125" s="10">
        <f t="shared" si="52"/>
        <v>0</v>
      </c>
      <c r="I125" s="10"/>
      <c r="J125" s="10"/>
      <c r="K125" s="10"/>
      <c r="L125" s="12">
        <f t="shared" si="53"/>
        <v>3.2</v>
      </c>
      <c r="M125" s="12">
        <f t="shared" si="54"/>
        <v>3.2</v>
      </c>
      <c r="N125" s="12">
        <f t="shared" si="54"/>
        <v>0</v>
      </c>
      <c r="O125" s="12">
        <f t="shared" si="54"/>
        <v>0</v>
      </c>
    </row>
    <row r="126" spans="1:15" ht="15" customHeight="1" x14ac:dyDescent="0.25">
      <c r="A126" s="32" t="s">
        <v>137</v>
      </c>
      <c r="B126" s="29" t="s">
        <v>34</v>
      </c>
      <c r="C126" s="30" t="s">
        <v>46</v>
      </c>
      <c r="D126" s="16">
        <f t="shared" si="51"/>
        <v>1.8</v>
      </c>
      <c r="E126" s="16">
        <v>1.8</v>
      </c>
      <c r="F126" s="16"/>
      <c r="G126" s="16"/>
      <c r="H126" s="10">
        <f t="shared" si="52"/>
        <v>0</v>
      </c>
      <c r="I126" s="10"/>
      <c r="J126" s="10"/>
      <c r="K126" s="10"/>
      <c r="L126" s="12">
        <f t="shared" si="53"/>
        <v>1.8</v>
      </c>
      <c r="M126" s="12">
        <f t="shared" si="54"/>
        <v>1.8</v>
      </c>
      <c r="N126" s="12">
        <f t="shared" si="54"/>
        <v>0</v>
      </c>
      <c r="O126" s="12">
        <f t="shared" si="54"/>
        <v>0</v>
      </c>
    </row>
    <row r="127" spans="1:15" ht="15" customHeight="1" x14ac:dyDescent="0.25">
      <c r="A127" s="32" t="s">
        <v>138</v>
      </c>
      <c r="B127" s="29" t="s">
        <v>36</v>
      </c>
      <c r="C127" s="30" t="s">
        <v>46</v>
      </c>
      <c r="D127" s="16">
        <f t="shared" si="51"/>
        <v>0.4</v>
      </c>
      <c r="E127" s="16">
        <v>0.4</v>
      </c>
      <c r="F127" s="16"/>
      <c r="G127" s="16"/>
      <c r="H127" s="10">
        <f t="shared" si="52"/>
        <v>0</v>
      </c>
      <c r="I127" s="10"/>
      <c r="J127" s="10"/>
      <c r="K127" s="10"/>
      <c r="L127" s="12">
        <f t="shared" si="53"/>
        <v>0.4</v>
      </c>
      <c r="M127" s="12">
        <f t="shared" si="54"/>
        <v>0.4</v>
      </c>
      <c r="N127" s="12">
        <f t="shared" si="54"/>
        <v>0</v>
      </c>
      <c r="O127" s="12">
        <f t="shared" si="54"/>
        <v>0</v>
      </c>
    </row>
    <row r="128" spans="1:15" ht="15" customHeight="1" x14ac:dyDescent="0.25">
      <c r="A128" s="32" t="s">
        <v>139</v>
      </c>
      <c r="B128" s="29" t="s">
        <v>38</v>
      </c>
      <c r="C128" s="30" t="s">
        <v>46</v>
      </c>
      <c r="D128" s="16">
        <f t="shared" si="51"/>
        <v>2.9</v>
      </c>
      <c r="E128" s="16">
        <v>2.9</v>
      </c>
      <c r="F128" s="16"/>
      <c r="G128" s="16"/>
      <c r="H128" s="10">
        <f t="shared" si="52"/>
        <v>0</v>
      </c>
      <c r="I128" s="10"/>
      <c r="J128" s="10"/>
      <c r="K128" s="10"/>
      <c r="L128" s="12">
        <f t="shared" si="53"/>
        <v>2.9</v>
      </c>
      <c r="M128" s="12">
        <f t="shared" ref="M128:O151" si="55">E128+I128</f>
        <v>2.9</v>
      </c>
      <c r="N128" s="12">
        <f t="shared" si="55"/>
        <v>0</v>
      </c>
      <c r="O128" s="12">
        <f t="shared" si="55"/>
        <v>0</v>
      </c>
    </row>
    <row r="129" spans="1:17" ht="16.5" customHeight="1" x14ac:dyDescent="0.25">
      <c r="A129" s="32" t="s">
        <v>140</v>
      </c>
      <c r="B129" s="12" t="s">
        <v>37</v>
      </c>
      <c r="C129" s="30" t="s">
        <v>46</v>
      </c>
      <c r="D129" s="16">
        <f t="shared" si="51"/>
        <v>4.7</v>
      </c>
      <c r="E129" s="16">
        <v>4.7</v>
      </c>
      <c r="F129" s="16"/>
      <c r="G129" s="16"/>
      <c r="H129" s="10">
        <f t="shared" si="52"/>
        <v>0</v>
      </c>
      <c r="I129" s="10"/>
      <c r="J129" s="10"/>
      <c r="K129" s="10"/>
      <c r="L129" s="12">
        <f t="shared" si="53"/>
        <v>4.7</v>
      </c>
      <c r="M129" s="12">
        <f t="shared" si="55"/>
        <v>4.7</v>
      </c>
      <c r="N129" s="12">
        <f t="shared" si="55"/>
        <v>0</v>
      </c>
      <c r="O129" s="12">
        <f t="shared" si="55"/>
        <v>0</v>
      </c>
    </row>
    <row r="130" spans="1:17" x14ac:dyDescent="0.25">
      <c r="A130" s="32" t="s">
        <v>141</v>
      </c>
      <c r="B130" s="35" t="s">
        <v>35</v>
      </c>
      <c r="C130" s="15" t="s">
        <v>46</v>
      </c>
      <c r="D130" s="16">
        <f t="shared" si="51"/>
        <v>4.3</v>
      </c>
      <c r="E130" s="16">
        <v>4.3</v>
      </c>
      <c r="F130" s="16"/>
      <c r="G130" s="16"/>
      <c r="H130" s="10">
        <f t="shared" si="52"/>
        <v>0</v>
      </c>
      <c r="I130" s="10"/>
      <c r="J130" s="10"/>
      <c r="K130" s="10"/>
      <c r="L130" s="12">
        <f t="shared" si="53"/>
        <v>4.3</v>
      </c>
      <c r="M130" s="12">
        <f t="shared" si="55"/>
        <v>4.3</v>
      </c>
      <c r="N130" s="12">
        <f t="shared" si="55"/>
        <v>0</v>
      </c>
      <c r="O130" s="12">
        <f t="shared" si="55"/>
        <v>0</v>
      </c>
    </row>
    <row r="131" spans="1:17" ht="15" customHeight="1" x14ac:dyDescent="0.25">
      <c r="A131" s="32" t="s">
        <v>305</v>
      </c>
      <c r="B131" s="35" t="s">
        <v>44</v>
      </c>
      <c r="C131" s="15" t="s">
        <v>46</v>
      </c>
      <c r="D131" s="16">
        <f t="shared" si="51"/>
        <v>0.2</v>
      </c>
      <c r="E131" s="16">
        <v>0.2</v>
      </c>
      <c r="F131" s="16">
        <v>0.2</v>
      </c>
      <c r="G131" s="16"/>
      <c r="H131" s="10">
        <f t="shared" si="52"/>
        <v>0</v>
      </c>
      <c r="I131" s="10"/>
      <c r="J131" s="10"/>
      <c r="K131" s="10"/>
      <c r="L131" s="12">
        <f t="shared" si="53"/>
        <v>0.2</v>
      </c>
      <c r="M131" s="12">
        <f t="shared" si="55"/>
        <v>0.2</v>
      </c>
      <c r="N131" s="12">
        <f t="shared" si="55"/>
        <v>0.2</v>
      </c>
      <c r="O131" s="12">
        <f t="shared" si="55"/>
        <v>0</v>
      </c>
    </row>
    <row r="132" spans="1:17" ht="15" customHeight="1" x14ac:dyDescent="0.25">
      <c r="A132" s="32" t="s">
        <v>306</v>
      </c>
      <c r="B132" s="35" t="s">
        <v>585</v>
      </c>
      <c r="C132" s="15" t="s">
        <v>46</v>
      </c>
      <c r="D132" s="16">
        <f t="shared" si="51"/>
        <v>3.7</v>
      </c>
      <c r="E132" s="16">
        <v>3.7</v>
      </c>
      <c r="F132" s="16">
        <v>3.6</v>
      </c>
      <c r="G132" s="16"/>
      <c r="H132" s="10">
        <f t="shared" si="52"/>
        <v>0</v>
      </c>
      <c r="I132" s="10"/>
      <c r="J132" s="10"/>
      <c r="K132" s="10"/>
      <c r="L132" s="12">
        <f t="shared" si="53"/>
        <v>3.7</v>
      </c>
      <c r="M132" s="12">
        <f t="shared" si="55"/>
        <v>3.7</v>
      </c>
      <c r="N132" s="12">
        <f t="shared" si="55"/>
        <v>3.6</v>
      </c>
      <c r="O132" s="12">
        <f t="shared" si="55"/>
        <v>0</v>
      </c>
    </row>
    <row r="133" spans="1:17" ht="15" customHeight="1" x14ac:dyDescent="0.25">
      <c r="A133" s="32" t="s">
        <v>307</v>
      </c>
      <c r="B133" s="35" t="s">
        <v>59</v>
      </c>
      <c r="C133" s="15" t="s">
        <v>46</v>
      </c>
      <c r="D133" s="16">
        <f t="shared" si="51"/>
        <v>1.1000000000000001</v>
      </c>
      <c r="E133" s="16">
        <v>1.1000000000000001</v>
      </c>
      <c r="F133" s="16">
        <v>1</v>
      </c>
      <c r="G133" s="16"/>
      <c r="H133" s="10">
        <f t="shared" si="52"/>
        <v>0</v>
      </c>
      <c r="I133" s="10"/>
      <c r="J133" s="10"/>
      <c r="K133" s="10"/>
      <c r="L133" s="12">
        <f t="shared" si="53"/>
        <v>1.1000000000000001</v>
      </c>
      <c r="M133" s="12">
        <f t="shared" si="55"/>
        <v>1.1000000000000001</v>
      </c>
      <c r="N133" s="12">
        <f t="shared" si="55"/>
        <v>1</v>
      </c>
      <c r="O133" s="12">
        <f t="shared" si="55"/>
        <v>0</v>
      </c>
    </row>
    <row r="134" spans="1:17" ht="15" customHeight="1" x14ac:dyDescent="0.25">
      <c r="A134" s="32" t="s">
        <v>308</v>
      </c>
      <c r="B134" s="35" t="s">
        <v>45</v>
      </c>
      <c r="C134" s="15" t="s">
        <v>46</v>
      </c>
      <c r="D134" s="16">
        <f t="shared" si="51"/>
        <v>10</v>
      </c>
      <c r="E134" s="16">
        <v>10</v>
      </c>
      <c r="F134" s="16"/>
      <c r="G134" s="16"/>
      <c r="H134" s="10">
        <f t="shared" si="52"/>
        <v>0</v>
      </c>
      <c r="I134" s="10"/>
      <c r="J134" s="10"/>
      <c r="K134" s="10"/>
      <c r="L134" s="12">
        <f t="shared" si="53"/>
        <v>10</v>
      </c>
      <c r="M134" s="12">
        <f t="shared" si="55"/>
        <v>10</v>
      </c>
      <c r="N134" s="12">
        <f t="shared" si="55"/>
        <v>0</v>
      </c>
      <c r="O134" s="12">
        <f t="shared" si="55"/>
        <v>0</v>
      </c>
    </row>
    <row r="135" spans="1:17" ht="15" customHeight="1" x14ac:dyDescent="0.25">
      <c r="A135" s="32" t="s">
        <v>309</v>
      </c>
      <c r="B135" s="29" t="s">
        <v>58</v>
      </c>
      <c r="C135" s="30" t="s">
        <v>46</v>
      </c>
      <c r="D135" s="209">
        <f t="shared" si="51"/>
        <v>0.5</v>
      </c>
      <c r="E135" s="16">
        <v>0.5</v>
      </c>
      <c r="F135" s="16"/>
      <c r="G135" s="16"/>
      <c r="H135" s="10"/>
      <c r="I135" s="10"/>
      <c r="J135" s="10"/>
      <c r="K135" s="10"/>
      <c r="L135" s="12">
        <f t="shared" si="53"/>
        <v>0.5</v>
      </c>
      <c r="M135" s="12">
        <f t="shared" si="55"/>
        <v>0.5</v>
      </c>
      <c r="N135" s="12"/>
      <c r="O135" s="12"/>
    </row>
    <row r="136" spans="1:17" ht="15.9" customHeight="1" x14ac:dyDescent="0.25">
      <c r="A136" s="316" t="s">
        <v>310</v>
      </c>
      <c r="B136" s="21" t="s">
        <v>165</v>
      </c>
      <c r="C136" s="25"/>
      <c r="D136" s="223">
        <f t="shared" ref="D136:O136" si="56">SUM(D112:D135)</f>
        <v>41.1</v>
      </c>
      <c r="E136" s="223">
        <f t="shared" si="56"/>
        <v>41.1</v>
      </c>
      <c r="F136" s="223">
        <f t="shared" si="56"/>
        <v>4.8000000000000007</v>
      </c>
      <c r="G136" s="223">
        <f t="shared" si="56"/>
        <v>0</v>
      </c>
      <c r="H136" s="24">
        <f t="shared" si="56"/>
        <v>0</v>
      </c>
      <c r="I136" s="24">
        <f t="shared" si="56"/>
        <v>0</v>
      </c>
      <c r="J136" s="24">
        <f t="shared" si="56"/>
        <v>0</v>
      </c>
      <c r="K136" s="24">
        <f t="shared" si="56"/>
        <v>0</v>
      </c>
      <c r="L136" s="21">
        <f t="shared" si="56"/>
        <v>41.1</v>
      </c>
      <c r="M136" s="21">
        <f t="shared" si="56"/>
        <v>41.1</v>
      </c>
      <c r="N136" s="21">
        <f t="shared" si="56"/>
        <v>4.8000000000000007</v>
      </c>
      <c r="O136" s="21">
        <f t="shared" si="56"/>
        <v>0</v>
      </c>
      <c r="P136" s="21">
        <f>SUM(P112:P134)</f>
        <v>0</v>
      </c>
      <c r="Q136" s="21">
        <f>SUM(Q112:Q134)</f>
        <v>0</v>
      </c>
    </row>
    <row r="137" spans="1:17" ht="15.9" customHeight="1" x14ac:dyDescent="0.3">
      <c r="A137" s="32" t="s">
        <v>311</v>
      </c>
      <c r="B137" s="544" t="s">
        <v>60</v>
      </c>
      <c r="C137" s="545"/>
      <c r="D137" s="545"/>
      <c r="E137" s="545"/>
      <c r="F137" s="545"/>
      <c r="G137" s="545"/>
      <c r="H137" s="545"/>
      <c r="I137" s="545"/>
      <c r="J137" s="545"/>
      <c r="K137" s="545"/>
      <c r="L137" s="545"/>
      <c r="M137" s="545"/>
      <c r="N137" s="545"/>
      <c r="O137" s="545"/>
    </row>
    <row r="138" spans="1:17" ht="15.9" customHeight="1" x14ac:dyDescent="0.25">
      <c r="A138" s="32" t="s">
        <v>312</v>
      </c>
      <c r="B138" s="381" t="s">
        <v>7</v>
      </c>
      <c r="C138" s="86" t="s">
        <v>30</v>
      </c>
      <c r="D138" s="16">
        <f t="shared" ref="D138:D146" si="57">E138+G138</f>
        <v>0.4</v>
      </c>
      <c r="E138" s="16">
        <v>0.4</v>
      </c>
      <c r="F138" s="16"/>
      <c r="G138" s="16"/>
      <c r="H138" s="10">
        <f t="shared" ref="H138:H142" si="58">I138+K138</f>
        <v>0</v>
      </c>
      <c r="I138" s="10"/>
      <c r="J138" s="10"/>
      <c r="K138" s="10"/>
      <c r="L138" s="12">
        <f t="shared" ref="L138:L146" si="59">M138+O138</f>
        <v>0.4</v>
      </c>
      <c r="M138" s="12">
        <f t="shared" ref="M138:O146" si="60">E138+I138</f>
        <v>0.4</v>
      </c>
      <c r="N138" s="12">
        <f t="shared" si="60"/>
        <v>0</v>
      </c>
      <c r="O138" s="12">
        <f t="shared" si="60"/>
        <v>0</v>
      </c>
    </row>
    <row r="139" spans="1:17" ht="15.9" hidden="1" customHeight="1" x14ac:dyDescent="0.25">
      <c r="A139" s="32" t="s">
        <v>313</v>
      </c>
      <c r="B139" s="382" t="s">
        <v>16</v>
      </c>
      <c r="C139" s="86" t="s">
        <v>30</v>
      </c>
      <c r="D139" s="16">
        <f t="shared" si="57"/>
        <v>0</v>
      </c>
      <c r="E139" s="16"/>
      <c r="F139" s="16"/>
      <c r="G139" s="16"/>
      <c r="H139" s="10">
        <f t="shared" si="58"/>
        <v>0</v>
      </c>
      <c r="I139" s="10"/>
      <c r="J139" s="10"/>
      <c r="K139" s="10"/>
      <c r="L139" s="12">
        <f t="shared" si="59"/>
        <v>0</v>
      </c>
      <c r="M139" s="12">
        <f t="shared" si="60"/>
        <v>0</v>
      </c>
      <c r="N139" s="12">
        <f t="shared" si="60"/>
        <v>0</v>
      </c>
      <c r="O139" s="12">
        <f t="shared" si="60"/>
        <v>0</v>
      </c>
    </row>
    <row r="140" spans="1:17" ht="15.9" customHeight="1" x14ac:dyDescent="0.25">
      <c r="A140" s="32" t="s">
        <v>313</v>
      </c>
      <c r="B140" s="29" t="s">
        <v>52</v>
      </c>
      <c r="C140" s="86" t="s">
        <v>30</v>
      </c>
      <c r="D140" s="16">
        <f t="shared" si="57"/>
        <v>0.1</v>
      </c>
      <c r="E140" s="16">
        <v>0.1</v>
      </c>
      <c r="F140" s="16"/>
      <c r="G140" s="16"/>
      <c r="H140" s="10">
        <f t="shared" si="58"/>
        <v>0</v>
      </c>
      <c r="I140" s="10"/>
      <c r="J140" s="10"/>
      <c r="K140" s="10"/>
      <c r="L140" s="12">
        <f t="shared" si="59"/>
        <v>0.1</v>
      </c>
      <c r="M140" s="12">
        <f t="shared" si="60"/>
        <v>0.1</v>
      </c>
      <c r="N140" s="12">
        <f t="shared" si="60"/>
        <v>0</v>
      </c>
      <c r="O140" s="12">
        <f t="shared" si="60"/>
        <v>0</v>
      </c>
    </row>
    <row r="141" spans="1:17" ht="15" hidden="1" customHeight="1" x14ac:dyDescent="0.25">
      <c r="A141" s="37"/>
      <c r="B141" s="29" t="s">
        <v>53</v>
      </c>
      <c r="C141" s="38" t="s">
        <v>30</v>
      </c>
      <c r="D141" s="16">
        <f t="shared" si="57"/>
        <v>0</v>
      </c>
      <c r="E141" s="16"/>
      <c r="F141" s="16"/>
      <c r="G141" s="16"/>
      <c r="H141" s="10">
        <f t="shared" si="58"/>
        <v>0</v>
      </c>
      <c r="I141" s="10"/>
      <c r="J141" s="10"/>
      <c r="K141" s="10"/>
      <c r="L141" s="12">
        <f t="shared" si="59"/>
        <v>0</v>
      </c>
      <c r="M141" s="12">
        <f t="shared" si="60"/>
        <v>0</v>
      </c>
      <c r="N141" s="12">
        <f t="shared" si="60"/>
        <v>0</v>
      </c>
      <c r="O141" s="12">
        <f t="shared" si="60"/>
        <v>0</v>
      </c>
    </row>
    <row r="142" spans="1:17" ht="15" hidden="1" customHeight="1" x14ac:dyDescent="0.25">
      <c r="A142" s="37"/>
      <c r="B142" s="29" t="s">
        <v>61</v>
      </c>
      <c r="C142" s="38" t="s">
        <v>30</v>
      </c>
      <c r="D142" s="16">
        <f t="shared" si="57"/>
        <v>0</v>
      </c>
      <c r="E142" s="16"/>
      <c r="F142" s="16"/>
      <c r="G142" s="16"/>
      <c r="H142" s="10">
        <f t="shared" si="58"/>
        <v>0</v>
      </c>
      <c r="I142" s="10"/>
      <c r="J142" s="10"/>
      <c r="K142" s="10"/>
      <c r="L142" s="12">
        <f t="shared" si="59"/>
        <v>0</v>
      </c>
      <c r="M142" s="12">
        <f t="shared" si="60"/>
        <v>0</v>
      </c>
      <c r="N142" s="12">
        <f t="shared" si="60"/>
        <v>0</v>
      </c>
      <c r="O142" s="12">
        <f t="shared" si="60"/>
        <v>0</v>
      </c>
    </row>
    <row r="143" spans="1:17" ht="15" customHeight="1" x14ac:dyDescent="0.25">
      <c r="A143" s="37" t="s">
        <v>314</v>
      </c>
      <c r="B143" s="29" t="s">
        <v>144</v>
      </c>
      <c r="C143" s="86" t="s">
        <v>30</v>
      </c>
      <c r="D143" s="16">
        <f t="shared" si="57"/>
        <v>0.1</v>
      </c>
      <c r="E143" s="16">
        <v>0.1</v>
      </c>
      <c r="F143" s="16"/>
      <c r="G143" s="16"/>
      <c r="H143" s="10"/>
      <c r="I143" s="10"/>
      <c r="J143" s="10"/>
      <c r="K143" s="10"/>
      <c r="L143" s="12">
        <f t="shared" si="59"/>
        <v>0.1</v>
      </c>
      <c r="M143" s="12">
        <f t="shared" si="60"/>
        <v>0.1</v>
      </c>
      <c r="N143" s="12">
        <f t="shared" si="60"/>
        <v>0</v>
      </c>
      <c r="O143" s="12">
        <f t="shared" si="60"/>
        <v>0</v>
      </c>
    </row>
    <row r="144" spans="1:17" ht="15" customHeight="1" x14ac:dyDescent="0.25">
      <c r="A144" s="37" t="s">
        <v>315</v>
      </c>
      <c r="B144" s="29" t="s">
        <v>28</v>
      </c>
      <c r="C144" s="86" t="s">
        <v>30</v>
      </c>
      <c r="D144" s="16">
        <f t="shared" si="57"/>
        <v>0.1</v>
      </c>
      <c r="E144" s="16">
        <v>0.1</v>
      </c>
      <c r="F144" s="16"/>
      <c r="G144" s="16"/>
      <c r="H144" s="10">
        <f t="shared" ref="H144:H146" si="61">I144+K144</f>
        <v>0</v>
      </c>
      <c r="I144" s="10"/>
      <c r="J144" s="10"/>
      <c r="K144" s="10"/>
      <c r="L144" s="12">
        <f t="shared" si="59"/>
        <v>0.1</v>
      </c>
      <c r="M144" s="12">
        <f t="shared" si="60"/>
        <v>0.1</v>
      </c>
      <c r="N144" s="12">
        <f t="shared" si="60"/>
        <v>0</v>
      </c>
      <c r="O144" s="12">
        <f t="shared" si="60"/>
        <v>0</v>
      </c>
    </row>
    <row r="145" spans="1:15" ht="15" customHeight="1" x14ac:dyDescent="0.25">
      <c r="A145" s="37" t="s">
        <v>316</v>
      </c>
      <c r="B145" s="29" t="s">
        <v>29</v>
      </c>
      <c r="C145" s="38" t="s">
        <v>30</v>
      </c>
      <c r="D145" s="16">
        <f t="shared" si="57"/>
        <v>2.1</v>
      </c>
      <c r="E145" s="16">
        <v>2.1</v>
      </c>
      <c r="F145" s="16"/>
      <c r="G145" s="16"/>
      <c r="H145" s="10">
        <f t="shared" si="61"/>
        <v>0</v>
      </c>
      <c r="I145" s="10"/>
      <c r="J145" s="10"/>
      <c r="K145" s="10"/>
      <c r="L145" s="12">
        <f t="shared" si="59"/>
        <v>2.1</v>
      </c>
      <c r="M145" s="12">
        <f t="shared" si="60"/>
        <v>2.1</v>
      </c>
      <c r="N145" s="12">
        <f t="shared" si="60"/>
        <v>0</v>
      </c>
      <c r="O145" s="12">
        <f t="shared" si="60"/>
        <v>0</v>
      </c>
    </row>
    <row r="146" spans="1:15" ht="15" hidden="1" customHeight="1" x14ac:dyDescent="0.25">
      <c r="A146" s="37" t="s">
        <v>320</v>
      </c>
      <c r="B146" s="29" t="s">
        <v>58</v>
      </c>
      <c r="C146" s="38" t="s">
        <v>30</v>
      </c>
      <c r="D146" s="16">
        <f t="shared" si="57"/>
        <v>0</v>
      </c>
      <c r="E146" s="16"/>
      <c r="F146" s="16"/>
      <c r="G146" s="16"/>
      <c r="H146" s="10">
        <f t="shared" si="61"/>
        <v>0</v>
      </c>
      <c r="I146" s="10"/>
      <c r="J146" s="10"/>
      <c r="K146" s="10"/>
      <c r="L146" s="12">
        <f t="shared" si="59"/>
        <v>0</v>
      </c>
      <c r="M146" s="12">
        <f t="shared" si="60"/>
        <v>0</v>
      </c>
      <c r="N146" s="12">
        <f t="shared" si="60"/>
        <v>0</v>
      </c>
      <c r="O146" s="12">
        <f t="shared" si="60"/>
        <v>0</v>
      </c>
    </row>
    <row r="147" spans="1:15" ht="15.9" customHeight="1" x14ac:dyDescent="0.25">
      <c r="A147" s="314" t="s">
        <v>317</v>
      </c>
      <c r="B147" s="43" t="s">
        <v>167</v>
      </c>
      <c r="C147" s="76"/>
      <c r="D147" s="223">
        <f>SUM(D138:D146)</f>
        <v>2.8</v>
      </c>
      <c r="E147" s="223">
        <f t="shared" ref="E147:O147" si="62">SUM(E138:E146)</f>
        <v>2.8</v>
      </c>
      <c r="F147" s="223">
        <f t="shared" si="62"/>
        <v>0</v>
      </c>
      <c r="G147" s="223">
        <f t="shared" si="62"/>
        <v>0</v>
      </c>
      <c r="H147" s="24">
        <f t="shared" si="62"/>
        <v>0</v>
      </c>
      <c r="I147" s="24">
        <f t="shared" si="62"/>
        <v>0</v>
      </c>
      <c r="J147" s="24">
        <f t="shared" si="62"/>
        <v>0</v>
      </c>
      <c r="K147" s="24">
        <f t="shared" si="62"/>
        <v>0</v>
      </c>
      <c r="L147" s="21">
        <f t="shared" si="62"/>
        <v>2.8</v>
      </c>
      <c r="M147" s="21">
        <f t="shared" si="62"/>
        <v>2.8</v>
      </c>
      <c r="N147" s="21">
        <f t="shared" si="62"/>
        <v>0</v>
      </c>
      <c r="O147" s="21">
        <f t="shared" si="62"/>
        <v>0</v>
      </c>
    </row>
    <row r="148" spans="1:15" ht="15.9" customHeight="1" x14ac:dyDescent="0.3">
      <c r="A148" s="32" t="s">
        <v>318</v>
      </c>
      <c r="B148" s="544" t="s">
        <v>62</v>
      </c>
      <c r="C148" s="545"/>
      <c r="D148" s="545"/>
      <c r="E148" s="545"/>
      <c r="F148" s="545"/>
      <c r="G148" s="545"/>
      <c r="H148" s="545"/>
      <c r="I148" s="545"/>
      <c r="J148" s="545"/>
      <c r="K148" s="545"/>
      <c r="L148" s="545"/>
      <c r="M148" s="545"/>
      <c r="N148" s="545"/>
      <c r="O148" s="546"/>
    </row>
    <row r="149" spans="1:15" ht="15" hidden="1" customHeight="1" x14ac:dyDescent="0.25">
      <c r="A149" s="32" t="s">
        <v>323</v>
      </c>
      <c r="B149" s="11" t="s">
        <v>47</v>
      </c>
      <c r="C149" s="7" t="s">
        <v>24</v>
      </c>
      <c r="D149" s="8">
        <f>E149+G149</f>
        <v>0</v>
      </c>
      <c r="E149" s="41"/>
      <c r="F149" s="41"/>
      <c r="G149" s="41"/>
      <c r="H149" s="9">
        <f t="shared" si="52"/>
        <v>0</v>
      </c>
      <c r="I149" s="9"/>
      <c r="J149" s="9"/>
      <c r="K149" s="9"/>
      <c r="L149" s="11">
        <f t="shared" si="53"/>
        <v>0</v>
      </c>
      <c r="M149" s="11">
        <f t="shared" si="55"/>
        <v>0</v>
      </c>
      <c r="N149" s="11">
        <f>F149+J149</f>
        <v>0</v>
      </c>
      <c r="O149" s="11">
        <f t="shared" si="55"/>
        <v>0</v>
      </c>
    </row>
    <row r="150" spans="1:15" ht="15" hidden="1" customHeight="1" x14ac:dyDescent="0.25">
      <c r="A150" s="32"/>
      <c r="B150" s="12" t="s">
        <v>48</v>
      </c>
      <c r="C150" s="15" t="s">
        <v>24</v>
      </c>
      <c r="D150" s="16">
        <f>E150+G150</f>
        <v>0</v>
      </c>
      <c r="E150" s="16"/>
      <c r="F150" s="16"/>
      <c r="G150" s="16"/>
      <c r="H150" s="10">
        <f t="shared" si="52"/>
        <v>0</v>
      </c>
      <c r="I150" s="10"/>
      <c r="J150" s="10"/>
      <c r="K150" s="10"/>
      <c r="L150" s="12">
        <f t="shared" si="53"/>
        <v>0</v>
      </c>
      <c r="M150" s="12">
        <f t="shared" si="55"/>
        <v>0</v>
      </c>
      <c r="N150" s="12">
        <f t="shared" si="55"/>
        <v>0</v>
      </c>
      <c r="O150" s="12">
        <f t="shared" si="55"/>
        <v>0</v>
      </c>
    </row>
    <row r="151" spans="1:15" x14ac:dyDescent="0.25">
      <c r="A151" s="37" t="s">
        <v>319</v>
      </c>
      <c r="B151" s="12" t="s">
        <v>289</v>
      </c>
      <c r="C151" s="15" t="s">
        <v>24</v>
      </c>
      <c r="D151" s="16">
        <f>E151+G151</f>
        <v>1.1000000000000001</v>
      </c>
      <c r="E151" s="42">
        <v>1.1000000000000001</v>
      </c>
      <c r="F151" s="42"/>
      <c r="G151" s="42"/>
      <c r="H151" s="10">
        <f t="shared" si="52"/>
        <v>0</v>
      </c>
      <c r="I151" s="10"/>
      <c r="J151" s="10"/>
      <c r="K151" s="10"/>
      <c r="L151" s="12">
        <f t="shared" si="53"/>
        <v>1.1000000000000001</v>
      </c>
      <c r="M151" s="12">
        <f t="shared" si="55"/>
        <v>1.1000000000000001</v>
      </c>
      <c r="N151" s="12">
        <f t="shared" si="55"/>
        <v>0</v>
      </c>
      <c r="O151" s="12">
        <f t="shared" si="55"/>
        <v>0</v>
      </c>
    </row>
    <row r="152" spans="1:15" ht="15.9" customHeight="1" x14ac:dyDescent="0.25">
      <c r="A152" s="314" t="s">
        <v>320</v>
      </c>
      <c r="B152" s="77" t="s">
        <v>168</v>
      </c>
      <c r="C152" s="78"/>
      <c r="D152" s="223">
        <f>SUM(D149:D151)</f>
        <v>1.1000000000000001</v>
      </c>
      <c r="E152" s="223">
        <f t="shared" ref="E152:O152" si="63">SUM(E149:E151)</f>
        <v>1.1000000000000001</v>
      </c>
      <c r="F152" s="223">
        <f t="shared" si="63"/>
        <v>0</v>
      </c>
      <c r="G152" s="223">
        <f t="shared" si="63"/>
        <v>0</v>
      </c>
      <c r="H152" s="24">
        <f t="shared" si="63"/>
        <v>0</v>
      </c>
      <c r="I152" s="24">
        <f t="shared" si="63"/>
        <v>0</v>
      </c>
      <c r="J152" s="24">
        <f t="shared" si="63"/>
        <v>0</v>
      </c>
      <c r="K152" s="24">
        <f t="shared" si="63"/>
        <v>0</v>
      </c>
      <c r="L152" s="21">
        <f t="shared" si="63"/>
        <v>1.1000000000000001</v>
      </c>
      <c r="M152" s="21">
        <f t="shared" si="63"/>
        <v>1.1000000000000001</v>
      </c>
      <c r="N152" s="21">
        <f t="shared" si="63"/>
        <v>0</v>
      </c>
      <c r="O152" s="21">
        <f t="shared" si="63"/>
        <v>0</v>
      </c>
    </row>
    <row r="153" spans="1:15" ht="18" customHeight="1" x14ac:dyDescent="0.3">
      <c r="A153" s="32" t="s">
        <v>321</v>
      </c>
      <c r="B153" s="641" t="s">
        <v>292</v>
      </c>
      <c r="C153" s="641"/>
      <c r="D153" s="641"/>
      <c r="E153" s="641"/>
      <c r="F153" s="641"/>
      <c r="G153" s="641"/>
      <c r="H153" s="641"/>
      <c r="I153" s="641"/>
      <c r="J153" s="641"/>
      <c r="K153" s="641"/>
      <c r="L153" s="641"/>
      <c r="M153" s="641"/>
      <c r="N153" s="641"/>
      <c r="O153" s="641"/>
    </row>
    <row r="154" spans="1:15" ht="15.75" customHeight="1" x14ac:dyDescent="0.3">
      <c r="A154" s="32" t="s">
        <v>322</v>
      </c>
      <c r="B154" s="544" t="s">
        <v>54</v>
      </c>
      <c r="C154" s="545"/>
      <c r="D154" s="545"/>
      <c r="E154" s="545"/>
      <c r="F154" s="545"/>
      <c r="G154" s="545"/>
      <c r="H154" s="545"/>
      <c r="I154" s="545"/>
      <c r="J154" s="545"/>
      <c r="K154" s="545"/>
      <c r="L154" s="545"/>
      <c r="M154" s="545"/>
      <c r="N154" s="545"/>
      <c r="O154" s="546"/>
    </row>
    <row r="155" spans="1:15" ht="15" customHeight="1" x14ac:dyDescent="0.25">
      <c r="A155" s="32" t="s">
        <v>323</v>
      </c>
      <c r="B155" s="12" t="s">
        <v>20</v>
      </c>
      <c r="C155" s="30" t="s">
        <v>31</v>
      </c>
      <c r="D155" s="16">
        <f t="shared" ref="D155:D156" si="64">E155+G155</f>
        <v>65.199999999999989</v>
      </c>
      <c r="E155" s="16">
        <v>65.099999999999994</v>
      </c>
      <c r="F155" s="16"/>
      <c r="G155" s="16">
        <v>0.1</v>
      </c>
      <c r="H155" s="10">
        <f t="shared" ref="H155:H157" si="65">I155+K155</f>
        <v>0</v>
      </c>
      <c r="I155" s="10">
        <v>-32.799999999999997</v>
      </c>
      <c r="J155" s="10"/>
      <c r="K155" s="10">
        <v>32.799999999999997</v>
      </c>
      <c r="L155" s="12">
        <f t="shared" ref="L155:L157" si="66">M155+O155</f>
        <v>65.199999999999989</v>
      </c>
      <c r="M155" s="12">
        <f t="shared" ref="M155:O156" si="67">E155+I155</f>
        <v>32.299999999999997</v>
      </c>
      <c r="N155" s="12">
        <f t="shared" si="67"/>
        <v>0</v>
      </c>
      <c r="O155" s="12">
        <f t="shared" si="67"/>
        <v>32.9</v>
      </c>
    </row>
    <row r="156" spans="1:15" ht="15" hidden="1" customHeight="1" x14ac:dyDescent="0.25">
      <c r="A156" s="37"/>
      <c r="B156" s="35" t="s">
        <v>13</v>
      </c>
      <c r="C156" s="15" t="s">
        <v>9</v>
      </c>
      <c r="D156" s="16">
        <f t="shared" si="64"/>
        <v>0</v>
      </c>
      <c r="E156" s="16"/>
      <c r="F156" s="16"/>
      <c r="G156" s="16"/>
      <c r="H156" s="10">
        <f t="shared" si="65"/>
        <v>0</v>
      </c>
      <c r="I156" s="10"/>
      <c r="J156" s="10"/>
      <c r="K156" s="10"/>
      <c r="L156" s="12">
        <f t="shared" si="66"/>
        <v>0</v>
      </c>
      <c r="M156" s="12">
        <f t="shared" si="67"/>
        <v>0</v>
      </c>
      <c r="N156" s="12">
        <f t="shared" si="67"/>
        <v>0</v>
      </c>
      <c r="O156" s="12">
        <f t="shared" si="67"/>
        <v>0</v>
      </c>
    </row>
    <row r="157" spans="1:15" ht="15" customHeight="1" x14ac:dyDescent="0.25">
      <c r="A157" s="316" t="s">
        <v>324</v>
      </c>
      <c r="B157" s="21" t="s">
        <v>163</v>
      </c>
      <c r="C157" s="28"/>
      <c r="D157" s="223">
        <f>E157+G157</f>
        <v>65.199999999999989</v>
      </c>
      <c r="E157" s="23">
        <f>SUM(E155:E156)</f>
        <v>65.099999999999994</v>
      </c>
      <c r="F157" s="23">
        <f>SUM(F155:F156)</f>
        <v>0</v>
      </c>
      <c r="G157" s="23">
        <f>SUM(G155:G156)</f>
        <v>0.1</v>
      </c>
      <c r="H157" s="24">
        <f t="shared" si="65"/>
        <v>0</v>
      </c>
      <c r="I157" s="24">
        <f>SUM(I155:I156)</f>
        <v>-32.799999999999997</v>
      </c>
      <c r="J157" s="24">
        <f>SUM(J155:J156)</f>
        <v>0</v>
      </c>
      <c r="K157" s="24">
        <f>SUM(K155:K156)</f>
        <v>32.799999999999997</v>
      </c>
      <c r="L157" s="21">
        <f t="shared" si="66"/>
        <v>65.199999999999989</v>
      </c>
      <c r="M157" s="21">
        <f>SUM(M155:M156)</f>
        <v>32.299999999999997</v>
      </c>
      <c r="N157" s="21">
        <f>SUM(N155:N156)</f>
        <v>0</v>
      </c>
      <c r="O157" s="21">
        <f>SUM(O155:O156)</f>
        <v>32.9</v>
      </c>
    </row>
    <row r="158" spans="1:15" ht="18" customHeight="1" x14ac:dyDescent="0.3">
      <c r="A158" s="32" t="s">
        <v>325</v>
      </c>
      <c r="B158" s="641" t="s">
        <v>267</v>
      </c>
      <c r="C158" s="641"/>
      <c r="D158" s="641"/>
      <c r="E158" s="641"/>
      <c r="F158" s="641"/>
      <c r="G158" s="641"/>
      <c r="H158" s="641"/>
      <c r="I158" s="641"/>
      <c r="J158" s="641"/>
      <c r="K158" s="641"/>
      <c r="L158" s="641"/>
      <c r="M158" s="641"/>
      <c r="N158" s="641"/>
      <c r="O158" s="641"/>
    </row>
    <row r="159" spans="1:15" ht="15.75" customHeight="1" x14ac:dyDescent="0.3">
      <c r="A159" s="32" t="s">
        <v>326</v>
      </c>
      <c r="B159" s="544" t="s">
        <v>54</v>
      </c>
      <c r="C159" s="545"/>
      <c r="D159" s="545"/>
      <c r="E159" s="545"/>
      <c r="F159" s="545"/>
      <c r="G159" s="545"/>
      <c r="H159" s="545"/>
      <c r="I159" s="545"/>
      <c r="J159" s="545"/>
      <c r="K159" s="545"/>
      <c r="L159" s="545"/>
      <c r="M159" s="545"/>
      <c r="N159" s="545"/>
      <c r="O159" s="546"/>
    </row>
    <row r="160" spans="1:15" ht="15" customHeight="1" x14ac:dyDescent="0.25">
      <c r="A160" s="37" t="s">
        <v>327</v>
      </c>
      <c r="B160" s="12" t="s">
        <v>20</v>
      </c>
      <c r="C160" s="15" t="s">
        <v>22</v>
      </c>
      <c r="D160" s="16">
        <f t="shared" ref="D160:D161" si="68">E160+G160</f>
        <v>0.5</v>
      </c>
      <c r="E160" s="16">
        <v>0.5</v>
      </c>
      <c r="F160" s="16">
        <v>0.5</v>
      </c>
      <c r="G160" s="16"/>
      <c r="H160" s="10">
        <f t="shared" ref="H160:H162" si="69">I160+K160</f>
        <v>0</v>
      </c>
      <c r="I160" s="10"/>
      <c r="J160" s="10"/>
      <c r="K160" s="10"/>
      <c r="L160" s="12">
        <f t="shared" ref="L160:L162" si="70">M160+O160</f>
        <v>0.5</v>
      </c>
      <c r="M160" s="12">
        <f t="shared" ref="M160:O161" si="71">E160+I160</f>
        <v>0.5</v>
      </c>
      <c r="N160" s="12">
        <f t="shared" si="71"/>
        <v>0.5</v>
      </c>
      <c r="O160" s="12">
        <f t="shared" si="71"/>
        <v>0</v>
      </c>
    </row>
    <row r="161" spans="1:16" ht="15" hidden="1" customHeight="1" x14ac:dyDescent="0.25">
      <c r="A161" s="37"/>
      <c r="B161" s="35" t="s">
        <v>13</v>
      </c>
      <c r="C161" s="15" t="s">
        <v>9</v>
      </c>
      <c r="D161" s="16">
        <f t="shared" si="68"/>
        <v>0</v>
      </c>
      <c r="E161" s="16"/>
      <c r="F161" s="16"/>
      <c r="G161" s="16"/>
      <c r="H161" s="10">
        <f t="shared" si="69"/>
        <v>0</v>
      </c>
      <c r="I161" s="10"/>
      <c r="J161" s="10"/>
      <c r="K161" s="10"/>
      <c r="L161" s="12">
        <f t="shared" si="70"/>
        <v>0</v>
      </c>
      <c r="M161" s="12">
        <f t="shared" si="71"/>
        <v>0</v>
      </c>
      <c r="N161" s="12">
        <f t="shared" si="71"/>
        <v>0</v>
      </c>
      <c r="O161" s="12">
        <f t="shared" si="71"/>
        <v>0</v>
      </c>
    </row>
    <row r="162" spans="1:16" ht="15" customHeight="1" x14ac:dyDescent="0.25">
      <c r="A162" s="314" t="s">
        <v>328</v>
      </c>
      <c r="B162" s="21" t="s">
        <v>163</v>
      </c>
      <c r="C162" s="28"/>
      <c r="D162" s="223">
        <f>E162+G162</f>
        <v>0.5</v>
      </c>
      <c r="E162" s="23">
        <f>SUM(E160:E161)</f>
        <v>0.5</v>
      </c>
      <c r="F162" s="23">
        <f>SUM(F160:F161)</f>
        <v>0.5</v>
      </c>
      <c r="G162" s="23">
        <f>SUM(G160:G161)</f>
        <v>0</v>
      </c>
      <c r="H162" s="24">
        <f t="shared" si="69"/>
        <v>0</v>
      </c>
      <c r="I162" s="24">
        <f>SUM(I160:I161)</f>
        <v>0</v>
      </c>
      <c r="J162" s="24">
        <f>SUM(J160:J161)</f>
        <v>0</v>
      </c>
      <c r="K162" s="24">
        <f>SUM(K160:K161)</f>
        <v>0</v>
      </c>
      <c r="L162" s="21">
        <f t="shared" si="70"/>
        <v>0.5</v>
      </c>
      <c r="M162" s="21">
        <f>SUM(M160:M161)</f>
        <v>0.5</v>
      </c>
      <c r="N162" s="21">
        <f>SUM(N160:N161)</f>
        <v>0.5</v>
      </c>
      <c r="O162" s="21">
        <f>SUM(O160:O161)</f>
        <v>0</v>
      </c>
    </row>
    <row r="163" spans="1:16" ht="15.75" customHeight="1" x14ac:dyDescent="0.3">
      <c r="A163" s="37" t="s">
        <v>329</v>
      </c>
      <c r="B163" s="641" t="s">
        <v>268</v>
      </c>
      <c r="C163" s="641"/>
      <c r="D163" s="641"/>
      <c r="E163" s="641"/>
      <c r="F163" s="641"/>
      <c r="G163" s="641"/>
      <c r="H163" s="641"/>
      <c r="I163" s="641"/>
      <c r="J163" s="641"/>
      <c r="K163" s="641"/>
      <c r="L163" s="641"/>
      <c r="M163" s="641"/>
      <c r="N163" s="641"/>
      <c r="O163" s="641"/>
    </row>
    <row r="164" spans="1:16" ht="15.75" customHeight="1" x14ac:dyDescent="0.3">
      <c r="A164" s="32" t="s">
        <v>330</v>
      </c>
      <c r="B164" s="544" t="s">
        <v>159</v>
      </c>
      <c r="C164" s="545"/>
      <c r="D164" s="545"/>
      <c r="E164" s="545"/>
      <c r="F164" s="545"/>
      <c r="G164" s="545"/>
      <c r="H164" s="545"/>
      <c r="I164" s="545"/>
      <c r="J164" s="545"/>
      <c r="K164" s="545"/>
      <c r="L164" s="545"/>
      <c r="M164" s="545"/>
      <c r="N164" s="545"/>
      <c r="O164" s="546"/>
    </row>
    <row r="165" spans="1:16" ht="15" customHeight="1" x14ac:dyDescent="0.25">
      <c r="A165" s="32" t="s">
        <v>331</v>
      </c>
      <c r="B165" s="12" t="s">
        <v>20</v>
      </c>
      <c r="C165" s="15" t="s">
        <v>46</v>
      </c>
      <c r="D165" s="16">
        <f t="shared" ref="D165:D166" si="72">E165+G165</f>
        <v>0.3</v>
      </c>
      <c r="E165" s="16">
        <v>0.3</v>
      </c>
      <c r="F165" s="16"/>
      <c r="G165" s="16"/>
      <c r="H165" s="10">
        <f t="shared" ref="H165:H167" si="73">I165+K165</f>
        <v>0</v>
      </c>
      <c r="I165" s="10"/>
      <c r="J165" s="10"/>
      <c r="K165" s="10"/>
      <c r="L165" s="12">
        <f t="shared" ref="L165:L167" si="74">M165+O165</f>
        <v>0.3</v>
      </c>
      <c r="M165" s="12">
        <f t="shared" ref="M165:O166" si="75">E165+I165</f>
        <v>0.3</v>
      </c>
      <c r="N165" s="12">
        <f t="shared" si="75"/>
        <v>0</v>
      </c>
      <c r="O165" s="12">
        <f t="shared" si="75"/>
        <v>0</v>
      </c>
    </row>
    <row r="166" spans="1:16" ht="15" hidden="1" customHeight="1" x14ac:dyDescent="0.25">
      <c r="A166" s="32"/>
      <c r="B166" s="35" t="s">
        <v>13</v>
      </c>
      <c r="C166" s="15" t="s">
        <v>9</v>
      </c>
      <c r="D166" s="16">
        <f t="shared" si="72"/>
        <v>0</v>
      </c>
      <c r="E166" s="16"/>
      <c r="F166" s="16"/>
      <c r="G166" s="16"/>
      <c r="H166" s="10">
        <f t="shared" si="73"/>
        <v>0</v>
      </c>
      <c r="I166" s="10"/>
      <c r="J166" s="10"/>
      <c r="K166" s="10"/>
      <c r="L166" s="12">
        <f t="shared" si="74"/>
        <v>0</v>
      </c>
      <c r="M166" s="12">
        <f t="shared" si="75"/>
        <v>0</v>
      </c>
      <c r="N166" s="12">
        <f t="shared" si="75"/>
        <v>0</v>
      </c>
      <c r="O166" s="12">
        <f t="shared" si="75"/>
        <v>0</v>
      </c>
    </row>
    <row r="167" spans="1:16" ht="15" customHeight="1" x14ac:dyDescent="0.25">
      <c r="A167" s="314" t="s">
        <v>332</v>
      </c>
      <c r="B167" s="21" t="s">
        <v>165</v>
      </c>
      <c r="C167" s="28"/>
      <c r="D167" s="223">
        <f>E167+G167</f>
        <v>0.3</v>
      </c>
      <c r="E167" s="23">
        <f>SUM(E165:E166)</f>
        <v>0.3</v>
      </c>
      <c r="F167" s="23">
        <f>SUM(F165:F166)</f>
        <v>0</v>
      </c>
      <c r="G167" s="23">
        <f>SUM(G165:G166)</f>
        <v>0</v>
      </c>
      <c r="H167" s="24">
        <f t="shared" si="73"/>
        <v>0</v>
      </c>
      <c r="I167" s="24">
        <f>SUM(I165:I166)</f>
        <v>0</v>
      </c>
      <c r="J167" s="24">
        <f>SUM(J165:J166)</f>
        <v>0</v>
      </c>
      <c r="K167" s="24">
        <f>SUM(K165:K166)</f>
        <v>0</v>
      </c>
      <c r="L167" s="21">
        <f t="shared" si="74"/>
        <v>0.3</v>
      </c>
      <c r="M167" s="21">
        <f>SUM(M165:M166)</f>
        <v>0.3</v>
      </c>
      <c r="N167" s="21">
        <f>SUM(N165:N166)</f>
        <v>0</v>
      </c>
      <c r="O167" s="21">
        <f>SUM(O165:O166)</f>
        <v>0</v>
      </c>
    </row>
    <row r="168" spans="1:16" ht="15.9" hidden="1" customHeight="1" x14ac:dyDescent="0.3">
      <c r="A168" s="37"/>
      <c r="B168" s="641" t="s">
        <v>62</v>
      </c>
      <c r="C168" s="641"/>
      <c r="D168" s="641"/>
      <c r="E168" s="641"/>
      <c r="F168" s="641"/>
      <c r="G168" s="641"/>
      <c r="H168" s="641"/>
      <c r="I168" s="641"/>
      <c r="J168" s="641"/>
      <c r="K168" s="641"/>
      <c r="L168" s="641"/>
      <c r="M168" s="641"/>
      <c r="N168" s="641"/>
      <c r="O168" s="641"/>
    </row>
    <row r="169" spans="1:16" ht="15" hidden="1" customHeight="1" x14ac:dyDescent="0.25">
      <c r="A169" s="37"/>
      <c r="B169" s="12" t="s">
        <v>20</v>
      </c>
      <c r="C169" s="7" t="s">
        <v>24</v>
      </c>
      <c r="D169" s="8">
        <f>E169+G169</f>
        <v>0</v>
      </c>
      <c r="E169" s="41"/>
      <c r="F169" s="41"/>
      <c r="G169" s="41"/>
      <c r="H169" s="9">
        <f t="shared" ref="H169:H171" si="76">I169+K169</f>
        <v>0</v>
      </c>
      <c r="I169" s="9"/>
      <c r="J169" s="9"/>
      <c r="K169" s="9"/>
      <c r="L169" s="11">
        <f t="shared" ref="L169:L171" si="77">M169+O169</f>
        <v>0</v>
      </c>
      <c r="M169" s="11">
        <f t="shared" ref="M169:N170" si="78">E169+I169</f>
        <v>0</v>
      </c>
      <c r="N169" s="11">
        <f>F169+J169</f>
        <v>0</v>
      </c>
      <c r="O169" s="11">
        <f t="shared" ref="O169:O170" si="79">G169+K169</f>
        <v>0</v>
      </c>
    </row>
    <row r="170" spans="1:16" ht="15" hidden="1" customHeight="1" x14ac:dyDescent="0.25">
      <c r="A170" s="37"/>
      <c r="B170" s="12" t="s">
        <v>48</v>
      </c>
      <c r="C170" s="15" t="s">
        <v>24</v>
      </c>
      <c r="D170" s="16">
        <f>E170+G170</f>
        <v>0</v>
      </c>
      <c r="E170" s="16"/>
      <c r="F170" s="16"/>
      <c r="G170" s="16"/>
      <c r="H170" s="10">
        <f t="shared" si="76"/>
        <v>0</v>
      </c>
      <c r="I170" s="10"/>
      <c r="J170" s="10"/>
      <c r="K170" s="10"/>
      <c r="L170" s="12">
        <f t="shared" si="77"/>
        <v>0</v>
      </c>
      <c r="M170" s="12">
        <f t="shared" si="78"/>
        <v>0</v>
      </c>
      <c r="N170" s="12">
        <f t="shared" si="78"/>
        <v>0</v>
      </c>
      <c r="O170" s="12">
        <f t="shared" si="79"/>
        <v>0</v>
      </c>
    </row>
    <row r="171" spans="1:16" ht="15.9" hidden="1" customHeight="1" x14ac:dyDescent="0.25">
      <c r="A171" s="316"/>
      <c r="B171" s="43" t="s">
        <v>168</v>
      </c>
      <c r="C171" s="308"/>
      <c r="D171" s="223">
        <f>E171+G171</f>
        <v>0</v>
      </c>
      <c r="E171" s="23">
        <f>SUM(E169:E170)</f>
        <v>0</v>
      </c>
      <c r="F171" s="23">
        <f>SUM(F169:F170)</f>
        <v>0</v>
      </c>
      <c r="G171" s="23">
        <f>SUM(G169:G170)</f>
        <v>0</v>
      </c>
      <c r="H171" s="10">
        <f t="shared" si="76"/>
        <v>0</v>
      </c>
      <c r="I171" s="24">
        <f>SUM(I169:I170)</f>
        <v>0</v>
      </c>
      <c r="J171" s="24">
        <f>SUM(J169:J170)</f>
        <v>0</v>
      </c>
      <c r="K171" s="24">
        <f>SUM(K169:K170)</f>
        <v>0</v>
      </c>
      <c r="L171" s="21">
        <f t="shared" si="77"/>
        <v>0</v>
      </c>
      <c r="M171" s="21">
        <f>SUM(M169:M170)</f>
        <v>0</v>
      </c>
      <c r="N171" s="21">
        <f>SUM(N169:N170)</f>
        <v>0</v>
      </c>
      <c r="O171" s="21">
        <f>SUM(O169:O170)</f>
        <v>0</v>
      </c>
    </row>
    <row r="172" spans="1:16" x14ac:dyDescent="0.25">
      <c r="A172" s="384" t="s">
        <v>334</v>
      </c>
      <c r="B172" s="92" t="s">
        <v>160</v>
      </c>
      <c r="C172" s="385"/>
      <c r="D172" s="223">
        <f>D174+D175+D176+D177+D178</f>
        <v>1695.7</v>
      </c>
      <c r="E172" s="23">
        <f t="shared" ref="E172:O172" si="80">E174+E175+E176+E177+E178</f>
        <v>1589.6</v>
      </c>
      <c r="F172" s="23">
        <f t="shared" si="80"/>
        <v>5.3000000000000007</v>
      </c>
      <c r="G172" s="23">
        <f t="shared" si="80"/>
        <v>106.1</v>
      </c>
      <c r="H172" s="10">
        <f t="shared" si="80"/>
        <v>0</v>
      </c>
      <c r="I172" s="24">
        <f t="shared" si="80"/>
        <v>-32.799999999999997</v>
      </c>
      <c r="J172" s="24">
        <f t="shared" si="80"/>
        <v>0</v>
      </c>
      <c r="K172" s="24">
        <f t="shared" si="80"/>
        <v>32.799999999999997</v>
      </c>
      <c r="L172" s="21">
        <f t="shared" si="80"/>
        <v>1695.7</v>
      </c>
      <c r="M172" s="21">
        <f t="shared" si="80"/>
        <v>1556.8</v>
      </c>
      <c r="N172" s="21">
        <f t="shared" si="80"/>
        <v>5.3000000000000007</v>
      </c>
      <c r="O172" s="21">
        <f t="shared" si="80"/>
        <v>138.9</v>
      </c>
      <c r="P172" s="295"/>
    </row>
    <row r="173" spans="1:16" ht="15" customHeight="1" x14ac:dyDescent="0.25">
      <c r="A173" s="383"/>
      <c r="B173" s="251" t="s">
        <v>181</v>
      </c>
      <c r="C173" s="308"/>
      <c r="D173" s="246"/>
      <c r="E173" s="157"/>
      <c r="F173" s="158"/>
      <c r="G173" s="158"/>
      <c r="H173" s="159"/>
      <c r="I173" s="159"/>
      <c r="J173" s="160"/>
      <c r="K173" s="160"/>
      <c r="L173" s="161"/>
      <c r="M173" s="161"/>
      <c r="N173" s="162"/>
      <c r="O173" s="162"/>
    </row>
    <row r="174" spans="1:16" x14ac:dyDescent="0.25">
      <c r="A174" s="383"/>
      <c r="B174" s="93" t="s">
        <v>341</v>
      </c>
      <c r="C174" s="308"/>
      <c r="D174" s="243">
        <f>E174+G174</f>
        <v>1555.7</v>
      </c>
      <c r="E174" s="85">
        <f>E24+E39+E70+E73+E82+E89</f>
        <v>1458</v>
      </c>
      <c r="F174" s="85">
        <f>F24+F39+F70+F73+F82+F89</f>
        <v>0</v>
      </c>
      <c r="G174" s="85">
        <f>G24+G39+G70+G73+G82+G89</f>
        <v>97.7</v>
      </c>
      <c r="H174" s="89">
        <f>I174+K174</f>
        <v>0</v>
      </c>
      <c r="I174" s="89">
        <f>I24+I39+I70+I73+I82+I89</f>
        <v>0</v>
      </c>
      <c r="J174" s="89">
        <f>J24+J39+J70+J73+J82+J89</f>
        <v>0</v>
      </c>
      <c r="K174" s="89">
        <f>K24+K39+K70+K73+K82+K89</f>
        <v>0</v>
      </c>
      <c r="L174" s="90">
        <f>M174+O174</f>
        <v>1555.7</v>
      </c>
      <c r="M174" s="90">
        <f>M24+M39+M70+M73+M82+M89</f>
        <v>1458</v>
      </c>
      <c r="N174" s="90">
        <f>N24+N39+N70+N73+N82+N89</f>
        <v>0</v>
      </c>
      <c r="O174" s="90">
        <f>O24+O39+O70+O73+O82+O89</f>
        <v>97.7</v>
      </c>
    </row>
    <row r="175" spans="1:16" x14ac:dyDescent="0.25">
      <c r="A175" s="383"/>
      <c r="B175" s="93" t="s">
        <v>272</v>
      </c>
      <c r="C175" s="308"/>
      <c r="D175" s="243">
        <f t="shared" ref="D175:D177" si="81">E175+G175</f>
        <v>73.999999999999986</v>
      </c>
      <c r="E175" s="85">
        <f>E97+E106+E110+E136+E147+E152</f>
        <v>65.699999999999989</v>
      </c>
      <c r="F175" s="85">
        <f>F97+F106+F110+F136+F147+F152</f>
        <v>4.8000000000000007</v>
      </c>
      <c r="G175" s="85">
        <f>G97+G106+G110+G136+G147+G152</f>
        <v>8.3000000000000007</v>
      </c>
      <c r="H175" s="89">
        <f t="shared" ref="H175:H178" si="82">I175+K175</f>
        <v>0</v>
      </c>
      <c r="I175" s="89">
        <f>I97+I106+I110+I136+I147+I152</f>
        <v>0</v>
      </c>
      <c r="J175" s="89">
        <f>J97+J106+J110+J136+J147+J152</f>
        <v>0</v>
      </c>
      <c r="K175" s="89">
        <f>K97+K106+K110+K136+K147+K152</f>
        <v>0</v>
      </c>
      <c r="L175" s="90">
        <f t="shared" ref="L175:L178" si="83">M175+O175</f>
        <v>73.999999999999986</v>
      </c>
      <c r="M175" s="90">
        <f>M97+M106+M110+M136+M147+M152</f>
        <v>65.699999999999989</v>
      </c>
      <c r="N175" s="90">
        <f>N97+N106+N110+N136+N147+N152</f>
        <v>4.8000000000000007</v>
      </c>
      <c r="O175" s="90">
        <f>O97+O106+O110+O136+O147+O152</f>
        <v>8.3000000000000007</v>
      </c>
    </row>
    <row r="176" spans="1:16" ht="26.4" x14ac:dyDescent="0.25">
      <c r="A176" s="383"/>
      <c r="B176" s="93" t="s">
        <v>269</v>
      </c>
      <c r="C176" s="308"/>
      <c r="D176" s="243">
        <f t="shared" si="81"/>
        <v>65.199999999999989</v>
      </c>
      <c r="E176" s="85">
        <f>E157</f>
        <v>65.099999999999994</v>
      </c>
      <c r="F176" s="85">
        <f>F157</f>
        <v>0</v>
      </c>
      <c r="G176" s="85">
        <f>G157</f>
        <v>0.1</v>
      </c>
      <c r="H176" s="89">
        <f t="shared" si="82"/>
        <v>0</v>
      </c>
      <c r="I176" s="89">
        <f>I157</f>
        <v>-32.799999999999997</v>
      </c>
      <c r="J176" s="89">
        <f>J157</f>
        <v>0</v>
      </c>
      <c r="K176" s="89">
        <f>K157</f>
        <v>32.799999999999997</v>
      </c>
      <c r="L176" s="90">
        <f t="shared" si="83"/>
        <v>65.199999999999989</v>
      </c>
      <c r="M176" s="90">
        <f>M157</f>
        <v>32.299999999999997</v>
      </c>
      <c r="N176" s="90">
        <f>N157</f>
        <v>0</v>
      </c>
      <c r="O176" s="90">
        <f>O157</f>
        <v>32.9</v>
      </c>
    </row>
    <row r="177" spans="1:17" x14ac:dyDescent="0.25">
      <c r="A177" s="383"/>
      <c r="B177" s="93" t="s">
        <v>270</v>
      </c>
      <c r="C177" s="308"/>
      <c r="D177" s="243">
        <f t="shared" si="81"/>
        <v>0.5</v>
      </c>
      <c r="E177" s="85">
        <f>E162</f>
        <v>0.5</v>
      </c>
      <c r="F177" s="85">
        <f>F162</f>
        <v>0.5</v>
      </c>
      <c r="G177" s="85">
        <f>G162</f>
        <v>0</v>
      </c>
      <c r="H177" s="89">
        <f t="shared" si="82"/>
        <v>0</v>
      </c>
      <c r="I177" s="89">
        <f>I162</f>
        <v>0</v>
      </c>
      <c r="J177" s="89">
        <f>J162</f>
        <v>0</v>
      </c>
      <c r="K177" s="89">
        <f>K162</f>
        <v>0</v>
      </c>
      <c r="L177" s="90">
        <f t="shared" si="83"/>
        <v>0.5</v>
      </c>
      <c r="M177" s="90">
        <f>M162</f>
        <v>0.5</v>
      </c>
      <c r="N177" s="90">
        <f>N162</f>
        <v>0.5</v>
      </c>
      <c r="O177" s="90">
        <f>O162</f>
        <v>0</v>
      </c>
    </row>
    <row r="178" spans="1:17" ht="26.4" x14ac:dyDescent="0.25">
      <c r="A178" s="317"/>
      <c r="B178" s="307" t="s">
        <v>271</v>
      </c>
      <c r="C178" s="78"/>
      <c r="D178" s="243">
        <f>E178+G178</f>
        <v>0.3</v>
      </c>
      <c r="E178" s="85">
        <f>E167+E171</f>
        <v>0.3</v>
      </c>
      <c r="F178" s="85">
        <f t="shared" ref="F178:G178" si="84">F167+F171</f>
        <v>0</v>
      </c>
      <c r="G178" s="85">
        <f t="shared" si="84"/>
        <v>0</v>
      </c>
      <c r="H178" s="89">
        <f t="shared" si="82"/>
        <v>0</v>
      </c>
      <c r="I178" s="89">
        <f t="shared" ref="I178:O178" si="85">I167+I171</f>
        <v>0</v>
      </c>
      <c r="J178" s="89">
        <f t="shared" si="85"/>
        <v>0</v>
      </c>
      <c r="K178" s="89">
        <f t="shared" si="85"/>
        <v>0</v>
      </c>
      <c r="L178" s="90">
        <f t="shared" si="83"/>
        <v>0.3</v>
      </c>
      <c r="M178" s="90">
        <f t="shared" ref="M178" si="86">M167+M171</f>
        <v>0.3</v>
      </c>
      <c r="N178" s="90">
        <f t="shared" si="85"/>
        <v>0</v>
      </c>
      <c r="O178" s="90">
        <f t="shared" si="85"/>
        <v>0</v>
      </c>
    </row>
    <row r="179" spans="1:17" ht="12.75" customHeight="1" x14ac:dyDescent="0.25">
      <c r="A179" s="94"/>
      <c r="B179" s="104"/>
      <c r="C179" s="105"/>
      <c r="D179" s="49"/>
      <c r="E179" s="49"/>
      <c r="F179" s="96"/>
      <c r="G179" s="96"/>
      <c r="H179" s="96"/>
      <c r="I179" s="96"/>
      <c r="J179" s="96"/>
      <c r="K179" s="96"/>
      <c r="L179" s="96"/>
      <c r="M179" s="96"/>
      <c r="N179" s="96"/>
      <c r="P179" s="63" t="s">
        <v>209</v>
      </c>
      <c r="Q179" s="64">
        <f>SUMIF(C19:C171,1,L19:L171)</f>
        <v>121.09999999999998</v>
      </c>
    </row>
    <row r="180" spans="1:17" x14ac:dyDescent="0.25">
      <c r="A180" s="94"/>
      <c r="B180" s="6"/>
      <c r="C180" s="97"/>
      <c r="D180" s="6"/>
      <c r="E180" s="6"/>
      <c r="F180" s="98"/>
      <c r="G180" s="6"/>
      <c r="H180" s="6"/>
      <c r="I180" s="6"/>
      <c r="J180" s="6"/>
      <c r="K180" s="6"/>
      <c r="L180" s="6"/>
      <c r="M180" s="6"/>
      <c r="N180" s="6"/>
      <c r="P180" s="63" t="s">
        <v>210</v>
      </c>
      <c r="Q180" s="64">
        <f>SUMIF(C19:C171,2,L19:L171)</f>
        <v>0</v>
      </c>
    </row>
    <row r="181" spans="1:17" x14ac:dyDescent="0.25">
      <c r="A181" s="6"/>
      <c r="B181" s="6"/>
      <c r="C181" s="51"/>
      <c r="D181" s="6">
        <v>1695.7</v>
      </c>
      <c r="E181" s="6">
        <v>1589.6</v>
      </c>
      <c r="F181" s="6">
        <v>5.3</v>
      </c>
      <c r="G181" s="6">
        <v>106.1</v>
      </c>
      <c r="H181" s="6"/>
      <c r="I181" s="6"/>
      <c r="J181" s="6"/>
      <c r="K181" s="6"/>
      <c r="L181" s="6"/>
      <c r="M181" s="6"/>
      <c r="N181" s="6"/>
      <c r="P181" s="63" t="s">
        <v>211</v>
      </c>
      <c r="Q181" s="64">
        <f>SUMIF(C19:C171,3,L19:L171)</f>
        <v>0</v>
      </c>
    </row>
    <row r="182" spans="1:17" x14ac:dyDescent="0.25">
      <c r="A182" s="6"/>
      <c r="B182" s="6"/>
      <c r="C182" s="51"/>
      <c r="D182" s="6">
        <f>D181-D172</f>
        <v>0</v>
      </c>
      <c r="E182" s="6">
        <f t="shared" ref="E182:G182" si="87">E181-E172</f>
        <v>0</v>
      </c>
      <c r="F182" s="6">
        <f t="shared" si="87"/>
        <v>0</v>
      </c>
      <c r="G182" s="6">
        <f t="shared" si="87"/>
        <v>0</v>
      </c>
      <c r="H182" s="6"/>
      <c r="I182" s="6"/>
      <c r="J182" s="6"/>
      <c r="K182" s="6"/>
      <c r="L182" s="6"/>
      <c r="M182" s="6"/>
      <c r="N182" s="6"/>
      <c r="P182" s="63" t="s">
        <v>212</v>
      </c>
      <c r="Q182" s="64">
        <f>SUMIF(C19:C171,4,L19:L171)</f>
        <v>367.5</v>
      </c>
    </row>
    <row r="183" spans="1:17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P183" s="63" t="s">
        <v>215</v>
      </c>
      <c r="Q183" s="64">
        <f>SUMIF(C19:C171,5,L19:L171)</f>
        <v>583</v>
      </c>
    </row>
    <row r="184" spans="1:17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P184" s="63" t="s">
        <v>213</v>
      </c>
      <c r="Q184" s="64">
        <f>SUMIF(C19:C171,6,L19:L171)</f>
        <v>32.599999999999994</v>
      </c>
    </row>
    <row r="185" spans="1:17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P185" s="63" t="s">
        <v>214</v>
      </c>
      <c r="Q185" s="64">
        <f>SUMIF(C19:C171,7,L19:L171)</f>
        <v>8.7999999999999989</v>
      </c>
    </row>
    <row r="186" spans="1:17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P186" s="63" t="s">
        <v>216</v>
      </c>
      <c r="Q186" s="64">
        <f>SUMIF(C19:C171,8,L19:L171)</f>
        <v>15.299999999999999</v>
      </c>
    </row>
    <row r="187" spans="1:17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P187" s="63" t="s">
        <v>217</v>
      </c>
      <c r="Q187" s="64">
        <f>SUMIF(C19:C171,9,L19:L171)</f>
        <v>358.9</v>
      </c>
    </row>
    <row r="188" spans="1:17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P188" s="63" t="s">
        <v>218</v>
      </c>
      <c r="Q188" s="64">
        <f>SUMIF(C19:C171,10,L19:L171)</f>
        <v>208.5</v>
      </c>
    </row>
    <row r="189" spans="1:17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P189" s="68" t="s">
        <v>160</v>
      </c>
      <c r="Q189" s="69">
        <f>SUM(Q179:Q188)</f>
        <v>1695.6999999999998</v>
      </c>
    </row>
    <row r="190" spans="1:17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P190" s="70"/>
      <c r="Q190" s="70">
        <f>Q189-L172</f>
        <v>0</v>
      </c>
    </row>
    <row r="191" spans="1:17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7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1:14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1:14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</row>
    <row r="227" spans="1:14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</row>
    <row r="228" spans="1:14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</row>
    <row r="229" spans="1:14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</row>
    <row r="230" spans="1:14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</row>
    <row r="231" spans="1:14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</row>
    <row r="232" spans="1:14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</row>
    <row r="233" spans="1:14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</row>
    <row r="234" spans="1:14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</row>
    <row r="235" spans="1:14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</row>
    <row r="236" spans="1:14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</row>
    <row r="237" spans="1:14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</row>
    <row r="238" spans="1:14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</row>
    <row r="239" spans="1:14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</row>
    <row r="240" spans="1:14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</row>
    <row r="241" spans="1:14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</row>
    <row r="242" spans="1:14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</row>
    <row r="243" spans="1:14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</row>
    <row r="244" spans="1:14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</row>
    <row r="245" spans="1:14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</row>
    <row r="246" spans="1:14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</row>
    <row r="247" spans="1:14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</row>
    <row r="248" spans="1:14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</row>
    <row r="249" spans="1:14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</row>
    <row r="250" spans="1:14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</row>
    <row r="251" spans="1:14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</row>
    <row r="252" spans="1:14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</row>
    <row r="253" spans="1:14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</row>
    <row r="254" spans="1:14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</row>
    <row r="255" spans="1:14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</row>
    <row r="256" spans="1:14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</row>
    <row r="257" spans="1:14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</row>
    <row r="258" spans="1:14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</row>
    <row r="259" spans="1:14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</row>
    <row r="260" spans="1:14" x14ac:dyDescent="0.25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</row>
    <row r="261" spans="1:14" x14ac:dyDescent="0.25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</row>
    <row r="262" spans="1:14" x14ac:dyDescent="0.25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</row>
    <row r="263" spans="1:14" x14ac:dyDescent="0.25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</row>
    <row r="264" spans="1:14" x14ac:dyDescent="0.25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</row>
    <row r="265" spans="1:14" x14ac:dyDescent="0.25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</row>
    <row r="266" spans="1:14" x14ac:dyDescent="0.25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</row>
    <row r="267" spans="1:14" x14ac:dyDescent="0.25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</row>
    <row r="268" spans="1:14" x14ac:dyDescent="0.25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</row>
    <row r="269" spans="1:14" x14ac:dyDescent="0.25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</row>
    <row r="270" spans="1:14" x14ac:dyDescent="0.25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</row>
    <row r="271" spans="1:14" x14ac:dyDescent="0.25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</row>
    <row r="272" spans="1:14" x14ac:dyDescent="0.25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</row>
    <row r="273" spans="1:14" x14ac:dyDescent="0.25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</row>
    <row r="274" spans="1:14" x14ac:dyDescent="0.25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</row>
    <row r="275" spans="1:14" x14ac:dyDescent="0.25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</row>
    <row r="276" spans="1:14" x14ac:dyDescent="0.25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</row>
    <row r="277" spans="1:14" x14ac:dyDescent="0.25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</row>
    <row r="278" spans="1:14" x14ac:dyDescent="0.25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</row>
    <row r="279" spans="1:14" x14ac:dyDescent="0.25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</row>
    <row r="280" spans="1:14" x14ac:dyDescent="0.25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</row>
    <row r="281" spans="1:14" x14ac:dyDescent="0.25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</row>
    <row r="282" spans="1:14" x14ac:dyDescent="0.25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</row>
    <row r="283" spans="1:14" x14ac:dyDescent="0.25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</row>
    <row r="284" spans="1:14" x14ac:dyDescent="0.25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</row>
    <row r="285" spans="1:14" x14ac:dyDescent="0.25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</row>
    <row r="286" spans="1:14" x14ac:dyDescent="0.25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</row>
    <row r="287" spans="1:14" x14ac:dyDescent="0.25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</row>
    <row r="288" spans="1:14" x14ac:dyDescent="0.25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</row>
    <row r="289" spans="1:14" x14ac:dyDescent="0.25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</row>
    <row r="290" spans="1:14" x14ac:dyDescent="0.25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</row>
    <row r="291" spans="1:14" x14ac:dyDescent="0.25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</row>
    <row r="292" spans="1:14" x14ac:dyDescent="0.25">
      <c r="C292" s="52"/>
    </row>
    <row r="293" spans="1:14" x14ac:dyDescent="0.25">
      <c r="C293" s="52"/>
    </row>
    <row r="294" spans="1:14" x14ac:dyDescent="0.25">
      <c r="C294" s="52"/>
    </row>
    <row r="295" spans="1:14" x14ac:dyDescent="0.25">
      <c r="C295" s="52"/>
    </row>
    <row r="296" spans="1:14" x14ac:dyDescent="0.25">
      <c r="C296" s="52"/>
    </row>
    <row r="297" spans="1:14" x14ac:dyDescent="0.25">
      <c r="C297" s="52"/>
    </row>
    <row r="298" spans="1:14" x14ac:dyDescent="0.25">
      <c r="C298" s="52"/>
    </row>
    <row r="299" spans="1:14" x14ac:dyDescent="0.25">
      <c r="C299" s="52"/>
    </row>
    <row r="300" spans="1:14" x14ac:dyDescent="0.25">
      <c r="C300" s="52"/>
    </row>
    <row r="301" spans="1:14" x14ac:dyDescent="0.25">
      <c r="C301" s="52"/>
    </row>
    <row r="302" spans="1:14" x14ac:dyDescent="0.25">
      <c r="C302" s="52"/>
    </row>
    <row r="303" spans="1:14" x14ac:dyDescent="0.25">
      <c r="C303" s="52"/>
    </row>
    <row r="304" spans="1:14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  <row r="589" spans="3:3" x14ac:dyDescent="0.25">
      <c r="C589" s="52"/>
    </row>
    <row r="590" spans="3:3" x14ac:dyDescent="0.25">
      <c r="C590" s="52"/>
    </row>
    <row r="591" spans="3:3" x14ac:dyDescent="0.25">
      <c r="C591" s="52"/>
    </row>
    <row r="592" spans="3:3" x14ac:dyDescent="0.25">
      <c r="C592" s="52"/>
    </row>
    <row r="593" spans="3:3" x14ac:dyDescent="0.25">
      <c r="C593" s="52"/>
    </row>
    <row r="594" spans="3:3" x14ac:dyDescent="0.25">
      <c r="C594" s="52"/>
    </row>
    <row r="595" spans="3:3" x14ac:dyDescent="0.25">
      <c r="C595" s="52"/>
    </row>
    <row r="596" spans="3:3" x14ac:dyDescent="0.25">
      <c r="C596" s="52"/>
    </row>
    <row r="597" spans="3:3" x14ac:dyDescent="0.25">
      <c r="C597" s="52"/>
    </row>
    <row r="598" spans="3:3" x14ac:dyDescent="0.25">
      <c r="C598" s="52"/>
    </row>
    <row r="599" spans="3:3" x14ac:dyDescent="0.25">
      <c r="C599" s="52"/>
    </row>
    <row r="600" spans="3:3" x14ac:dyDescent="0.25">
      <c r="C600" s="52"/>
    </row>
    <row r="601" spans="3:3" x14ac:dyDescent="0.25">
      <c r="C601" s="52"/>
    </row>
    <row r="602" spans="3:3" x14ac:dyDescent="0.25">
      <c r="C602" s="52"/>
    </row>
    <row r="603" spans="3:3" x14ac:dyDescent="0.25">
      <c r="C603" s="52"/>
    </row>
    <row r="604" spans="3:3" x14ac:dyDescent="0.25">
      <c r="C604" s="52"/>
    </row>
    <row r="605" spans="3:3" x14ac:dyDescent="0.25">
      <c r="C605" s="52"/>
    </row>
    <row r="606" spans="3:3" x14ac:dyDescent="0.25">
      <c r="C606" s="52"/>
    </row>
    <row r="607" spans="3:3" x14ac:dyDescent="0.25">
      <c r="C607" s="52"/>
    </row>
    <row r="608" spans="3:3" x14ac:dyDescent="0.25">
      <c r="C608" s="52"/>
    </row>
    <row r="609" spans="3:3" x14ac:dyDescent="0.25">
      <c r="C609" s="52"/>
    </row>
    <row r="610" spans="3:3" x14ac:dyDescent="0.25">
      <c r="C610" s="52"/>
    </row>
    <row r="611" spans="3:3" x14ac:dyDescent="0.25">
      <c r="C611" s="52"/>
    </row>
    <row r="612" spans="3:3" x14ac:dyDescent="0.25">
      <c r="C612" s="52"/>
    </row>
    <row r="613" spans="3:3" x14ac:dyDescent="0.25">
      <c r="C613" s="52"/>
    </row>
    <row r="614" spans="3:3" x14ac:dyDescent="0.25">
      <c r="C614" s="52"/>
    </row>
    <row r="615" spans="3:3" x14ac:dyDescent="0.25">
      <c r="C615" s="52"/>
    </row>
    <row r="616" spans="3:3" x14ac:dyDescent="0.25">
      <c r="C616" s="52"/>
    </row>
    <row r="617" spans="3:3" x14ac:dyDescent="0.25">
      <c r="C617" s="52"/>
    </row>
    <row r="618" spans="3:3" x14ac:dyDescent="0.25">
      <c r="C618" s="52"/>
    </row>
    <row r="619" spans="3:3" x14ac:dyDescent="0.25">
      <c r="C619" s="52"/>
    </row>
    <row r="620" spans="3:3" x14ac:dyDescent="0.25">
      <c r="C620" s="52"/>
    </row>
  </sheetData>
  <mergeCells count="47">
    <mergeCell ref="A14:A16"/>
    <mergeCell ref="B14:B16"/>
    <mergeCell ref="C14:C16"/>
    <mergeCell ref="D14:D16"/>
    <mergeCell ref="E14:G14"/>
    <mergeCell ref="B1:O1"/>
    <mergeCell ref="B2:O2"/>
    <mergeCell ref="B3:O3"/>
    <mergeCell ref="B4:O4"/>
    <mergeCell ref="A12:O12"/>
    <mergeCell ref="B5:O5"/>
    <mergeCell ref="B6:O6"/>
    <mergeCell ref="B7:O7"/>
    <mergeCell ref="B8:O8"/>
    <mergeCell ref="B9:O9"/>
    <mergeCell ref="B10:O10"/>
    <mergeCell ref="H14:H16"/>
    <mergeCell ref="I14:K14"/>
    <mergeCell ref="L14:L16"/>
    <mergeCell ref="M14:O14"/>
    <mergeCell ref="E15:F15"/>
    <mergeCell ref="G15:G16"/>
    <mergeCell ref="I15:J15"/>
    <mergeCell ref="K15:K16"/>
    <mergeCell ref="M15:N15"/>
    <mergeCell ref="O15:O16"/>
    <mergeCell ref="B17:O17"/>
    <mergeCell ref="B83:O83"/>
    <mergeCell ref="B90:O90"/>
    <mergeCell ref="B91:O91"/>
    <mergeCell ref="B98:O98"/>
    <mergeCell ref="B18:O18"/>
    <mergeCell ref="B25:O25"/>
    <mergeCell ref="B40:O40"/>
    <mergeCell ref="B74:O74"/>
    <mergeCell ref="B71:O71"/>
    <mergeCell ref="B107:O107"/>
    <mergeCell ref="B111:O111"/>
    <mergeCell ref="B137:O137"/>
    <mergeCell ref="B148:O148"/>
    <mergeCell ref="B153:O153"/>
    <mergeCell ref="B168:O168"/>
    <mergeCell ref="B154:O154"/>
    <mergeCell ref="B158:O158"/>
    <mergeCell ref="B159:O159"/>
    <mergeCell ref="B163:O163"/>
    <mergeCell ref="B164:O164"/>
  </mergeCells>
  <pageMargins left="1.1811023622047245" right="0.39370078740157483" top="0.78740157480314965" bottom="0.74803149606299213" header="0.31496062992125984" footer="0.31496062992125984"/>
  <pageSetup paperSize="9" scale="94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"/>
  <sheetViews>
    <sheetView showZeros="0" tabSelected="1" zoomScaleNormal="100" workbookViewId="0">
      <selection sqref="A1:XFD1048576"/>
    </sheetView>
  </sheetViews>
  <sheetFormatPr defaultColWidth="9.109375" defaultRowHeight="13.8" x14ac:dyDescent="0.25"/>
  <cols>
    <col min="1" max="1" width="4.5546875" style="2" customWidth="1"/>
    <col min="2" max="2" width="49.88671875" style="2" customWidth="1"/>
    <col min="3" max="10" width="10.5546875" style="2" hidden="1" customWidth="1"/>
    <col min="11" max="13" width="10" style="2" customWidth="1"/>
    <col min="14" max="14" width="10.44140625" style="2" customWidth="1"/>
    <col min="15" max="16" width="9.109375" style="2" hidden="1" customWidth="1"/>
    <col min="17" max="19" width="9.109375" style="2" customWidth="1"/>
    <col min="20" max="16384" width="9.109375" style="2"/>
  </cols>
  <sheetData>
    <row r="1" spans="2:15" x14ac:dyDescent="0.25">
      <c r="B1" s="648" t="s">
        <v>225</v>
      </c>
      <c r="C1" s="648"/>
      <c r="D1" s="648"/>
      <c r="E1" s="648"/>
      <c r="F1" s="648"/>
      <c r="G1" s="648"/>
      <c r="H1" s="648"/>
      <c r="I1" s="648"/>
      <c r="J1" s="648"/>
      <c r="K1" s="648"/>
      <c r="L1" s="648"/>
      <c r="M1" s="648"/>
      <c r="N1" s="648"/>
    </row>
    <row r="2" spans="2:15" x14ac:dyDescent="0.25">
      <c r="B2" s="648" t="s">
        <v>294</v>
      </c>
      <c r="C2" s="648"/>
      <c r="D2" s="648"/>
      <c r="E2" s="648"/>
      <c r="F2" s="648"/>
      <c r="G2" s="648"/>
      <c r="H2" s="648"/>
      <c r="I2" s="648"/>
      <c r="J2" s="648"/>
      <c r="K2" s="648"/>
      <c r="L2" s="648"/>
      <c r="M2" s="648"/>
      <c r="N2" s="648"/>
    </row>
    <row r="3" spans="2:15" x14ac:dyDescent="0.25">
      <c r="B3" s="648" t="s">
        <v>345</v>
      </c>
      <c r="C3" s="648"/>
      <c r="D3" s="648"/>
      <c r="E3" s="648"/>
      <c r="F3" s="648"/>
      <c r="G3" s="648"/>
      <c r="H3" s="648"/>
      <c r="I3" s="648"/>
      <c r="J3" s="648"/>
      <c r="K3" s="648"/>
      <c r="L3" s="648"/>
      <c r="M3" s="648"/>
      <c r="N3" s="648"/>
    </row>
    <row r="4" spans="2:15" x14ac:dyDescent="0.25">
      <c r="B4" s="648" t="s">
        <v>243</v>
      </c>
      <c r="C4" s="648"/>
      <c r="D4" s="648"/>
      <c r="E4" s="648"/>
      <c r="F4" s="648"/>
      <c r="G4" s="648"/>
      <c r="H4" s="648"/>
      <c r="I4" s="648"/>
      <c r="J4" s="648"/>
      <c r="K4" s="648"/>
      <c r="L4" s="648"/>
      <c r="M4" s="648"/>
      <c r="N4" s="648"/>
    </row>
    <row r="5" spans="2:15" x14ac:dyDescent="0.25">
      <c r="B5" s="649" t="s">
        <v>347</v>
      </c>
      <c r="C5" s="649"/>
      <c r="D5" s="649"/>
      <c r="E5" s="649"/>
      <c r="F5" s="649"/>
      <c r="G5" s="649"/>
      <c r="H5" s="649"/>
      <c r="I5" s="649"/>
      <c r="J5" s="649"/>
      <c r="K5" s="649"/>
      <c r="L5" s="649"/>
      <c r="M5" s="649"/>
      <c r="N5" s="649"/>
      <c r="O5" s="649"/>
    </row>
    <row r="6" spans="2:15" x14ac:dyDescent="0.25">
      <c r="B6" s="649" t="s">
        <v>348</v>
      </c>
      <c r="C6" s="649"/>
      <c r="D6" s="649"/>
      <c r="E6" s="649"/>
      <c r="F6" s="649"/>
      <c r="G6" s="649"/>
      <c r="H6" s="649"/>
      <c r="I6" s="649"/>
      <c r="J6" s="649"/>
      <c r="K6" s="649"/>
      <c r="L6" s="649"/>
      <c r="M6" s="649"/>
      <c r="N6" s="649"/>
      <c r="O6" s="649"/>
    </row>
    <row r="7" spans="2:15" ht="15" customHeight="1" x14ac:dyDescent="0.25">
      <c r="B7" s="649" t="s">
        <v>354</v>
      </c>
      <c r="C7" s="649"/>
      <c r="D7" s="649"/>
      <c r="E7" s="649"/>
      <c r="F7" s="649"/>
      <c r="G7" s="649"/>
      <c r="H7" s="649"/>
      <c r="I7" s="649"/>
      <c r="J7" s="649"/>
      <c r="K7" s="649"/>
      <c r="L7" s="649"/>
      <c r="M7" s="649"/>
      <c r="N7" s="649"/>
      <c r="O7" s="649"/>
    </row>
    <row r="8" spans="2:15" ht="15" customHeight="1" x14ac:dyDescent="0.25">
      <c r="B8" s="649" t="s">
        <v>352</v>
      </c>
      <c r="C8" s="649"/>
      <c r="D8" s="649"/>
      <c r="E8" s="649"/>
      <c r="F8" s="649"/>
      <c r="G8" s="649"/>
      <c r="H8" s="649"/>
      <c r="I8" s="649"/>
      <c r="J8" s="649"/>
      <c r="K8" s="649"/>
      <c r="L8" s="649"/>
      <c r="M8" s="649"/>
      <c r="N8" s="649"/>
      <c r="O8" s="649"/>
    </row>
    <row r="9" spans="2:15" x14ac:dyDescent="0.25">
      <c r="B9" s="649" t="s">
        <v>361</v>
      </c>
      <c r="C9" s="649"/>
      <c r="D9" s="649"/>
      <c r="E9" s="649"/>
      <c r="F9" s="649"/>
      <c r="G9" s="649"/>
      <c r="H9" s="649"/>
      <c r="I9" s="649"/>
      <c r="J9" s="649"/>
      <c r="K9" s="649"/>
      <c r="L9" s="649"/>
      <c r="M9" s="649"/>
      <c r="N9" s="649"/>
      <c r="O9" s="649"/>
    </row>
    <row r="10" spans="2:15" ht="15" customHeight="1" x14ac:dyDescent="0.25">
      <c r="B10" s="649" t="s">
        <v>370</v>
      </c>
      <c r="C10" s="649"/>
      <c r="D10" s="649"/>
      <c r="E10" s="649"/>
      <c r="F10" s="649"/>
      <c r="G10" s="649"/>
      <c r="H10" s="649"/>
      <c r="I10" s="649"/>
      <c r="J10" s="649"/>
      <c r="K10" s="649"/>
      <c r="L10" s="649"/>
      <c r="M10" s="649"/>
      <c r="N10" s="649"/>
      <c r="O10" s="649"/>
    </row>
    <row r="11" spans="2:15" x14ac:dyDescent="0.25">
      <c r="B11" s="649" t="s">
        <v>371</v>
      </c>
      <c r="C11" s="649"/>
      <c r="D11" s="649"/>
      <c r="E11" s="649"/>
      <c r="F11" s="649"/>
      <c r="G11" s="649"/>
      <c r="H11" s="649"/>
      <c r="I11" s="649"/>
      <c r="J11" s="649"/>
      <c r="K11" s="649"/>
      <c r="L11" s="649"/>
      <c r="M11" s="649"/>
      <c r="N11" s="649"/>
      <c r="O11" s="649"/>
    </row>
    <row r="12" spans="2:15" ht="15" customHeight="1" x14ac:dyDescent="0.25">
      <c r="B12" s="649" t="s">
        <v>372</v>
      </c>
      <c r="C12" s="649"/>
      <c r="D12" s="649"/>
      <c r="E12" s="649"/>
      <c r="F12" s="649"/>
      <c r="G12" s="649"/>
      <c r="H12" s="649"/>
      <c r="I12" s="649"/>
      <c r="J12" s="649"/>
      <c r="K12" s="649"/>
      <c r="L12" s="649"/>
      <c r="M12" s="649"/>
      <c r="N12" s="649"/>
      <c r="O12" s="649"/>
    </row>
    <row r="13" spans="2:15" x14ac:dyDescent="0.25">
      <c r="B13" s="649" t="s">
        <v>586</v>
      </c>
      <c r="C13" s="649"/>
      <c r="D13" s="649"/>
      <c r="E13" s="649"/>
      <c r="F13" s="649"/>
      <c r="G13" s="649"/>
      <c r="H13" s="649"/>
      <c r="I13" s="649"/>
      <c r="J13" s="649"/>
      <c r="K13" s="649"/>
      <c r="L13" s="649"/>
      <c r="M13" s="649"/>
      <c r="N13" s="649"/>
      <c r="O13" s="649"/>
    </row>
    <row r="14" spans="2:15" ht="15" customHeight="1" x14ac:dyDescent="0.25">
      <c r="B14" s="649" t="s">
        <v>385</v>
      </c>
      <c r="C14" s="649"/>
      <c r="D14" s="649"/>
      <c r="E14" s="649"/>
      <c r="F14" s="649"/>
      <c r="G14" s="649"/>
      <c r="H14" s="649"/>
      <c r="I14" s="649"/>
      <c r="J14" s="649"/>
      <c r="K14" s="649"/>
      <c r="L14" s="649"/>
      <c r="M14" s="649"/>
      <c r="N14" s="649"/>
      <c r="O14" s="649"/>
    </row>
    <row r="15" spans="2:15" x14ac:dyDescent="0.25">
      <c r="B15" s="649" t="s">
        <v>594</v>
      </c>
      <c r="C15" s="649"/>
      <c r="D15" s="649"/>
      <c r="E15" s="649"/>
      <c r="F15" s="649"/>
      <c r="G15" s="649"/>
      <c r="H15" s="649"/>
      <c r="I15" s="649"/>
      <c r="J15" s="649"/>
      <c r="K15" s="649"/>
      <c r="L15" s="649"/>
      <c r="M15" s="649"/>
      <c r="N15" s="649"/>
      <c r="O15" s="649"/>
    </row>
    <row r="16" spans="2:15" ht="15" customHeight="1" x14ac:dyDescent="0.25">
      <c r="B16" s="649" t="s">
        <v>591</v>
      </c>
      <c r="C16" s="649"/>
      <c r="D16" s="649"/>
      <c r="E16" s="649"/>
      <c r="F16" s="649"/>
      <c r="G16" s="649"/>
      <c r="H16" s="649"/>
      <c r="I16" s="649"/>
      <c r="J16" s="649"/>
      <c r="K16" s="649"/>
      <c r="L16" s="649"/>
      <c r="M16" s="649"/>
      <c r="N16" s="649"/>
      <c r="O16" s="649"/>
    </row>
    <row r="17" spans="1:15" hidden="1" x14ac:dyDescent="0.25">
      <c r="B17" s="649" t="s">
        <v>281</v>
      </c>
      <c r="C17" s="649"/>
      <c r="D17" s="649"/>
      <c r="E17" s="649"/>
      <c r="F17" s="649"/>
      <c r="G17" s="649"/>
      <c r="H17" s="649"/>
      <c r="I17" s="649"/>
      <c r="J17" s="649"/>
      <c r="K17" s="649"/>
      <c r="L17" s="649"/>
      <c r="M17" s="649"/>
      <c r="N17" s="649"/>
      <c r="O17" s="649"/>
    </row>
    <row r="18" spans="1:15" ht="15" hidden="1" customHeight="1" x14ac:dyDescent="0.25">
      <c r="B18" s="649" t="s">
        <v>280</v>
      </c>
      <c r="C18" s="649"/>
      <c r="D18" s="649"/>
      <c r="E18" s="649"/>
      <c r="F18" s="649"/>
      <c r="G18" s="649"/>
      <c r="H18" s="649"/>
      <c r="I18" s="649"/>
      <c r="J18" s="649"/>
      <c r="K18" s="649"/>
      <c r="L18" s="649"/>
      <c r="M18" s="649"/>
      <c r="N18" s="649"/>
      <c r="O18" s="649"/>
    </row>
    <row r="20" spans="1:15" x14ac:dyDescent="0.25">
      <c r="A20" s="527" t="s">
        <v>336</v>
      </c>
      <c r="B20" s="527"/>
      <c r="C20" s="527"/>
      <c r="D20" s="527"/>
      <c r="E20" s="527"/>
      <c r="F20" s="527"/>
      <c r="G20" s="527"/>
      <c r="H20" s="527"/>
      <c r="I20" s="527"/>
      <c r="J20" s="527"/>
      <c r="K20" s="527"/>
      <c r="L20" s="527"/>
      <c r="M20" s="527"/>
      <c r="N20" s="527"/>
    </row>
    <row r="21" spans="1:15" ht="17.25" customHeight="1" x14ac:dyDescent="0.25">
      <c r="A21" s="440"/>
      <c r="B21" s="440"/>
      <c r="C21" s="440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4" t="s">
        <v>253</v>
      </c>
      <c r="O21" s="4"/>
    </row>
    <row r="22" spans="1:15" ht="15" customHeight="1" x14ac:dyDescent="0.25">
      <c r="A22" s="532" t="s">
        <v>5</v>
      </c>
      <c r="B22" s="535" t="s">
        <v>208</v>
      </c>
      <c r="C22" s="548" t="s">
        <v>230</v>
      </c>
      <c r="D22" s="552" t="s">
        <v>181</v>
      </c>
      <c r="E22" s="552"/>
      <c r="F22" s="553"/>
      <c r="G22" s="538" t="s">
        <v>232</v>
      </c>
      <c r="H22" s="541" t="s">
        <v>181</v>
      </c>
      <c r="I22" s="542"/>
      <c r="J22" s="543"/>
      <c r="K22" s="547" t="s">
        <v>0</v>
      </c>
      <c r="L22" s="556" t="s">
        <v>181</v>
      </c>
      <c r="M22" s="557"/>
      <c r="N22" s="558"/>
    </row>
    <row r="23" spans="1:15" ht="15" customHeight="1" x14ac:dyDescent="0.25">
      <c r="A23" s="533"/>
      <c r="B23" s="536"/>
      <c r="C23" s="549"/>
      <c r="D23" s="553" t="s">
        <v>1</v>
      </c>
      <c r="E23" s="564"/>
      <c r="F23" s="554" t="s">
        <v>2</v>
      </c>
      <c r="G23" s="539"/>
      <c r="H23" s="563" t="s">
        <v>1</v>
      </c>
      <c r="I23" s="563"/>
      <c r="J23" s="531" t="s">
        <v>2</v>
      </c>
      <c r="K23" s="547"/>
      <c r="L23" s="547" t="s">
        <v>1</v>
      </c>
      <c r="M23" s="547"/>
      <c r="N23" s="530" t="s">
        <v>2</v>
      </c>
    </row>
    <row r="24" spans="1:15" ht="28.5" customHeight="1" x14ac:dyDescent="0.25">
      <c r="A24" s="534"/>
      <c r="B24" s="537"/>
      <c r="C24" s="550"/>
      <c r="D24" s="425" t="s">
        <v>3</v>
      </c>
      <c r="E24" s="428" t="s">
        <v>4</v>
      </c>
      <c r="F24" s="554"/>
      <c r="G24" s="540"/>
      <c r="H24" s="419" t="s">
        <v>3</v>
      </c>
      <c r="I24" s="420" t="s">
        <v>4</v>
      </c>
      <c r="J24" s="531"/>
      <c r="K24" s="547"/>
      <c r="L24" s="421" t="s">
        <v>3</v>
      </c>
      <c r="M24" s="422" t="s">
        <v>4</v>
      </c>
      <c r="N24" s="530"/>
    </row>
    <row r="25" spans="1:15" ht="15" customHeight="1" x14ac:dyDescent="0.25">
      <c r="A25" s="5" t="s">
        <v>65</v>
      </c>
      <c r="B25" s="17" t="s">
        <v>6</v>
      </c>
      <c r="C25" s="16">
        <f>D25+F25</f>
        <v>9071</v>
      </c>
      <c r="D25" s="16">
        <f>'[1]4 pr._savarankiškosios f-jos'!E91+'[1]5 pr._valstybinės f-jos'!E90+'[1]7 pr._kita dotacija'!E79+'[1]9 pr._įstaigų pajamos'!E36+'[1]10 pr._skolintos lėšos'!E25+'[1]11 pr._nepanaudotos lėšos'!E26+'[1]11 pr._nepanaudotos lėšos'!E99</f>
        <v>7305.3</v>
      </c>
      <c r="E25" s="16">
        <f>'[1]4 pr._savarankiškosios f-jos'!F91+'[1]5 pr._valstybinės f-jos'!F90+'[1]7 pr._kita dotacija'!F79+'[1]9 pr._įstaigų pajamos'!F36+'[1]10 pr._skolintos lėšos'!F25+'[1]11 pr._nepanaudotos lėšos'!F26+'[1]11 pr._nepanaudotos lėšos'!F99</f>
        <v>4931.8999999999996</v>
      </c>
      <c r="F25" s="16">
        <f>'[1]4 pr._savarankiškosios f-jos'!G91+'[1]5 pr._valstybinės f-jos'!G90+'[1]7 pr._kita dotacija'!G79+'[1]9 pr._įstaigų pajamos'!G36+'[1]10 pr._skolintos lėšos'!G25+'[1]11 pr._nepanaudotos lėšos'!G26+'[1]11 pr._nepanaudotos lėšos'!G99</f>
        <v>1765.7</v>
      </c>
      <c r="G25" s="10">
        <f t="shared" ref="G25:G31" si="0">H25+J25</f>
        <v>211.89999999999998</v>
      </c>
      <c r="H25" s="10">
        <f>'[1]4 pr._savarankiškosios f-jos'!I91+'[1]5 pr._valstybinės f-jos'!I90+'[1]7 pr._kita dotacija'!I79+'[1]9 pr._įstaigų pajamos'!I36+'[1]10 pr._skolintos lėšos'!I25+'[1]11 pr._nepanaudotos lėšos'!I26+'[1]11 pr._nepanaudotos lėšos'!I99</f>
        <v>55.8</v>
      </c>
      <c r="I25" s="10">
        <f>'[1]4 pr._savarankiškosios f-jos'!J91+'[1]5 pr._valstybinės f-jos'!J90+'[1]7 pr._kita dotacija'!J79+'[1]9 pr._įstaigų pajamos'!J36+'[1]10 pr._skolintos lėšos'!J25+'[1]11 pr._nepanaudotos lėšos'!J26+'[1]11 pr._nepanaudotos lėšos'!J99</f>
        <v>40.9</v>
      </c>
      <c r="J25" s="10">
        <f>'[1]4 pr._savarankiškosios f-jos'!K91+'[1]5 pr._valstybinės f-jos'!K90+'[1]7 pr._kita dotacija'!K79+'[1]9 pr._įstaigų pajamos'!K36+'[1]10 pr._skolintos lėšos'!K25+'[1]11 pr._nepanaudotos lėšos'!K26+'[1]11 pr._nepanaudotos lėšos'!K99</f>
        <v>156.1</v>
      </c>
      <c r="K25" s="12">
        <f t="shared" ref="K25:K31" si="1">L25+N25</f>
        <v>9282.9</v>
      </c>
      <c r="L25" s="83">
        <f>'[1]4 pr._savarankiškosios f-jos'!M91+'[1]5 pr._valstybinės f-jos'!M90+'[1]7 pr._kita dotacija'!M79+'[1]9 pr._įstaigų pajamos'!M36+'[1]10 pr._skolintos lėšos'!M25+'[1]11 pr._nepanaudotos lėšos'!M26+'[1]11 pr._nepanaudotos lėšos'!M99</f>
        <v>7361.1</v>
      </c>
      <c r="M25" s="83">
        <f>'[1]4 pr._savarankiškosios f-jos'!N91+'[1]5 pr._valstybinės f-jos'!N90+'[1]7 pr._kita dotacija'!N79+'[1]9 pr._įstaigų pajamos'!N36+'[1]10 pr._skolintos lėšos'!N25+'[1]11 pr._nepanaudotos lėšos'!N26+'[1]11 pr._nepanaudotos lėšos'!N99</f>
        <v>4972.8</v>
      </c>
      <c r="N25" s="83">
        <f>'[1]4 pr._savarankiškosios f-jos'!O91+'[1]5 pr._valstybinės f-jos'!O90+'[1]7 pr._kita dotacija'!O79+'[1]9 pr._įstaigų pajamos'!O36+'[1]10 pr._skolintos lėšos'!O25+'[1]11 pr._nepanaudotos lėšos'!O26+'[1]11 pr._nepanaudotos lėšos'!O99</f>
        <v>1921.8</v>
      </c>
    </row>
    <row r="26" spans="1:15" ht="15" customHeight="1" x14ac:dyDescent="0.25">
      <c r="A26" s="5" t="s">
        <v>170</v>
      </c>
      <c r="B26" s="17" t="s">
        <v>54</v>
      </c>
      <c r="C26" s="16">
        <f t="shared" ref="C26:C31" si="2">D26+F26</f>
        <v>11312</v>
      </c>
      <c r="D26" s="16">
        <f>'[1]4 pr._savarankiškosios f-jos'!E145+'[1]8 pr._aplinkos apsaugos s. p.'!E19+'[1]9 pr._įstaigų pajamos'!E49+'[1]10 pr._skolintos lėšos'!E32+'[1]7 pr._kita dotacija'!E92+'[1]11 pr._nepanaudotos lėšos'!E41+'[1]11 pr._nepanaudotos lėšos'!E108+'[1]11 pr._nepanaudotos lėšos'!E159+'[1]11 pr._nepanaudotos lėšos'!E164</f>
        <v>4329.8999999999996</v>
      </c>
      <c r="E26" s="16">
        <f>'[1]4 pr._savarankiškosios f-jos'!F145+'[1]8 pr._aplinkos apsaugos s. p.'!F19+'[1]9 pr._įstaigų pajamos'!F49+'[1]10 pr._skolintos lėšos'!F32+'[1]7 pr._kita dotacija'!F92+'[1]11 pr._nepanaudotos lėšos'!F41+'[1]11 pr._nepanaudotos lėšos'!F108+'[1]11 pr._nepanaudotos lėšos'!F159+'[1]11 pr._nepanaudotos lėšos'!F164</f>
        <v>63.3</v>
      </c>
      <c r="F26" s="16">
        <f>'[1]4 pr._savarankiškosios f-jos'!G145+'[1]8 pr._aplinkos apsaugos s. p.'!G19+'[1]9 pr._įstaigų pajamos'!G49+'[1]10 pr._skolintos lėšos'!G32+'[1]7 pr._kita dotacija'!G92+'[1]11 pr._nepanaudotos lėšos'!G41+'[1]11 pr._nepanaudotos lėšos'!G108+'[1]11 pr._nepanaudotos lėšos'!G159+'[1]11 pr._nepanaudotos lėšos'!G164</f>
        <v>6982.1000000000013</v>
      </c>
      <c r="G26" s="10">
        <f t="shared" si="0"/>
        <v>3.0999999999999996</v>
      </c>
      <c r="H26" s="10">
        <f>'[1]4 pr._savarankiškosios f-jos'!I145+'[1]8 pr._aplinkos apsaugos s. p.'!I19+'[1]9 pr._įstaigų pajamos'!I49+'[1]10 pr._skolintos lėšos'!I32+'[1]7 pr._kita dotacija'!I92+'[1]11 pr._nepanaudotos lėšos'!I41+'[1]11 pr._nepanaudotos lėšos'!I108+'[1]11 pr._nepanaudotos lėšos'!I159+'[1]11 pr._nepanaudotos lėšos'!I164</f>
        <v>3.9</v>
      </c>
      <c r="I26" s="10">
        <f>'[1]4 pr._savarankiškosios f-jos'!J145+'[1]8 pr._aplinkos apsaugos s. p.'!J19+'[1]9 pr._įstaigų pajamos'!J49+'[1]10 pr._skolintos lėšos'!J32+'[1]7 pr._kita dotacija'!J92+'[1]11 pr._nepanaudotos lėšos'!J41+'[1]11 pr._nepanaudotos lėšos'!J108+'[1]11 pr._nepanaudotos lėšos'!J159+'[1]11 pr._nepanaudotos lėšos'!J164</f>
        <v>0</v>
      </c>
      <c r="J26" s="10">
        <f>'[1]4 pr._savarankiškosios f-jos'!K145+'[1]8 pr._aplinkos apsaugos s. p.'!K19+'[1]9 pr._įstaigų pajamos'!K49+'[1]10 pr._skolintos lėšos'!K32+'[1]7 pr._kita dotacija'!K92+'[1]11 pr._nepanaudotos lėšos'!K41+'[1]11 pr._nepanaudotos lėšos'!K108+'[1]11 pr._nepanaudotos lėšos'!K159+'[1]11 pr._nepanaudotos lėšos'!K164</f>
        <v>-0.8</v>
      </c>
      <c r="K26" s="12">
        <f t="shared" si="1"/>
        <v>11315.100000000002</v>
      </c>
      <c r="L26" s="83">
        <f>'[1]4 pr._savarankiškosios f-jos'!M145+'[1]8 pr._aplinkos apsaugos s. p.'!M19+'[1]9 pr._įstaigų pajamos'!M49+'[1]10 pr._skolintos lėšos'!M32+'[1]7 pr._kita dotacija'!M92+'[1]11 pr._nepanaudotos lėšos'!M41+'[1]11 pr._nepanaudotos lėšos'!M108+'[1]11 pr._nepanaudotos lėšos'!M159+'[1]11 pr._nepanaudotos lėšos'!M164</f>
        <v>4333.8</v>
      </c>
      <c r="M26" s="83">
        <f>'[1]4 pr._savarankiškosios f-jos'!N145+'[1]8 pr._aplinkos apsaugos s. p.'!N19+'[1]9 pr._įstaigų pajamos'!N49+'[1]10 pr._skolintos lėšos'!N32+'[1]7 pr._kita dotacija'!N92+'[1]11 pr._nepanaudotos lėšos'!N41+'[1]11 pr._nepanaudotos lėšos'!N108+'[1]11 pr._nepanaudotos lėšos'!N159+'[1]11 pr._nepanaudotos lėšos'!N164</f>
        <v>63.3</v>
      </c>
      <c r="N26" s="83">
        <f>'[1]4 pr._savarankiškosios f-jos'!O145+'[1]8 pr._aplinkos apsaugos s. p.'!O19+'[1]9 pr._įstaigų pajamos'!O49+'[1]10 pr._skolintos lėšos'!O32+'[1]7 pr._kita dotacija'!O92+'[1]11 pr._nepanaudotos lėšos'!O41+'[1]11 pr._nepanaudotos lėšos'!O108+'[1]11 pr._nepanaudotos lėšos'!O159+'[1]11 pr._nepanaudotos lėšos'!O164</f>
        <v>6981.3000000000011</v>
      </c>
    </row>
    <row r="27" spans="1:15" ht="15.9" customHeight="1" x14ac:dyDescent="0.25">
      <c r="A27" s="5" t="s">
        <v>66</v>
      </c>
      <c r="B27" s="17" t="s">
        <v>57</v>
      </c>
      <c r="C27" s="16">
        <f t="shared" si="2"/>
        <v>1008.0000000000001</v>
      </c>
      <c r="D27" s="16">
        <f>'[1]4 pr._savarankiškosios f-jos'!E149+'[1]5 pr._valstybinės f-jos'!E96+'[1]8 pr._aplinkos apsaugos s. p.'!E22+'[1]9 pr._įstaigų pajamos'!E53+'[1]10 pr._skolintos lėšos'!E35+'[1]7 pr._kita dotacija'!E104+'[1]11 pr._nepanaudotos lėšos'!E112</f>
        <v>1008.0000000000001</v>
      </c>
      <c r="E27" s="16">
        <f>'[1]4 pr._savarankiškosios f-jos'!F149+'[1]5 pr._valstybinės f-jos'!F96+'[1]8 pr._aplinkos apsaugos s. p.'!F22+'[1]9 pr._įstaigų pajamos'!F53+'[1]10 pr._skolintos lėšos'!F35+'[1]7 pr._kita dotacija'!F104+'[1]11 pr._nepanaudotos lėšos'!F112</f>
        <v>293.10000000000002</v>
      </c>
      <c r="F27" s="16">
        <f>'[1]4 pr._savarankiškosios f-jos'!G149+'[1]5 pr._valstybinės f-jos'!G96+'[1]8 pr._aplinkos apsaugos s. p.'!G22+'[1]9 pr._įstaigų pajamos'!G53+'[1]10 pr._skolintos lėšos'!G35+'[1]7 pr._kita dotacija'!G104+'[1]11 pr._nepanaudotos lėšos'!G112</f>
        <v>0</v>
      </c>
      <c r="G27" s="10">
        <f t="shared" si="0"/>
        <v>50</v>
      </c>
      <c r="H27" s="10">
        <f>'[1]4 pr._savarankiškosios f-jos'!I149+'[1]5 pr._valstybinės f-jos'!I96+'[1]8 pr._aplinkos apsaugos s. p.'!I22+'[1]9 pr._įstaigų pajamos'!I53+'[1]10 pr._skolintos lėšos'!I35+'[1]7 pr._kita dotacija'!I104+'[1]11 pr._nepanaudotos lėšos'!I112</f>
        <v>50</v>
      </c>
      <c r="I27" s="10">
        <f>'[1]4 pr._savarankiškosios f-jos'!J149+'[1]5 pr._valstybinės f-jos'!J96+'[1]8 pr._aplinkos apsaugos s. p.'!J22+'[1]9 pr._įstaigų pajamos'!J53+'[1]10 pr._skolintos lėšos'!J35+'[1]7 pr._kita dotacija'!J104+'[1]11 pr._nepanaudotos lėšos'!J112</f>
        <v>0</v>
      </c>
      <c r="J27" s="10">
        <f>'[1]4 pr._savarankiškosios f-jos'!K149+'[1]5 pr._valstybinės f-jos'!K96+'[1]8 pr._aplinkos apsaugos s. p.'!K22+'[1]9 pr._įstaigų pajamos'!K53+'[1]10 pr._skolintos lėšos'!K35+'[1]7 pr._kita dotacija'!K104+'[1]11 pr._nepanaudotos lėšos'!K112</f>
        <v>0</v>
      </c>
      <c r="K27" s="12">
        <f t="shared" si="1"/>
        <v>1058.0000000000002</v>
      </c>
      <c r="L27" s="83">
        <f>'[1]4 pr._savarankiškosios f-jos'!M149+'[1]5 pr._valstybinės f-jos'!M96+'[1]8 pr._aplinkos apsaugos s. p.'!M22+'[1]9 pr._įstaigų pajamos'!M53+'[1]10 pr._skolintos lėšos'!M35+'[1]7 pr._kita dotacija'!M104+'[1]11 pr._nepanaudotos lėšos'!M112</f>
        <v>1058.0000000000002</v>
      </c>
      <c r="M27" s="83">
        <f>'[1]4 pr._savarankiškosios f-jos'!N149+'[1]5 pr._valstybinės f-jos'!N96+'[1]8 pr._aplinkos apsaugos s. p.'!N22+'[1]9 pr._įstaigų pajamos'!N53+'[1]10 pr._skolintos lėšos'!N35+'[1]7 pr._kita dotacija'!N104+'[1]11 pr._nepanaudotos lėšos'!N112</f>
        <v>293.10000000000002</v>
      </c>
      <c r="N27" s="83">
        <f>'[1]4 pr._savarankiškosios f-jos'!O149+'[1]5 pr._valstybinės f-jos'!O96+'[1]8 pr._aplinkos apsaugos s. p.'!O22+'[1]9 pr._įstaigų pajamos'!O53+'[1]10 pr._skolintos lėšos'!O35+'[1]7 pr._kita dotacija'!O104+'[1]11 pr._nepanaudotos lėšos'!O112</f>
        <v>0</v>
      </c>
    </row>
    <row r="28" spans="1:15" ht="15" customHeight="1" x14ac:dyDescent="0.25">
      <c r="A28" s="5" t="s">
        <v>67</v>
      </c>
      <c r="B28" s="17" t="s">
        <v>159</v>
      </c>
      <c r="C28" s="16">
        <f>D28+F28</f>
        <v>21608.2</v>
      </c>
      <c r="D28" s="16">
        <f>'[1]4 pr._savarankiškosios f-jos'!E184+'[1]6 pr._ugdymo reikmės'!E55+'[1]7 pr._kita dotacija'!E254+'[1]9 pr._įstaigų pajamos'!E85+'[1]10 pr._skolintos lėšos'!E38+'[1]11 pr._nepanaudotos lėšos'!E72+'[1]11 pr._nepanaudotos lėšos'!E138+'[1]11 pr._nepanaudotos lėšos'!E169</f>
        <v>19961.600000000002</v>
      </c>
      <c r="E28" s="16">
        <f>'[1]4 pr._savarankiškosios f-jos'!F184+'[1]6 pr._ugdymo reikmės'!F55+'[1]7 pr._kita dotacija'!F254+'[1]9 pr._įstaigų pajamos'!F85+'[1]10 pr._skolintos lėšos'!F38+'[1]11 pr._nepanaudotos lėšos'!F72+'[1]11 pr._nepanaudotos lėšos'!F138+'[1]11 pr._nepanaudotos lėšos'!F169</f>
        <v>16071.400000000003</v>
      </c>
      <c r="F28" s="16">
        <f>'[1]4 pr._savarankiškosios f-jos'!G184+'[1]6 pr._ugdymo reikmės'!G55+'[1]7 pr._kita dotacija'!G254+'[1]9 pr._įstaigų pajamos'!G85+'[1]10 pr._skolintos lėšos'!G38+'[1]11 pr._nepanaudotos lėšos'!G72+'[1]11 pr._nepanaudotos lėšos'!G138+'[1]11 pr._nepanaudotos lėšos'!G169</f>
        <v>1646.6</v>
      </c>
      <c r="G28" s="10">
        <f t="shared" si="0"/>
        <v>377.3</v>
      </c>
      <c r="H28" s="10">
        <f>'[1]4 pr._savarankiškosios f-jos'!I184+'[1]6 pr._ugdymo reikmės'!I55+'[1]7 pr._kita dotacija'!I254+'[1]9 pr._įstaigų pajamos'!I85+'[1]10 pr._skolintos lėšos'!I38+'[1]11 pr._nepanaudotos lėšos'!I72+'[1]11 pr._nepanaudotos lėšos'!I138+'[1]11 pr._nepanaudotos lėšos'!I169</f>
        <v>369.7</v>
      </c>
      <c r="I28" s="10">
        <f>'[1]4 pr._savarankiškosios f-jos'!J184+'[1]6 pr._ugdymo reikmės'!J55+'[1]7 pr._kita dotacija'!J254+'[1]9 pr._įstaigų pajamos'!J85+'[1]10 pr._skolintos lėšos'!J38+'[1]11 pr._nepanaudotos lėšos'!J72+'[1]11 pr._nepanaudotos lėšos'!J138+'[1]11 pr._nepanaudotos lėšos'!J169</f>
        <v>223.79999999999998</v>
      </c>
      <c r="J28" s="10">
        <f>'[1]4 pr._savarankiškosios f-jos'!K184+'[1]6 pr._ugdymo reikmės'!K55+'[1]7 pr._kita dotacija'!K254+'[1]9 pr._įstaigų pajamos'!K85+'[1]10 pr._skolintos lėšos'!K38+'[1]11 pr._nepanaudotos lėšos'!K72+'[1]11 pr._nepanaudotos lėšos'!K138+'[1]11 pr._nepanaudotos lėšos'!K169</f>
        <v>7.6</v>
      </c>
      <c r="K28" s="12">
        <f t="shared" si="1"/>
        <v>21985.5</v>
      </c>
      <c r="L28" s="83">
        <f>'[1]4 pr._savarankiškosios f-jos'!M184+'[1]6 pr._ugdymo reikmės'!M55+'[1]7 pr._kita dotacija'!M254+'[1]9 pr._įstaigų pajamos'!M85+'[1]10 pr._skolintos lėšos'!M38+'[1]11 pr._nepanaudotos lėšos'!M72+'[1]11 pr._nepanaudotos lėšos'!M138+'[1]11 pr._nepanaudotos lėšos'!M169</f>
        <v>20331.3</v>
      </c>
      <c r="M28" s="83">
        <f>'[1]4 pr._savarankiškosios f-jos'!N184+'[1]6 pr._ugdymo reikmės'!N55+'[1]7 pr._kita dotacija'!N254+'[1]9 pr._įstaigų pajamos'!N85+'[1]10 pr._skolintos lėšos'!N38+'[1]11 pr._nepanaudotos lėšos'!N72+'[1]11 pr._nepanaudotos lėšos'!N138+'[1]11 pr._nepanaudotos lėšos'!N169</f>
        <v>16295.200000000003</v>
      </c>
      <c r="N28" s="83">
        <f>'[1]4 pr._savarankiškosios f-jos'!O184+'[1]6 pr._ugdymo reikmės'!O55+'[1]7 pr._kita dotacija'!O254+'[1]9 pr._įstaigų pajamos'!O85+'[1]10 pr._skolintos lėšos'!O38+'[1]11 pr._nepanaudotos lėšos'!O72+'[1]11 pr._nepanaudotos lėšos'!O138+'[1]11 pr._nepanaudotos lėšos'!O169</f>
        <v>1654.2000000000003</v>
      </c>
    </row>
    <row r="29" spans="1:15" x14ac:dyDescent="0.25">
      <c r="A29" s="5" t="s">
        <v>68</v>
      </c>
      <c r="B29" s="17" t="s">
        <v>169</v>
      </c>
      <c r="C29" s="16">
        <f t="shared" si="2"/>
        <v>1319.6000000000004</v>
      </c>
      <c r="D29" s="16">
        <f>'[1]4 pr._savarankiškosios f-jos'!E190+'[1]5 pr._valstybinės f-jos'!E122+'[1]10 pr._skolintos lėšos'!E41+'[1]7 pr._kita dotacija'!E260+'[1]11 pr._nepanaudotos lėšos'!E75</f>
        <v>837.10000000000025</v>
      </c>
      <c r="E29" s="16">
        <f>'[1]4 pr._savarankiškosios f-jos'!F190+'[1]5 pr._valstybinės f-jos'!F122+'[1]10 pr._skolintos lėšos'!F41+'[1]7 pr._kita dotacija'!F260+'[1]11 pr._nepanaudotos lėšos'!F75</f>
        <v>283.39999999999998</v>
      </c>
      <c r="F29" s="16">
        <f>'[1]4 pr._savarankiškosios f-jos'!G190+'[1]5 pr._valstybinės f-jos'!G122+'[1]10 pr._skolintos lėšos'!G41+'[1]7 pr._kita dotacija'!G260+'[1]11 pr._nepanaudotos lėšos'!G75</f>
        <v>482.5</v>
      </c>
      <c r="G29" s="10">
        <f t="shared" si="0"/>
        <v>0</v>
      </c>
      <c r="H29" s="10">
        <f>'[1]4 pr._savarankiškosios f-jos'!I190+'[1]5 pr._valstybinės f-jos'!I122+'[1]10 pr._skolintos lėšos'!I41+'[1]7 pr._kita dotacija'!I260+'[1]11 pr._nepanaudotos lėšos'!I75</f>
        <v>0</v>
      </c>
      <c r="I29" s="10">
        <f>'[1]4 pr._savarankiškosios f-jos'!J190+'[1]5 pr._valstybinės f-jos'!J122+'[1]10 pr._skolintos lėšos'!J41+'[1]7 pr._kita dotacija'!J260+'[1]11 pr._nepanaudotos lėšos'!J75</f>
        <v>0.2</v>
      </c>
      <c r="J29" s="10">
        <f>'[1]4 pr._savarankiškosios f-jos'!K190+'[1]5 pr._valstybinės f-jos'!K122+'[1]10 pr._skolintos lėšos'!K41+'[1]7 pr._kita dotacija'!K260+'[1]11 pr._nepanaudotos lėšos'!K75</f>
        <v>0</v>
      </c>
      <c r="K29" s="12">
        <f t="shared" si="1"/>
        <v>1319.6000000000004</v>
      </c>
      <c r="L29" s="83">
        <f>'[1]4 pr._savarankiškosios f-jos'!M190+'[1]5 pr._valstybinės f-jos'!M122+'[1]10 pr._skolintos lėšos'!M41+'[1]7 pr._kita dotacija'!M260+'[1]11 pr._nepanaudotos lėšos'!M75</f>
        <v>837.10000000000025</v>
      </c>
      <c r="M29" s="83">
        <f>'[1]4 pr._savarankiškosios f-jos'!N190+'[1]5 pr._valstybinės f-jos'!N122+'[1]10 pr._skolintos lėšos'!N41+'[1]7 pr._kita dotacija'!N260+'[1]11 pr._nepanaudotos lėšos'!N75</f>
        <v>283.59999999999997</v>
      </c>
      <c r="N29" s="83">
        <f>'[1]4 pr._savarankiškosios f-jos'!O190+'[1]5 pr._valstybinės f-jos'!O122+'[1]10 pr._skolintos lėšos'!O41+'[1]7 pr._kita dotacija'!O260+'[1]11 pr._nepanaudotos lėšos'!O75</f>
        <v>482.5</v>
      </c>
    </row>
    <row r="30" spans="1:15" x14ac:dyDescent="0.25">
      <c r="A30" s="5" t="s">
        <v>69</v>
      </c>
      <c r="B30" s="17" t="s">
        <v>60</v>
      </c>
      <c r="C30" s="16">
        <f t="shared" si="2"/>
        <v>5420.6</v>
      </c>
      <c r="D30" s="16">
        <f>'[1]4 pr._savarankiškosios f-jos'!E206+'[1]9 pr._įstaigų pajamos'!E100+'[1]10 pr._skolintos lėšos'!E45+'[1]7 pr._kita dotacija'!E321+'[1]11 pr._nepanaudotos lėšos'!E84+'[1]11 pr._nepanaudotos lėšos'!E149</f>
        <v>4353</v>
      </c>
      <c r="E30" s="16">
        <f>'[1]4 pr._savarankiškosios f-jos'!F206+'[1]9 pr._įstaigų pajamos'!F100+'[1]10 pr._skolintos lėšos'!F45+'[1]7 pr._kita dotacija'!F321+'[1]11 pr._nepanaudotos lėšos'!F84+'[1]11 pr._nepanaudotos lėšos'!F149</f>
        <v>1702.5</v>
      </c>
      <c r="F30" s="16">
        <f>'[1]4 pr._savarankiškosios f-jos'!G206+'[1]9 pr._įstaigų pajamos'!G100+'[1]10 pr._skolintos lėšos'!G45+'[1]7 pr._kita dotacija'!G321+'[1]11 pr._nepanaudotos lėšos'!G84+'[1]11 pr._nepanaudotos lėšos'!G149</f>
        <v>1067.5999999999999</v>
      </c>
      <c r="G30" s="10">
        <f t="shared" si="0"/>
        <v>0</v>
      </c>
      <c r="H30" s="10">
        <f>'[1]4 pr._savarankiškosios f-jos'!I206+'[1]9 pr._įstaigų pajamos'!I100+'[1]10 pr._skolintos lėšos'!I45+'[1]7 pr._kita dotacija'!I321+'[1]11 pr._nepanaudotos lėšos'!I84+'[1]11 pr._nepanaudotos lėšos'!I149</f>
        <v>0</v>
      </c>
      <c r="I30" s="10">
        <f>'[1]4 pr._savarankiškosios f-jos'!J206+'[1]9 pr._įstaigų pajamos'!J100+'[1]10 pr._skolintos lėšos'!J45+'[1]7 pr._kita dotacija'!J321+'[1]11 pr._nepanaudotos lėšos'!J84+'[1]11 pr._nepanaudotos lėšos'!J149</f>
        <v>-1.2999999999999998</v>
      </c>
      <c r="J30" s="10">
        <f>'[1]4 pr._savarankiškosios f-jos'!K206+'[1]9 pr._įstaigų pajamos'!K100+'[1]10 pr._skolintos lėšos'!K45+'[1]7 pr._kita dotacija'!K321+'[1]11 pr._nepanaudotos lėšos'!K84+'[1]11 pr._nepanaudotos lėšos'!K149</f>
        <v>0</v>
      </c>
      <c r="K30" s="12">
        <f t="shared" si="1"/>
        <v>5420.6</v>
      </c>
      <c r="L30" s="83">
        <f>'[1]4 pr._savarankiškosios f-jos'!M206+'[1]9 pr._įstaigų pajamos'!M100+'[1]10 pr._skolintos lėšos'!M45+'[1]7 pr._kita dotacija'!M321+'[1]11 pr._nepanaudotos lėšos'!M84+'[1]11 pr._nepanaudotos lėšos'!M149</f>
        <v>4353</v>
      </c>
      <c r="M30" s="83">
        <f>'[1]4 pr._savarankiškosios f-jos'!N206+'[1]9 pr._įstaigų pajamos'!N100+'[1]10 pr._skolintos lėšos'!N45+'[1]7 pr._kita dotacija'!N321+'[1]11 pr._nepanaudotos lėšos'!N84+'[1]11 pr._nepanaudotos lėšos'!N149</f>
        <v>1701.2</v>
      </c>
      <c r="N30" s="83">
        <f>'[1]4 pr._savarankiškosios f-jos'!O206+'[1]9 pr._įstaigų pajamos'!O100+'[1]10 pr._skolintos lėšos'!O45+'[1]7 pr._kita dotacija'!O321+'[1]11 pr._nepanaudotos lėšos'!O84+'[1]11 pr._nepanaudotos lėšos'!O149</f>
        <v>1067.5999999999999</v>
      </c>
    </row>
    <row r="31" spans="1:15" x14ac:dyDescent="0.25">
      <c r="A31" s="5" t="s">
        <v>70</v>
      </c>
      <c r="B31" s="17" t="s">
        <v>62</v>
      </c>
      <c r="C31" s="16">
        <f t="shared" si="2"/>
        <v>7860.7000000000007</v>
      </c>
      <c r="D31" s="16">
        <f>'[1]4 pr._savarankiškosios f-jos'!E215+'[1]5 pr._valstybinės f-jos'!E133+'[1]9 pr._įstaigų pajamos'!E106+'[1]7 pr._kita dotacija'!E342+'[1]10 pr._skolintos lėšos'!E48+'[1]11 pr._nepanaudotos lėšos'!E91+'[1]11 pr._nepanaudotos lėšos'!E154+'[1]11 pr._nepanaudotos lėšos'!E173</f>
        <v>7201.6</v>
      </c>
      <c r="E31" s="16">
        <f>'[1]4 pr._savarankiškosios f-jos'!F215+'[1]5 pr._valstybinės f-jos'!F133+'[1]9 pr._įstaigų pajamos'!F106+'[1]7 pr._kita dotacija'!F342+'[1]10 pr._skolintos lėšos'!F48+'[1]11 pr._nepanaudotos lėšos'!F91+'[1]11 pr._nepanaudotos lėšos'!F154+'[1]11 pr._nepanaudotos lėšos'!F173</f>
        <v>2443.1</v>
      </c>
      <c r="F31" s="16">
        <f>'[1]4 pr._savarankiškosios f-jos'!G215+'[1]5 pr._valstybinės f-jos'!G133+'[1]9 pr._įstaigų pajamos'!G106+'[1]7 pr._kita dotacija'!G342+'[1]10 pr._skolintos lėšos'!G48+'[1]11 pr._nepanaudotos lėšos'!G91+'[1]11 pr._nepanaudotos lėšos'!G154+'[1]11 pr._nepanaudotos lėšos'!G173</f>
        <v>659.1</v>
      </c>
      <c r="G31" s="10">
        <f t="shared" si="0"/>
        <v>-213.70000000000002</v>
      </c>
      <c r="H31" s="10">
        <f>'[1]4 pr._savarankiškosios f-jos'!I215+'[1]5 pr._valstybinės f-jos'!I133+'[1]9 pr._įstaigų pajamos'!I106+'[1]7 pr._kita dotacija'!I342+'[1]10 pr._skolintos lėšos'!I48+'[1]11 pr._nepanaudotos lėšos'!I91+'[1]11 pr._nepanaudotos lėšos'!I154+'[1]11 pr._nepanaudotos lėšos'!I173</f>
        <v>-220.9</v>
      </c>
      <c r="I31" s="10">
        <f>'[1]4 pr._savarankiškosios f-jos'!J215+'[1]5 pr._valstybinės f-jos'!J133+'[1]9 pr._įstaigų pajamos'!J106+'[1]7 pr._kita dotacija'!J342+'[1]10 pr._skolintos lėšos'!J48+'[1]11 pr._nepanaudotos lėšos'!J91+'[1]11 pr._nepanaudotos lėšos'!J154+'[1]11 pr._nepanaudotos lėšos'!J173</f>
        <v>161.60000000000002</v>
      </c>
      <c r="J31" s="10">
        <f>'[1]4 pr._savarankiškosios f-jos'!K215+'[1]5 pr._valstybinės f-jos'!K133+'[1]9 pr._įstaigų pajamos'!K106+'[1]7 pr._kita dotacija'!K342+'[1]10 pr._skolintos lėšos'!K48+'[1]11 pr._nepanaudotos lėšos'!K91+'[1]11 pr._nepanaudotos lėšos'!K154+'[1]11 pr._nepanaudotos lėšos'!K173</f>
        <v>7.1999999999999993</v>
      </c>
      <c r="K31" s="12">
        <f t="shared" si="1"/>
        <v>7646.9999999999991</v>
      </c>
      <c r="L31" s="83">
        <f>'[1]4 pr._savarankiškosios f-jos'!M215+'[1]5 pr._valstybinės f-jos'!M133+'[1]9 pr._įstaigų pajamos'!M106+'[1]7 pr._kita dotacija'!M342+'[1]10 pr._skolintos lėšos'!M48+'[1]11 pr._nepanaudotos lėšos'!M91+'[1]11 pr._nepanaudotos lėšos'!M154+'[1]11 pr._nepanaudotos lėšos'!M173</f>
        <v>6980.6999999999989</v>
      </c>
      <c r="M31" s="83">
        <f>'[1]4 pr._savarankiškosios f-jos'!N215+'[1]5 pr._valstybinės f-jos'!N133+'[1]9 pr._įstaigų pajamos'!N106+'[1]7 pr._kita dotacija'!N342+'[1]10 pr._skolintos lėšos'!N48+'[1]11 pr._nepanaudotos lėšos'!N91+'[1]11 pr._nepanaudotos lėšos'!N154+'[1]11 pr._nepanaudotos lėšos'!N173</f>
        <v>2604.6999999999994</v>
      </c>
      <c r="N31" s="83">
        <f>'[1]4 pr._savarankiškosios f-jos'!O215+'[1]5 pr._valstybinės f-jos'!O133+'[1]9 pr._įstaigų pajamos'!O106+'[1]7 pr._kita dotacija'!O342+'[1]10 pr._skolintos lėšos'!O48+'[1]11 pr._nepanaudotos lėšos'!O91+'[1]11 pr._nepanaudotos lėšos'!O154+'[1]11 pr._nepanaudotos lėšos'!O173</f>
        <v>666.3</v>
      </c>
    </row>
    <row r="32" spans="1:15" x14ac:dyDescent="0.25">
      <c r="A32" s="103" t="s">
        <v>71</v>
      </c>
      <c r="B32" s="44" t="s">
        <v>160</v>
      </c>
      <c r="C32" s="46">
        <f>SUM(C25:C31)</f>
        <v>57600.099999999991</v>
      </c>
      <c r="D32" s="46">
        <f>SUM(D25:D31)</f>
        <v>44996.5</v>
      </c>
      <c r="E32" s="46">
        <f>SUM(E25:E31)</f>
        <v>25788.700000000004</v>
      </c>
      <c r="F32" s="46">
        <f>SUM(F25:F31)</f>
        <v>12603.600000000002</v>
      </c>
      <c r="G32" s="47">
        <f t="shared" ref="G32:N32" si="3">SUM(G25:G31)</f>
        <v>428.59999999999991</v>
      </c>
      <c r="H32" s="47">
        <f t="shared" si="3"/>
        <v>258.5</v>
      </c>
      <c r="I32" s="47">
        <f t="shared" si="3"/>
        <v>425.2</v>
      </c>
      <c r="J32" s="47">
        <f t="shared" si="3"/>
        <v>170.09999999999997</v>
      </c>
      <c r="K32" s="48">
        <f>L32+N32</f>
        <v>58028.7</v>
      </c>
      <c r="L32" s="48">
        <f t="shared" si="3"/>
        <v>45254.999999999993</v>
      </c>
      <c r="M32" s="48">
        <f t="shared" si="3"/>
        <v>26213.9</v>
      </c>
      <c r="N32" s="48">
        <f t="shared" si="3"/>
        <v>12773.7</v>
      </c>
    </row>
    <row r="33" spans="1:16" x14ac:dyDescent="0.25">
      <c r="A33" s="6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</row>
    <row r="34" spans="1:16" x14ac:dyDescent="0.25">
      <c r="A34" s="6"/>
      <c r="B34" s="6"/>
      <c r="C34" s="6"/>
      <c r="D34" s="6"/>
      <c r="E34" s="6"/>
      <c r="F34" s="6"/>
    </row>
    <row r="35" spans="1:16" x14ac:dyDescent="0.25">
      <c r="A35" s="6"/>
      <c r="B35" s="6"/>
      <c r="C35" s="6"/>
      <c r="D35" s="6"/>
      <c r="E35" s="6"/>
      <c r="F35" s="6"/>
      <c r="O35" s="70"/>
      <c r="P35" s="106" t="s">
        <v>221</v>
      </c>
    </row>
    <row r="36" spans="1:16" x14ac:dyDescent="0.25">
      <c r="A36" s="6"/>
      <c r="B36" s="6"/>
      <c r="C36" s="6">
        <v>57498.5</v>
      </c>
      <c r="D36" s="6">
        <v>44502.8</v>
      </c>
      <c r="E36" s="6">
        <v>25857.8</v>
      </c>
      <c r="F36" s="6">
        <v>12995.7</v>
      </c>
      <c r="O36" s="63" t="s">
        <v>209</v>
      </c>
      <c r="P36" s="64">
        <f>'[1]4 pr._savarankiškosios f-jos'!Q221+'[1]5 pr._valstybinės f-jos'!Q158+'[1]6 pr._ugdymo reikmės'!Q22+'[1]7 pr._kita dotacija'!S365+'[1]8 pr._aplinkos apsaugos s. p.'!Q16+'[1]9 pr._įstaigų pajamos'!Q109+'[1]10 pr._skolintos lėšos'!Q51+'[1]11 pr._nepanaudotos lėšos'!Q181</f>
        <v>6850.5</v>
      </c>
    </row>
    <row r="37" spans="1:16" x14ac:dyDescent="0.25">
      <c r="A37" s="6"/>
      <c r="B37" s="6"/>
      <c r="C37" s="6">
        <f>C36-C32</f>
        <v>-101.59999999999127</v>
      </c>
      <c r="D37" s="6">
        <f t="shared" ref="D37:F37" si="4">D36-D32</f>
        <v>-493.69999999999709</v>
      </c>
      <c r="E37" s="6">
        <f t="shared" si="4"/>
        <v>69.099999999994907</v>
      </c>
      <c r="F37" s="6">
        <f t="shared" si="4"/>
        <v>392.09999999999854</v>
      </c>
      <c r="O37" s="63" t="s">
        <v>210</v>
      </c>
      <c r="P37" s="64">
        <f>'[1]4 pr._savarankiškosios f-jos'!Q222+'[1]5 pr._valstybinės f-jos'!Q159+'[1]6 pr._ugdymo reikmės'!Q23+'[1]7 pr._kita dotacija'!S366+'[1]8 pr._aplinkos apsaugos s. p.'!Q17+'[1]9 pr._įstaigų pajamos'!Q110+'[1]10 pr._skolintos lėšos'!Q52+'[1]11 pr._nepanaudotos lėšos'!Q182</f>
        <v>26.4</v>
      </c>
    </row>
    <row r="38" spans="1:16" x14ac:dyDescent="0.25">
      <c r="A38" s="6"/>
      <c r="B38" s="6"/>
      <c r="C38" s="6"/>
      <c r="D38" s="6"/>
      <c r="E38" s="6"/>
      <c r="F38" s="6"/>
      <c r="O38" s="63" t="s">
        <v>211</v>
      </c>
      <c r="P38" s="64">
        <f>'[1]4 pr._savarankiškosios f-jos'!Q223+'[1]5 pr._valstybinės f-jos'!Q160+'[1]6 pr._ugdymo reikmės'!Q24+'[1]7 pr._kita dotacija'!S367+'[1]8 pr._aplinkos apsaugos s. p.'!Q18+'[1]9 pr._įstaigų pajamos'!Q111+'[1]10 pr._skolintos lėšos'!Q53+'[1]11 pr._nepanaudotos lėšos'!Q183</f>
        <v>608.80000000000007</v>
      </c>
    </row>
    <row r="39" spans="1:16" x14ac:dyDescent="0.25">
      <c r="A39" s="6"/>
      <c r="B39" s="6"/>
      <c r="C39" s="6"/>
      <c r="D39" s="6"/>
      <c r="E39" s="6"/>
      <c r="F39" s="6"/>
      <c r="O39" s="63" t="s">
        <v>212</v>
      </c>
      <c r="P39" s="64">
        <f>'[1]4 pr._savarankiškosios f-jos'!Q224+'[1]5 pr._valstybinės f-jos'!Q161+'[1]6 pr._ugdymo reikmės'!Q25+'[1]7 pr._kita dotacija'!S368+'[1]8 pr._aplinkos apsaugos s. p.'!Q19+'[1]9 pr._įstaigų pajamos'!Q112+'[1]10 pr._skolintos lėšos'!Q54+'[1]11 pr._nepanaudotos lėšos'!Q184</f>
        <v>8247.5</v>
      </c>
    </row>
    <row r="40" spans="1:16" x14ac:dyDescent="0.25">
      <c r="A40" s="6"/>
      <c r="B40" s="6"/>
      <c r="C40" s="6"/>
      <c r="D40" s="6"/>
      <c r="E40" s="6"/>
      <c r="F40" s="6"/>
      <c r="O40" s="63" t="s">
        <v>215</v>
      </c>
      <c r="P40" s="64">
        <f>'[1]4 pr._savarankiškosios f-jos'!Q225+'[1]5 pr._valstybinės f-jos'!Q162+'[1]6 pr._ugdymo reikmės'!Q26+'[1]7 pr._kita dotacija'!S369+'[1]8 pr._aplinkos apsaugos s. p.'!Q20+'[1]9 pr._įstaigų pajamos'!Q113+'[1]10 pr._skolintos lėšos'!Q55+'[1]11 pr._nepanaudotos lėšos'!Q185</f>
        <v>2901.4000000000005</v>
      </c>
    </row>
    <row r="41" spans="1:16" x14ac:dyDescent="0.25">
      <c r="A41" s="6"/>
      <c r="B41" s="6"/>
      <c r="C41" s="6"/>
      <c r="D41" s="6"/>
      <c r="E41" s="6"/>
      <c r="F41" s="6"/>
      <c r="G41" s="2" t="s">
        <v>161</v>
      </c>
      <c r="O41" s="63" t="s">
        <v>213</v>
      </c>
      <c r="P41" s="64">
        <f>'[1]4 pr._savarankiškosios f-jos'!Q226+'[1]5 pr._valstybinės f-jos'!Q163+'[1]6 pr._ugdymo reikmės'!Q27+'[1]7 pr._kita dotacija'!S370+'[1]8 pr._aplinkos apsaugos s. p.'!Q21+'[1]9 pr._įstaigų pajamos'!Q114+'[1]10 pr._skolintos lėšos'!Q56+'[1]11 pr._nepanaudotos lėšos'!Q186</f>
        <v>3139.7000000000003</v>
      </c>
    </row>
    <row r="42" spans="1:16" x14ac:dyDescent="0.25">
      <c r="A42" s="6"/>
      <c r="B42" s="6"/>
      <c r="C42" s="6"/>
      <c r="D42" s="6"/>
      <c r="E42" s="6"/>
      <c r="F42" s="6"/>
      <c r="O42" s="63" t="s">
        <v>214</v>
      </c>
      <c r="P42" s="64">
        <f>'[1]4 pr._savarankiškosios f-jos'!Q227+'[1]5 pr._valstybinės f-jos'!Q164+'[1]6 pr._ugdymo reikmės'!Q28+'[1]7 pr._kita dotacija'!S371+'[1]8 pr._aplinkos apsaugos s. p.'!Q22+'[1]9 pr._įstaigų pajamos'!Q115+'[1]10 pr._skolintos lėšos'!Q57+'[1]11 pr._nepanaudotos lėšos'!Q187</f>
        <v>1062.2</v>
      </c>
    </row>
    <row r="43" spans="1:16" x14ac:dyDescent="0.25">
      <c r="A43" s="6"/>
      <c r="B43" s="6"/>
      <c r="C43" s="6"/>
      <c r="D43" s="6"/>
      <c r="E43" s="6"/>
      <c r="F43" s="6"/>
      <c r="O43" s="63" t="s">
        <v>216</v>
      </c>
      <c r="P43" s="64">
        <f>'[1]4 pr._savarankiškosios f-jos'!Q228+'[1]5 pr._valstybinės f-jos'!Q165+'[1]6 pr._ugdymo reikmės'!Q29+'[1]7 pr._kita dotacija'!S372+'[1]8 pr._aplinkos apsaugos s. p.'!Q23+'[1]9 pr._įstaigų pajamos'!Q116+'[1]10 pr._skolintos lėšos'!Q58+'[1]11 pr._nepanaudotos lėšos'!Q188</f>
        <v>5529.2000000000007</v>
      </c>
    </row>
    <row r="44" spans="1:16" x14ac:dyDescent="0.25">
      <c r="A44" s="6"/>
      <c r="B44" s="6"/>
      <c r="C44" s="6"/>
      <c r="D44" s="6"/>
      <c r="E44" s="6"/>
      <c r="F44" s="6"/>
      <c r="O44" s="63" t="s">
        <v>217</v>
      </c>
      <c r="P44" s="64">
        <f>'[1]4 pr._savarankiškosios f-jos'!Q229+'[1]5 pr._valstybinės f-jos'!Q166+'[1]6 pr._ugdymo reikmės'!Q30+'[1]7 pr._kita dotacija'!S373+'[1]8 pr._aplinkos apsaugos s. p.'!Q24+'[1]9 pr._įstaigų pajamos'!Q117+'[1]10 pr._skolintos lėšos'!Q59+'[1]11 pr._nepanaudotos lėšos'!Q189</f>
        <v>21979.900000000005</v>
      </c>
    </row>
    <row r="45" spans="1:16" x14ac:dyDescent="0.25">
      <c r="A45" s="6"/>
      <c r="B45" s="6"/>
      <c r="C45" s="6"/>
      <c r="D45" s="6"/>
      <c r="E45" s="6"/>
      <c r="F45" s="6"/>
      <c r="O45" s="63" t="s">
        <v>218</v>
      </c>
      <c r="P45" s="64">
        <f>'[1]4 pr._savarankiškosios f-jos'!Q230+'[1]5 pr._valstybinės f-jos'!Q167+'[1]6 pr._ugdymo reikmės'!Q31+'[1]7 pr._kita dotacija'!S374+'[1]8 pr._aplinkos apsaugos s. p.'!Q25+'[1]9 pr._įstaigų pajamos'!Q118+'[1]10 pr._skolintos lėšos'!Q60+'[1]11 pr._nepanaudotos lėšos'!Q190</f>
        <v>7683.0999999999995</v>
      </c>
    </row>
    <row r="46" spans="1:16" x14ac:dyDescent="0.25">
      <c r="A46" s="6"/>
      <c r="B46" s="6"/>
      <c r="C46" s="6"/>
      <c r="D46" s="6"/>
      <c r="E46" s="6"/>
      <c r="F46" s="6"/>
      <c r="O46" s="68" t="s">
        <v>160</v>
      </c>
      <c r="P46" s="69">
        <f>SUM(P36:P45)</f>
        <v>58028.700000000004</v>
      </c>
    </row>
    <row r="47" spans="1:16" x14ac:dyDescent="0.25">
      <c r="A47" s="6"/>
      <c r="B47" s="6"/>
      <c r="C47" s="6"/>
      <c r="D47" s="6"/>
      <c r="E47" s="6"/>
      <c r="F47" s="6"/>
      <c r="O47" s="70"/>
      <c r="P47" s="70"/>
    </row>
    <row r="48" spans="1:16" x14ac:dyDescent="0.25">
      <c r="A48" s="6"/>
      <c r="B48" s="6"/>
      <c r="C48" s="6"/>
      <c r="D48" s="6"/>
      <c r="E48" s="6"/>
      <c r="F48" s="6"/>
      <c r="O48" s="70"/>
      <c r="P48" s="70">
        <f>K32-P46</f>
        <v>0</v>
      </c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</sheetData>
  <mergeCells count="33">
    <mergeCell ref="B1:N1"/>
    <mergeCell ref="B2:N2"/>
    <mergeCell ref="B3:N3"/>
    <mergeCell ref="B4:N4"/>
    <mergeCell ref="B10:O10"/>
    <mergeCell ref="B5:O5"/>
    <mergeCell ref="B6:O6"/>
    <mergeCell ref="B7:O7"/>
    <mergeCell ref="B8:O8"/>
    <mergeCell ref="B9:O9"/>
    <mergeCell ref="B11:O11"/>
    <mergeCell ref="C22:C24"/>
    <mergeCell ref="B15:O15"/>
    <mergeCell ref="B17:O17"/>
    <mergeCell ref="B12:O12"/>
    <mergeCell ref="B14:O14"/>
    <mergeCell ref="B16:O16"/>
    <mergeCell ref="K22:K24"/>
    <mergeCell ref="D23:E23"/>
    <mergeCell ref="B13:O13"/>
    <mergeCell ref="B18:O18"/>
    <mergeCell ref="N23:N24"/>
    <mergeCell ref="D22:F22"/>
    <mergeCell ref="L22:N22"/>
    <mergeCell ref="L23:M23"/>
    <mergeCell ref="A20:N20"/>
    <mergeCell ref="H23:I23"/>
    <mergeCell ref="G22:G24"/>
    <mergeCell ref="H22:J22"/>
    <mergeCell ref="B22:B24"/>
    <mergeCell ref="A22:A24"/>
    <mergeCell ref="J23:J24"/>
    <mergeCell ref="F23:F24"/>
  </mergeCells>
  <pageMargins left="1.1811023622047245" right="0.39370078740157483" top="0.78740157480314965" bottom="0.78740157480314965" header="0.31496062992125984" footer="0.31496062992125984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0"/>
  <sheetViews>
    <sheetView showZeros="0" zoomScale="75" zoomScaleNormal="75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40.33203125" style="2" customWidth="1"/>
    <col min="3" max="3" width="7.44140625" style="3" customWidth="1"/>
    <col min="4" max="7" width="10" style="2" hidden="1" customWidth="1"/>
    <col min="8" max="11" width="9.109375" style="2" hidden="1" customWidth="1"/>
    <col min="12" max="12" width="9.109375" style="2" customWidth="1"/>
    <col min="13" max="15" width="9.6640625" style="2" customWidth="1"/>
    <col min="16" max="16384" width="9.109375" style="2"/>
  </cols>
  <sheetData>
    <row r="1" spans="1:15" x14ac:dyDescent="0.25">
      <c r="B1" s="526" t="s">
        <v>225</v>
      </c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  <c r="O1" s="526"/>
    </row>
    <row r="2" spans="1:15" x14ac:dyDescent="0.25">
      <c r="B2" s="526" t="s">
        <v>294</v>
      </c>
      <c r="C2" s="526"/>
      <c r="D2" s="526"/>
      <c r="E2" s="526"/>
      <c r="F2" s="526"/>
      <c r="G2" s="526"/>
      <c r="H2" s="526"/>
      <c r="I2" s="526"/>
      <c r="J2" s="526"/>
      <c r="K2" s="526"/>
      <c r="L2" s="526"/>
      <c r="M2" s="526"/>
      <c r="N2" s="526"/>
      <c r="O2" s="526"/>
    </row>
    <row r="3" spans="1:15" x14ac:dyDescent="0.25">
      <c r="B3" s="526" t="s">
        <v>345</v>
      </c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</row>
    <row r="4" spans="1:15" x14ac:dyDescent="0.25">
      <c r="B4" s="526" t="s">
        <v>226</v>
      </c>
      <c r="C4" s="526"/>
      <c r="D4" s="526"/>
      <c r="E4" s="526"/>
      <c r="F4" s="526"/>
      <c r="G4" s="526"/>
      <c r="H4" s="526"/>
      <c r="I4" s="526"/>
      <c r="J4" s="526"/>
      <c r="K4" s="526"/>
      <c r="L4" s="526"/>
      <c r="M4" s="526"/>
      <c r="N4" s="526"/>
      <c r="O4" s="526"/>
    </row>
    <row r="5" spans="1:15" s="236" customFormat="1" x14ac:dyDescent="0.25">
      <c r="B5" s="525" t="s">
        <v>351</v>
      </c>
      <c r="C5" s="525"/>
      <c r="D5" s="525"/>
      <c r="E5" s="525"/>
      <c r="F5" s="525"/>
      <c r="G5" s="525"/>
      <c r="H5" s="525"/>
      <c r="I5" s="525"/>
      <c r="J5" s="525"/>
      <c r="K5" s="525"/>
      <c r="L5" s="525"/>
      <c r="M5" s="525"/>
      <c r="N5" s="525"/>
      <c r="O5" s="525"/>
    </row>
    <row r="6" spans="1:15" s="236" customFormat="1" x14ac:dyDescent="0.25">
      <c r="B6" s="525" t="s">
        <v>352</v>
      </c>
      <c r="C6" s="525"/>
      <c r="D6" s="525"/>
      <c r="E6" s="525"/>
      <c r="F6" s="525"/>
      <c r="G6" s="525"/>
      <c r="H6" s="525"/>
      <c r="I6" s="525"/>
      <c r="J6" s="525"/>
      <c r="K6" s="525"/>
      <c r="L6" s="525"/>
      <c r="M6" s="525"/>
      <c r="N6" s="525"/>
      <c r="O6" s="525"/>
    </row>
    <row r="7" spans="1:15" s="236" customFormat="1" ht="15" customHeight="1" x14ac:dyDescent="0.25">
      <c r="B7" s="525" t="s">
        <v>373</v>
      </c>
      <c r="C7" s="525"/>
      <c r="D7" s="525"/>
      <c r="E7" s="525"/>
      <c r="F7" s="525"/>
      <c r="G7" s="525"/>
      <c r="H7" s="525"/>
      <c r="I7" s="525"/>
      <c r="J7" s="525"/>
      <c r="K7" s="525"/>
      <c r="L7" s="525"/>
      <c r="M7" s="525"/>
      <c r="N7" s="525"/>
      <c r="O7" s="525"/>
    </row>
    <row r="8" spans="1:15" s="236" customFormat="1" ht="15" customHeight="1" x14ac:dyDescent="0.25">
      <c r="B8" s="525" t="s">
        <v>280</v>
      </c>
      <c r="C8" s="525"/>
      <c r="D8" s="525"/>
      <c r="E8" s="525"/>
      <c r="F8" s="525"/>
      <c r="G8" s="525"/>
      <c r="H8" s="525"/>
      <c r="I8" s="525"/>
      <c r="J8" s="525"/>
      <c r="K8" s="525"/>
      <c r="L8" s="525"/>
      <c r="M8" s="525"/>
      <c r="N8" s="525"/>
      <c r="O8" s="525"/>
    </row>
    <row r="9" spans="1:15" s="236" customFormat="1" ht="15" customHeight="1" x14ac:dyDescent="0.25">
      <c r="B9" s="525" t="s">
        <v>374</v>
      </c>
      <c r="C9" s="525"/>
      <c r="D9" s="525"/>
      <c r="E9" s="525"/>
      <c r="F9" s="525"/>
      <c r="G9" s="525"/>
      <c r="H9" s="525"/>
      <c r="I9" s="525"/>
      <c r="J9" s="525"/>
      <c r="K9" s="525"/>
      <c r="L9" s="525"/>
      <c r="M9" s="525"/>
      <c r="N9" s="525"/>
      <c r="O9" s="525"/>
    </row>
    <row r="10" spans="1:15" s="236" customFormat="1" ht="15" customHeight="1" x14ac:dyDescent="0.25">
      <c r="B10" s="525" t="s">
        <v>372</v>
      </c>
      <c r="C10" s="525"/>
      <c r="D10" s="525"/>
      <c r="E10" s="525"/>
      <c r="F10" s="525"/>
      <c r="G10" s="525"/>
      <c r="H10" s="525"/>
      <c r="I10" s="525"/>
      <c r="J10" s="525"/>
      <c r="K10" s="525"/>
      <c r="L10" s="525"/>
      <c r="M10" s="525"/>
      <c r="N10" s="525"/>
      <c r="O10" s="525"/>
    </row>
    <row r="11" spans="1:15" s="236" customFormat="1" ht="15" customHeight="1" x14ac:dyDescent="0.25">
      <c r="B11" s="525" t="s">
        <v>584</v>
      </c>
      <c r="C11" s="525"/>
      <c r="D11" s="525"/>
      <c r="E11" s="525"/>
      <c r="F11" s="525"/>
      <c r="G11" s="525"/>
      <c r="H11" s="525"/>
      <c r="I11" s="525"/>
      <c r="J11" s="525"/>
      <c r="K11" s="525"/>
      <c r="L11" s="525"/>
      <c r="M11" s="525"/>
      <c r="N11" s="525"/>
      <c r="O11" s="525"/>
    </row>
    <row r="12" spans="1:15" s="236" customFormat="1" ht="15" customHeight="1" x14ac:dyDescent="0.25">
      <c r="B12" s="525" t="s">
        <v>385</v>
      </c>
      <c r="C12" s="525"/>
      <c r="D12" s="525"/>
      <c r="E12" s="525"/>
      <c r="F12" s="525"/>
      <c r="G12" s="525"/>
      <c r="H12" s="525"/>
      <c r="I12" s="525"/>
      <c r="J12" s="525"/>
      <c r="K12" s="525"/>
      <c r="L12" s="525"/>
      <c r="M12" s="525"/>
      <c r="N12" s="525"/>
      <c r="O12" s="525"/>
    </row>
    <row r="13" spans="1:15" s="236" customFormat="1" ht="15" customHeight="1" x14ac:dyDescent="0.25">
      <c r="B13" s="525" t="s">
        <v>590</v>
      </c>
      <c r="C13" s="525"/>
      <c r="D13" s="525"/>
      <c r="E13" s="525"/>
      <c r="F13" s="525"/>
      <c r="G13" s="525"/>
      <c r="H13" s="525"/>
      <c r="I13" s="525"/>
      <c r="J13" s="525"/>
      <c r="K13" s="525"/>
      <c r="L13" s="525"/>
      <c r="M13" s="525"/>
      <c r="N13" s="525"/>
      <c r="O13" s="525"/>
    </row>
    <row r="14" spans="1:15" s="236" customFormat="1" ht="15" customHeight="1" x14ac:dyDescent="0.25">
      <c r="B14" s="525" t="s">
        <v>591</v>
      </c>
      <c r="C14" s="525"/>
      <c r="D14" s="525"/>
      <c r="E14" s="525"/>
      <c r="F14" s="525"/>
      <c r="G14" s="525"/>
      <c r="H14" s="525"/>
      <c r="I14" s="525"/>
      <c r="J14" s="525"/>
      <c r="K14" s="525"/>
      <c r="L14" s="525"/>
      <c r="M14" s="525"/>
      <c r="N14" s="525"/>
      <c r="O14" s="525"/>
    </row>
    <row r="15" spans="1:15" s="236" customFormat="1" x14ac:dyDescent="0.25">
      <c r="B15" s="429"/>
      <c r="C15" s="429"/>
      <c r="D15" s="429"/>
      <c r="E15" s="429"/>
      <c r="F15" s="429"/>
      <c r="G15" s="429"/>
      <c r="H15" s="429"/>
      <c r="I15" s="429"/>
      <c r="J15" s="429"/>
      <c r="K15" s="429"/>
      <c r="L15" s="429"/>
      <c r="M15" s="429"/>
      <c r="N15" s="429"/>
      <c r="O15" s="429"/>
    </row>
    <row r="16" spans="1:15" ht="30.75" customHeight="1" x14ac:dyDescent="0.25">
      <c r="A16" s="527" t="s">
        <v>295</v>
      </c>
      <c r="B16" s="527"/>
      <c r="C16" s="527"/>
      <c r="D16" s="527"/>
      <c r="E16" s="527"/>
      <c r="F16" s="527"/>
      <c r="G16" s="527"/>
      <c r="H16" s="527"/>
      <c r="I16" s="527"/>
      <c r="J16" s="527"/>
      <c r="K16" s="527"/>
      <c r="L16" s="527"/>
      <c r="M16" s="527"/>
      <c r="N16" s="527"/>
      <c r="O16" s="527"/>
    </row>
    <row r="17" spans="1:15" x14ac:dyDescent="0.25">
      <c r="G17" s="4"/>
      <c r="H17" s="4"/>
      <c r="I17" s="4"/>
      <c r="J17" s="4"/>
      <c r="K17" s="4"/>
      <c r="L17" s="4"/>
      <c r="M17" s="4"/>
      <c r="N17" s="4"/>
      <c r="O17" s="4" t="s">
        <v>253</v>
      </c>
    </row>
    <row r="18" spans="1:15" ht="15" customHeight="1" x14ac:dyDescent="0.25">
      <c r="A18" s="532" t="s">
        <v>5</v>
      </c>
      <c r="B18" s="535" t="s">
        <v>223</v>
      </c>
      <c r="C18" s="535" t="s">
        <v>274</v>
      </c>
      <c r="D18" s="548" t="s">
        <v>230</v>
      </c>
      <c r="E18" s="551" t="s">
        <v>181</v>
      </c>
      <c r="F18" s="552"/>
      <c r="G18" s="553"/>
      <c r="H18" s="538" t="s">
        <v>231</v>
      </c>
      <c r="I18" s="541" t="s">
        <v>181</v>
      </c>
      <c r="J18" s="542"/>
      <c r="K18" s="543"/>
      <c r="L18" s="547" t="s">
        <v>0</v>
      </c>
      <c r="M18" s="556" t="s">
        <v>181</v>
      </c>
      <c r="N18" s="557"/>
      <c r="O18" s="558"/>
    </row>
    <row r="19" spans="1:15" x14ac:dyDescent="0.25">
      <c r="A19" s="533"/>
      <c r="B19" s="536"/>
      <c r="C19" s="536"/>
      <c r="D19" s="549"/>
      <c r="E19" s="554" t="s">
        <v>284</v>
      </c>
      <c r="F19" s="559" t="s">
        <v>285</v>
      </c>
      <c r="G19" s="554" t="s">
        <v>182</v>
      </c>
      <c r="H19" s="539"/>
      <c r="I19" s="531" t="s">
        <v>284</v>
      </c>
      <c r="J19" s="561" t="s">
        <v>285</v>
      </c>
      <c r="K19" s="531" t="s">
        <v>182</v>
      </c>
      <c r="L19" s="547"/>
      <c r="M19" s="530" t="s">
        <v>284</v>
      </c>
      <c r="N19" s="528" t="s">
        <v>285</v>
      </c>
      <c r="O19" s="530" t="s">
        <v>182</v>
      </c>
    </row>
    <row r="20" spans="1:15" ht="70.5" customHeight="1" x14ac:dyDescent="0.25">
      <c r="A20" s="534"/>
      <c r="B20" s="537"/>
      <c r="C20" s="537"/>
      <c r="D20" s="550"/>
      <c r="E20" s="554"/>
      <c r="F20" s="560"/>
      <c r="G20" s="554"/>
      <c r="H20" s="540"/>
      <c r="I20" s="531"/>
      <c r="J20" s="562"/>
      <c r="K20" s="531"/>
      <c r="L20" s="547"/>
      <c r="M20" s="530"/>
      <c r="N20" s="529"/>
      <c r="O20" s="530"/>
    </row>
    <row r="21" spans="1:15" ht="15.9" customHeight="1" x14ac:dyDescent="0.3">
      <c r="A21" s="32" t="s">
        <v>65</v>
      </c>
      <c r="B21" s="544" t="s">
        <v>6</v>
      </c>
      <c r="C21" s="545"/>
      <c r="D21" s="545"/>
      <c r="E21" s="545"/>
      <c r="F21" s="545"/>
      <c r="G21" s="545"/>
      <c r="H21" s="545"/>
      <c r="I21" s="545"/>
      <c r="J21" s="545"/>
      <c r="K21" s="545"/>
      <c r="L21" s="545"/>
      <c r="M21" s="545"/>
      <c r="N21" s="545"/>
      <c r="O21" s="546"/>
    </row>
    <row r="22" spans="1:15" ht="15" customHeight="1" x14ac:dyDescent="0.25">
      <c r="A22" s="32" t="s">
        <v>170</v>
      </c>
      <c r="B22" s="6" t="s">
        <v>20</v>
      </c>
      <c r="C22" s="7" t="s">
        <v>9</v>
      </c>
      <c r="D22" s="8">
        <f>E22+F22+G22</f>
        <v>23.4</v>
      </c>
      <c r="E22" s="8">
        <v>23.4</v>
      </c>
      <c r="F22" s="8"/>
      <c r="G22" s="8"/>
      <c r="H22" s="9">
        <f>I22+J22+K22</f>
        <v>0</v>
      </c>
      <c r="I22" s="10"/>
      <c r="J22" s="10"/>
      <c r="K22" s="10"/>
      <c r="L22" s="11">
        <f>M22+N22+O22</f>
        <v>23.4</v>
      </c>
      <c r="M22" s="12">
        <f>E22+I22</f>
        <v>23.4</v>
      </c>
      <c r="N22" s="12">
        <f>F22+J22</f>
        <v>0</v>
      </c>
      <c r="O22" s="12">
        <f>G22+K22</f>
        <v>0</v>
      </c>
    </row>
    <row r="23" spans="1:15" ht="15" customHeight="1" x14ac:dyDescent="0.25">
      <c r="A23" s="32" t="s">
        <v>66</v>
      </c>
      <c r="B23" s="17" t="s">
        <v>10</v>
      </c>
      <c r="C23" s="15" t="s">
        <v>9</v>
      </c>
      <c r="D23" s="16">
        <f t="shared" ref="D23:D31" si="0">E23+F23+G23</f>
        <v>0.3</v>
      </c>
      <c r="E23" s="16">
        <v>0.3</v>
      </c>
      <c r="F23" s="16"/>
      <c r="G23" s="16"/>
      <c r="H23" s="9">
        <f t="shared" ref="H23:H31" si="1">I23+J23+K23</f>
        <v>0</v>
      </c>
      <c r="I23" s="10"/>
      <c r="J23" s="10"/>
      <c r="K23" s="10"/>
      <c r="L23" s="12">
        <f t="shared" ref="L23:L31" si="2">M23+N23+O23</f>
        <v>0.3</v>
      </c>
      <c r="M23" s="12">
        <f t="shared" ref="M23:O31" si="3">E23+I23</f>
        <v>0.3</v>
      </c>
      <c r="N23" s="12">
        <f t="shared" si="3"/>
        <v>0</v>
      </c>
      <c r="O23" s="12">
        <f t="shared" si="3"/>
        <v>0</v>
      </c>
    </row>
    <row r="24" spans="1:15" ht="15" customHeight="1" x14ac:dyDescent="0.25">
      <c r="A24" s="32" t="s">
        <v>67</v>
      </c>
      <c r="B24" s="17" t="s">
        <v>11</v>
      </c>
      <c r="C24" s="15" t="s">
        <v>9</v>
      </c>
      <c r="D24" s="16">
        <f t="shared" si="0"/>
        <v>0.5</v>
      </c>
      <c r="E24" s="16">
        <v>0.5</v>
      </c>
      <c r="F24" s="16"/>
      <c r="G24" s="16"/>
      <c r="H24" s="9">
        <f t="shared" si="1"/>
        <v>0</v>
      </c>
      <c r="I24" s="10"/>
      <c r="J24" s="10"/>
      <c r="K24" s="10"/>
      <c r="L24" s="12">
        <f t="shared" si="2"/>
        <v>0.5</v>
      </c>
      <c r="M24" s="12">
        <f t="shared" si="3"/>
        <v>0.5</v>
      </c>
      <c r="N24" s="12">
        <f t="shared" si="3"/>
        <v>0</v>
      </c>
      <c r="O24" s="12">
        <f t="shared" si="3"/>
        <v>0</v>
      </c>
    </row>
    <row r="25" spans="1:15" ht="15" customHeight="1" x14ac:dyDescent="0.25">
      <c r="A25" s="32" t="s">
        <v>68</v>
      </c>
      <c r="B25" s="17" t="s">
        <v>12</v>
      </c>
      <c r="C25" s="15" t="s">
        <v>9</v>
      </c>
      <c r="D25" s="16">
        <f t="shared" si="0"/>
        <v>1.9</v>
      </c>
      <c r="E25" s="16">
        <v>1.9</v>
      </c>
      <c r="F25" s="16"/>
      <c r="G25" s="16"/>
      <c r="H25" s="10">
        <f t="shared" si="1"/>
        <v>0</v>
      </c>
      <c r="I25" s="10"/>
      <c r="J25" s="10"/>
      <c r="K25" s="10"/>
      <c r="L25" s="12">
        <f t="shared" si="2"/>
        <v>1.9</v>
      </c>
      <c r="M25" s="12">
        <f t="shared" si="3"/>
        <v>1.9</v>
      </c>
      <c r="N25" s="12">
        <f t="shared" si="3"/>
        <v>0</v>
      </c>
      <c r="O25" s="12">
        <f t="shared" si="3"/>
        <v>0</v>
      </c>
    </row>
    <row r="26" spans="1:15" ht="15" customHeight="1" x14ac:dyDescent="0.25">
      <c r="A26" s="37" t="s">
        <v>69</v>
      </c>
      <c r="B26" s="18" t="s">
        <v>14</v>
      </c>
      <c r="C26" s="15" t="s">
        <v>9</v>
      </c>
      <c r="D26" s="16">
        <f t="shared" si="0"/>
        <v>2</v>
      </c>
      <c r="E26" s="16">
        <v>2</v>
      </c>
      <c r="F26" s="16"/>
      <c r="G26" s="16"/>
      <c r="H26" s="10">
        <f t="shared" si="1"/>
        <v>0</v>
      </c>
      <c r="I26" s="10"/>
      <c r="J26" s="10"/>
      <c r="K26" s="10"/>
      <c r="L26" s="12">
        <f t="shared" si="2"/>
        <v>2</v>
      </c>
      <c r="M26" s="12">
        <f t="shared" si="3"/>
        <v>2</v>
      </c>
      <c r="N26" s="12">
        <f t="shared" si="3"/>
        <v>0</v>
      </c>
      <c r="O26" s="12">
        <f t="shared" si="3"/>
        <v>0</v>
      </c>
    </row>
    <row r="27" spans="1:15" ht="15" customHeight="1" x14ac:dyDescent="0.25">
      <c r="A27" s="39" t="s">
        <v>70</v>
      </c>
      <c r="B27" s="6" t="s">
        <v>15</v>
      </c>
      <c r="C27" s="15" t="s">
        <v>9</v>
      </c>
      <c r="D27" s="16">
        <f t="shared" si="0"/>
        <v>0.1</v>
      </c>
      <c r="E27" s="16">
        <v>0.1</v>
      </c>
      <c r="F27" s="16"/>
      <c r="G27" s="16"/>
      <c r="H27" s="10">
        <f t="shared" si="1"/>
        <v>0</v>
      </c>
      <c r="I27" s="10"/>
      <c r="J27" s="10"/>
      <c r="K27" s="10"/>
      <c r="L27" s="12">
        <f t="shared" si="2"/>
        <v>0.1</v>
      </c>
      <c r="M27" s="12">
        <f t="shared" si="3"/>
        <v>0.1</v>
      </c>
      <c r="N27" s="12">
        <f t="shared" si="3"/>
        <v>0</v>
      </c>
      <c r="O27" s="12">
        <f t="shared" si="3"/>
        <v>0</v>
      </c>
    </row>
    <row r="28" spans="1:15" ht="15" customHeight="1" x14ac:dyDescent="0.25">
      <c r="A28" s="32" t="s">
        <v>71</v>
      </c>
      <c r="B28" s="17" t="s">
        <v>16</v>
      </c>
      <c r="C28" s="15" t="s">
        <v>9</v>
      </c>
      <c r="D28" s="16">
        <f t="shared" si="0"/>
        <v>3.3</v>
      </c>
      <c r="E28" s="16">
        <v>2.5</v>
      </c>
      <c r="F28" s="16">
        <v>0.8</v>
      </c>
      <c r="G28" s="16"/>
      <c r="H28" s="10">
        <f t="shared" si="1"/>
        <v>0</v>
      </c>
      <c r="I28" s="10"/>
      <c r="J28" s="10"/>
      <c r="K28" s="10"/>
      <c r="L28" s="12">
        <f t="shared" si="2"/>
        <v>3.3</v>
      </c>
      <c r="M28" s="12">
        <f t="shared" si="3"/>
        <v>2.5</v>
      </c>
      <c r="N28" s="12">
        <f t="shared" si="3"/>
        <v>0.8</v>
      </c>
      <c r="O28" s="12">
        <f t="shared" si="3"/>
        <v>0</v>
      </c>
    </row>
    <row r="29" spans="1:15" ht="15" customHeight="1" x14ac:dyDescent="0.25">
      <c r="A29" s="32" t="s">
        <v>72</v>
      </c>
      <c r="B29" s="17" t="s">
        <v>17</v>
      </c>
      <c r="C29" s="15" t="s">
        <v>9</v>
      </c>
      <c r="D29" s="16">
        <f t="shared" si="0"/>
        <v>0.5</v>
      </c>
      <c r="E29" s="16">
        <v>0.5</v>
      </c>
      <c r="F29" s="16"/>
      <c r="G29" s="16"/>
      <c r="H29" s="10">
        <f t="shared" si="1"/>
        <v>0</v>
      </c>
      <c r="I29" s="10"/>
      <c r="J29" s="10"/>
      <c r="K29" s="10"/>
      <c r="L29" s="12">
        <f t="shared" si="2"/>
        <v>0.5</v>
      </c>
      <c r="M29" s="12">
        <f t="shared" si="3"/>
        <v>0.5</v>
      </c>
      <c r="N29" s="12">
        <f t="shared" si="3"/>
        <v>0</v>
      </c>
      <c r="O29" s="12">
        <f t="shared" si="3"/>
        <v>0</v>
      </c>
    </row>
    <row r="30" spans="1:15" ht="15" customHeight="1" x14ac:dyDescent="0.25">
      <c r="A30" s="32" t="s">
        <v>73</v>
      </c>
      <c r="B30" s="17" t="s">
        <v>18</v>
      </c>
      <c r="C30" s="15" t="s">
        <v>9</v>
      </c>
      <c r="D30" s="16">
        <f t="shared" si="0"/>
        <v>0.2</v>
      </c>
      <c r="E30" s="16">
        <v>0.2</v>
      </c>
      <c r="F30" s="16"/>
      <c r="G30" s="16"/>
      <c r="H30" s="10">
        <f t="shared" si="1"/>
        <v>0</v>
      </c>
      <c r="I30" s="10"/>
      <c r="J30" s="10"/>
      <c r="K30" s="10"/>
      <c r="L30" s="12">
        <f t="shared" si="2"/>
        <v>0.2</v>
      </c>
      <c r="M30" s="12">
        <f t="shared" si="3"/>
        <v>0.2</v>
      </c>
      <c r="N30" s="12">
        <f t="shared" si="3"/>
        <v>0</v>
      </c>
      <c r="O30" s="12">
        <f t="shared" si="3"/>
        <v>0</v>
      </c>
    </row>
    <row r="31" spans="1:15" ht="15" customHeight="1" x14ac:dyDescent="0.25">
      <c r="A31" s="37" t="s">
        <v>74</v>
      </c>
      <c r="B31" s="35" t="s">
        <v>158</v>
      </c>
      <c r="C31" s="299" t="s">
        <v>21</v>
      </c>
      <c r="D31" s="16">
        <f t="shared" si="0"/>
        <v>1.5</v>
      </c>
      <c r="E31" s="16">
        <v>1.5</v>
      </c>
      <c r="F31" s="16"/>
      <c r="G31" s="16"/>
      <c r="H31" s="10">
        <f t="shared" si="1"/>
        <v>0</v>
      </c>
      <c r="I31" s="10"/>
      <c r="J31" s="10"/>
      <c r="K31" s="10"/>
      <c r="L31" s="12">
        <f t="shared" si="2"/>
        <v>1.5</v>
      </c>
      <c r="M31" s="12">
        <f t="shared" si="3"/>
        <v>1.5</v>
      </c>
      <c r="N31" s="12">
        <f t="shared" si="3"/>
        <v>0</v>
      </c>
      <c r="O31" s="12">
        <f t="shared" si="3"/>
        <v>0</v>
      </c>
    </row>
    <row r="32" spans="1:15" ht="15.9" customHeight="1" x14ac:dyDescent="0.25">
      <c r="A32" s="20" t="s">
        <v>75</v>
      </c>
      <c r="B32" s="21" t="s">
        <v>162</v>
      </c>
      <c r="C32" s="22"/>
      <c r="D32" s="23">
        <f t="shared" ref="D32:O32" si="4">SUM(D22:D31)</f>
        <v>33.700000000000003</v>
      </c>
      <c r="E32" s="23">
        <f t="shared" si="4"/>
        <v>32.9</v>
      </c>
      <c r="F32" s="23">
        <f t="shared" si="4"/>
        <v>0.8</v>
      </c>
      <c r="G32" s="23">
        <f t="shared" si="4"/>
        <v>0</v>
      </c>
      <c r="H32" s="24">
        <f t="shared" si="4"/>
        <v>0</v>
      </c>
      <c r="I32" s="24">
        <f t="shared" si="4"/>
        <v>0</v>
      </c>
      <c r="J32" s="24">
        <f t="shared" si="4"/>
        <v>0</v>
      </c>
      <c r="K32" s="24">
        <f t="shared" si="4"/>
        <v>0</v>
      </c>
      <c r="L32" s="21">
        <f t="shared" si="4"/>
        <v>33.700000000000003</v>
      </c>
      <c r="M32" s="21">
        <f t="shared" si="4"/>
        <v>32.9</v>
      </c>
      <c r="N32" s="21">
        <f t="shared" si="4"/>
        <v>0.8</v>
      </c>
      <c r="O32" s="21">
        <f t="shared" si="4"/>
        <v>0</v>
      </c>
    </row>
    <row r="33" spans="1:15" ht="15.9" customHeight="1" x14ac:dyDescent="0.3">
      <c r="A33" s="39" t="s">
        <v>76</v>
      </c>
      <c r="B33" s="544" t="s">
        <v>54</v>
      </c>
      <c r="C33" s="545"/>
      <c r="D33" s="545"/>
      <c r="E33" s="545"/>
      <c r="F33" s="545"/>
      <c r="G33" s="545"/>
      <c r="H33" s="545"/>
      <c r="I33" s="545"/>
      <c r="J33" s="545"/>
      <c r="K33" s="545"/>
      <c r="L33" s="545"/>
      <c r="M33" s="545"/>
      <c r="N33" s="545"/>
      <c r="O33" s="546"/>
    </row>
    <row r="34" spans="1:15" ht="15" customHeight="1" x14ac:dyDescent="0.25">
      <c r="A34" s="32" t="s">
        <v>77</v>
      </c>
      <c r="B34" s="6" t="s">
        <v>7</v>
      </c>
      <c r="C34" s="7" t="s">
        <v>22</v>
      </c>
      <c r="D34" s="8">
        <f>E34+F34+G34</f>
        <v>4.0999999999999996</v>
      </c>
      <c r="E34" s="8">
        <v>4.0999999999999996</v>
      </c>
      <c r="F34" s="8"/>
      <c r="G34" s="8"/>
      <c r="H34" s="9">
        <f>I34+J34+K34</f>
        <v>0</v>
      </c>
      <c r="I34" s="9"/>
      <c r="J34" s="9"/>
      <c r="K34" s="9"/>
      <c r="L34" s="11">
        <f>M34+N34+O34</f>
        <v>4.0999999999999996</v>
      </c>
      <c r="M34" s="11">
        <f>E34+I34</f>
        <v>4.0999999999999996</v>
      </c>
      <c r="N34" s="11">
        <f t="shared" ref="N34:O43" si="5">F34+J34</f>
        <v>0</v>
      </c>
      <c r="O34" s="11">
        <f t="shared" si="5"/>
        <v>0</v>
      </c>
    </row>
    <row r="35" spans="1:15" ht="15" customHeight="1" x14ac:dyDescent="0.25">
      <c r="A35" s="32" t="s">
        <v>78</v>
      </c>
      <c r="B35" s="17" t="s">
        <v>10</v>
      </c>
      <c r="C35" s="15" t="s">
        <v>22</v>
      </c>
      <c r="D35" s="16">
        <f t="shared" ref="D35:D44" si="6">E35+F35+G35</f>
        <v>1.2</v>
      </c>
      <c r="E35" s="16">
        <v>0.6</v>
      </c>
      <c r="F35" s="16">
        <v>0.6</v>
      </c>
      <c r="G35" s="16"/>
      <c r="H35" s="10">
        <f t="shared" ref="H35:H43" si="7">I35+J35+K35</f>
        <v>0</v>
      </c>
      <c r="I35" s="10"/>
      <c r="J35" s="10"/>
      <c r="K35" s="10"/>
      <c r="L35" s="12">
        <f t="shared" ref="L35:L43" si="8">M35+N35+O35</f>
        <v>1.2</v>
      </c>
      <c r="M35" s="12">
        <f t="shared" ref="M35:M43" si="9">E35+I35</f>
        <v>0.6</v>
      </c>
      <c r="N35" s="12">
        <f t="shared" si="5"/>
        <v>0.6</v>
      </c>
      <c r="O35" s="12">
        <f t="shared" si="5"/>
        <v>0</v>
      </c>
    </row>
    <row r="36" spans="1:15" ht="15" customHeight="1" x14ac:dyDescent="0.25">
      <c r="A36" s="32" t="s">
        <v>79</v>
      </c>
      <c r="B36" s="17" t="s">
        <v>11</v>
      </c>
      <c r="C36" s="15" t="s">
        <v>22</v>
      </c>
      <c r="D36" s="16">
        <f t="shared" si="6"/>
        <v>13.6</v>
      </c>
      <c r="E36" s="16">
        <v>12.9</v>
      </c>
      <c r="F36" s="16">
        <v>0.7</v>
      </c>
      <c r="G36" s="16"/>
      <c r="H36" s="10">
        <f t="shared" si="7"/>
        <v>0</v>
      </c>
      <c r="I36" s="10"/>
      <c r="J36" s="10"/>
      <c r="K36" s="10"/>
      <c r="L36" s="12">
        <f t="shared" si="8"/>
        <v>13.6</v>
      </c>
      <c r="M36" s="12">
        <f t="shared" si="9"/>
        <v>12.9</v>
      </c>
      <c r="N36" s="12">
        <f t="shared" si="5"/>
        <v>0.7</v>
      </c>
      <c r="O36" s="12">
        <f t="shared" si="5"/>
        <v>0</v>
      </c>
    </row>
    <row r="37" spans="1:15" ht="15" customHeight="1" x14ac:dyDescent="0.25">
      <c r="A37" s="32" t="s">
        <v>80</v>
      </c>
      <c r="B37" s="17" t="s">
        <v>12</v>
      </c>
      <c r="C37" s="15" t="s">
        <v>22</v>
      </c>
      <c r="D37" s="16">
        <f t="shared" si="6"/>
        <v>0.9</v>
      </c>
      <c r="E37" s="16"/>
      <c r="F37" s="16">
        <v>0.9</v>
      </c>
      <c r="G37" s="16"/>
      <c r="H37" s="10">
        <f t="shared" si="7"/>
        <v>0</v>
      </c>
      <c r="I37" s="10"/>
      <c r="J37" s="10"/>
      <c r="K37" s="10"/>
      <c r="L37" s="12">
        <f t="shared" si="8"/>
        <v>0.9</v>
      </c>
      <c r="M37" s="12">
        <f t="shared" si="9"/>
        <v>0</v>
      </c>
      <c r="N37" s="12">
        <f t="shared" si="5"/>
        <v>0.9</v>
      </c>
      <c r="O37" s="12">
        <f t="shared" si="5"/>
        <v>0</v>
      </c>
    </row>
    <row r="38" spans="1:15" ht="15" customHeight="1" x14ac:dyDescent="0.25">
      <c r="A38" s="32" t="s">
        <v>81</v>
      </c>
      <c r="B38" s="17" t="s">
        <v>13</v>
      </c>
      <c r="C38" s="15" t="s">
        <v>22</v>
      </c>
      <c r="D38" s="16">
        <f t="shared" si="6"/>
        <v>1</v>
      </c>
      <c r="E38" s="16">
        <v>1</v>
      </c>
      <c r="F38" s="16"/>
      <c r="G38" s="16"/>
      <c r="H38" s="10">
        <f t="shared" si="7"/>
        <v>0</v>
      </c>
      <c r="I38" s="10"/>
      <c r="J38" s="10"/>
      <c r="K38" s="10"/>
      <c r="L38" s="12">
        <f t="shared" si="8"/>
        <v>1</v>
      </c>
      <c r="M38" s="12">
        <f t="shared" si="9"/>
        <v>1</v>
      </c>
      <c r="N38" s="12">
        <f t="shared" si="5"/>
        <v>0</v>
      </c>
      <c r="O38" s="12">
        <f t="shared" si="5"/>
        <v>0</v>
      </c>
    </row>
    <row r="39" spans="1:15" ht="15" customHeight="1" x14ac:dyDescent="0.25">
      <c r="A39" s="37" t="s">
        <v>82</v>
      </c>
      <c r="B39" s="18" t="s">
        <v>14</v>
      </c>
      <c r="C39" s="15" t="s">
        <v>22</v>
      </c>
      <c r="D39" s="16">
        <f t="shared" si="6"/>
        <v>13.4</v>
      </c>
      <c r="E39" s="16">
        <v>11.9</v>
      </c>
      <c r="F39" s="16">
        <v>1.5</v>
      </c>
      <c r="G39" s="16"/>
      <c r="H39" s="10">
        <f t="shared" si="7"/>
        <v>0</v>
      </c>
      <c r="I39" s="10"/>
      <c r="J39" s="10"/>
      <c r="K39" s="10"/>
      <c r="L39" s="12">
        <f t="shared" si="8"/>
        <v>13.4</v>
      </c>
      <c r="M39" s="12">
        <f t="shared" si="9"/>
        <v>11.9</v>
      </c>
      <c r="N39" s="12">
        <f t="shared" si="5"/>
        <v>1.5</v>
      </c>
      <c r="O39" s="12">
        <f t="shared" si="5"/>
        <v>0</v>
      </c>
    </row>
    <row r="40" spans="1:15" ht="15" customHeight="1" x14ac:dyDescent="0.25">
      <c r="A40" s="37" t="s">
        <v>83</v>
      </c>
      <c r="B40" s="6" t="s">
        <v>15</v>
      </c>
      <c r="C40" s="15" t="s">
        <v>22</v>
      </c>
      <c r="D40" s="16">
        <f t="shared" si="6"/>
        <v>3</v>
      </c>
      <c r="E40" s="16">
        <v>2.2999999999999998</v>
      </c>
      <c r="F40" s="16">
        <v>0.7</v>
      </c>
      <c r="G40" s="16"/>
      <c r="H40" s="10">
        <f t="shared" si="7"/>
        <v>0</v>
      </c>
      <c r="I40" s="10"/>
      <c r="J40" s="10"/>
      <c r="K40" s="10"/>
      <c r="L40" s="12">
        <f t="shared" si="8"/>
        <v>3</v>
      </c>
      <c r="M40" s="12">
        <f t="shared" si="9"/>
        <v>2.2999999999999998</v>
      </c>
      <c r="N40" s="12">
        <f t="shared" si="5"/>
        <v>0.7</v>
      </c>
      <c r="O40" s="12">
        <f t="shared" si="5"/>
        <v>0</v>
      </c>
    </row>
    <row r="41" spans="1:15" ht="15" customHeight="1" x14ac:dyDescent="0.25">
      <c r="A41" s="32" t="s">
        <v>84</v>
      </c>
      <c r="B41" s="17" t="s">
        <v>16</v>
      </c>
      <c r="C41" s="15" t="s">
        <v>22</v>
      </c>
      <c r="D41" s="16">
        <f t="shared" si="6"/>
        <v>10.3</v>
      </c>
      <c r="E41" s="16">
        <v>8.8000000000000007</v>
      </c>
      <c r="F41" s="16">
        <v>1.5</v>
      </c>
      <c r="G41" s="16"/>
      <c r="H41" s="10">
        <f t="shared" si="7"/>
        <v>0</v>
      </c>
      <c r="I41" s="10"/>
      <c r="J41" s="10"/>
      <c r="K41" s="10"/>
      <c r="L41" s="12">
        <f t="shared" si="8"/>
        <v>10.3</v>
      </c>
      <c r="M41" s="12">
        <f t="shared" si="9"/>
        <v>8.8000000000000007</v>
      </c>
      <c r="N41" s="12">
        <f t="shared" si="5"/>
        <v>1.5</v>
      </c>
      <c r="O41" s="12">
        <f t="shared" si="5"/>
        <v>0</v>
      </c>
    </row>
    <row r="42" spans="1:15" ht="15" customHeight="1" x14ac:dyDescent="0.25">
      <c r="A42" s="32" t="s">
        <v>85</v>
      </c>
      <c r="B42" s="17" t="s">
        <v>17</v>
      </c>
      <c r="C42" s="15" t="s">
        <v>22</v>
      </c>
      <c r="D42" s="16">
        <f t="shared" si="6"/>
        <v>0.2</v>
      </c>
      <c r="E42" s="16"/>
      <c r="F42" s="16">
        <v>0.2</v>
      </c>
      <c r="G42" s="16"/>
      <c r="H42" s="10">
        <f t="shared" si="7"/>
        <v>0</v>
      </c>
      <c r="I42" s="10"/>
      <c r="J42" s="10"/>
      <c r="K42" s="10"/>
      <c r="L42" s="12">
        <f t="shared" si="8"/>
        <v>0.2</v>
      </c>
      <c r="M42" s="12">
        <f t="shared" si="9"/>
        <v>0</v>
      </c>
      <c r="N42" s="12">
        <f t="shared" si="5"/>
        <v>0.2</v>
      </c>
      <c r="O42" s="12">
        <f t="shared" si="5"/>
        <v>0</v>
      </c>
    </row>
    <row r="43" spans="1:15" ht="15" customHeight="1" x14ac:dyDescent="0.25">
      <c r="A43" s="32" t="s">
        <v>86</v>
      </c>
      <c r="B43" s="17" t="s">
        <v>18</v>
      </c>
      <c r="C43" s="15" t="s">
        <v>22</v>
      </c>
      <c r="D43" s="16">
        <f t="shared" si="6"/>
        <v>2</v>
      </c>
      <c r="E43" s="16">
        <v>1.3</v>
      </c>
      <c r="F43" s="16">
        <v>0.7</v>
      </c>
      <c r="G43" s="16"/>
      <c r="H43" s="10">
        <f t="shared" si="7"/>
        <v>0</v>
      </c>
      <c r="I43" s="10"/>
      <c r="J43" s="10"/>
      <c r="K43" s="10"/>
      <c r="L43" s="12">
        <f t="shared" si="8"/>
        <v>2</v>
      </c>
      <c r="M43" s="12">
        <f t="shared" si="9"/>
        <v>1.3</v>
      </c>
      <c r="N43" s="12">
        <f t="shared" si="5"/>
        <v>0.7</v>
      </c>
      <c r="O43" s="12">
        <f t="shared" si="5"/>
        <v>0</v>
      </c>
    </row>
    <row r="44" spans="1:15" ht="15" customHeight="1" x14ac:dyDescent="0.25">
      <c r="A44" s="32" t="s">
        <v>87</v>
      </c>
      <c r="B44" s="17" t="s">
        <v>19</v>
      </c>
      <c r="C44" s="15" t="s">
        <v>22</v>
      </c>
      <c r="D44" s="16">
        <f t="shared" si="6"/>
        <v>0.9</v>
      </c>
      <c r="E44" s="16"/>
      <c r="F44" s="16">
        <v>0.9</v>
      </c>
      <c r="G44" s="16"/>
      <c r="H44" s="10">
        <f>I44+J44+K44</f>
        <v>0</v>
      </c>
      <c r="I44" s="10"/>
      <c r="J44" s="10"/>
      <c r="K44" s="10"/>
      <c r="L44" s="12">
        <f>M44+N44+O44</f>
        <v>0.9</v>
      </c>
      <c r="M44" s="12">
        <f>E44+I44</f>
        <v>0</v>
      </c>
      <c r="N44" s="12">
        <f>F44+J44</f>
        <v>0.9</v>
      </c>
      <c r="O44" s="12">
        <f>G44+K44</f>
        <v>0</v>
      </c>
    </row>
    <row r="45" spans="1:15" ht="15.9" customHeight="1" x14ac:dyDescent="0.25">
      <c r="A45" s="20" t="s">
        <v>88</v>
      </c>
      <c r="B45" s="21" t="s">
        <v>163</v>
      </c>
      <c r="C45" s="25"/>
      <c r="D45" s="23">
        <f>SUM(D34:D44)</f>
        <v>50.6</v>
      </c>
      <c r="E45" s="23">
        <f>SUM(E34:E44)</f>
        <v>42.899999999999991</v>
      </c>
      <c r="F45" s="23">
        <f>SUM(F34:F44)</f>
        <v>7.7</v>
      </c>
      <c r="G45" s="23">
        <f>SUM(G34:G44)</f>
        <v>0</v>
      </c>
      <c r="H45" s="24">
        <f t="shared" ref="H45:O45" si="10">SUM(H34:H44)</f>
        <v>0</v>
      </c>
      <c r="I45" s="24">
        <f t="shared" si="10"/>
        <v>0</v>
      </c>
      <c r="J45" s="24">
        <f t="shared" si="10"/>
        <v>0</v>
      </c>
      <c r="K45" s="24">
        <f t="shared" si="10"/>
        <v>0</v>
      </c>
      <c r="L45" s="21">
        <f t="shared" si="10"/>
        <v>50.6</v>
      </c>
      <c r="M45" s="21">
        <f t="shared" si="10"/>
        <v>42.899999999999991</v>
      </c>
      <c r="N45" s="21">
        <f t="shared" si="10"/>
        <v>7.7</v>
      </c>
      <c r="O45" s="21">
        <f t="shared" si="10"/>
        <v>0</v>
      </c>
    </row>
    <row r="46" spans="1:15" ht="15.9" customHeight="1" x14ac:dyDescent="0.3">
      <c r="A46" s="39" t="s">
        <v>89</v>
      </c>
      <c r="B46" s="544" t="s">
        <v>57</v>
      </c>
      <c r="C46" s="545"/>
      <c r="D46" s="545"/>
      <c r="E46" s="545"/>
      <c r="F46" s="545"/>
      <c r="G46" s="545"/>
      <c r="H46" s="545"/>
      <c r="I46" s="545"/>
      <c r="J46" s="545"/>
      <c r="K46" s="545"/>
      <c r="L46" s="545"/>
      <c r="M46" s="545"/>
      <c r="N46" s="545"/>
      <c r="O46" s="546"/>
    </row>
    <row r="47" spans="1:15" ht="15" customHeight="1" x14ac:dyDescent="0.25">
      <c r="A47" s="32" t="s">
        <v>90</v>
      </c>
      <c r="B47" s="26" t="s">
        <v>20</v>
      </c>
      <c r="C47" s="7" t="s">
        <v>32</v>
      </c>
      <c r="D47" s="8">
        <f>E47+F47+G47</f>
        <v>103.1</v>
      </c>
      <c r="E47" s="8">
        <v>103.1</v>
      </c>
      <c r="F47" s="8"/>
      <c r="G47" s="8"/>
      <c r="H47" s="10">
        <f>I47+J47+K47</f>
        <v>0</v>
      </c>
      <c r="I47" s="10"/>
      <c r="J47" s="10"/>
      <c r="K47" s="10"/>
      <c r="L47" s="12">
        <f>M47+N47+O47</f>
        <v>103.1</v>
      </c>
      <c r="M47" s="12">
        <f t="shared" ref="M47:O48" si="11">E47+I47</f>
        <v>103.1</v>
      </c>
      <c r="N47" s="12">
        <f t="shared" si="11"/>
        <v>0</v>
      </c>
      <c r="O47" s="12">
        <f t="shared" si="11"/>
        <v>0</v>
      </c>
    </row>
    <row r="48" spans="1:15" ht="15" customHeight="1" x14ac:dyDescent="0.25">
      <c r="A48" s="37" t="s">
        <v>91</v>
      </c>
      <c r="B48" s="29" t="s">
        <v>64</v>
      </c>
      <c r="C48" s="30" t="s">
        <v>32</v>
      </c>
      <c r="D48" s="8">
        <f>E48+F48+G48</f>
        <v>2</v>
      </c>
      <c r="E48" s="8"/>
      <c r="F48" s="8">
        <v>2</v>
      </c>
      <c r="G48" s="8"/>
      <c r="H48" s="10">
        <f>I48+J48+K48</f>
        <v>0</v>
      </c>
      <c r="I48" s="10"/>
      <c r="J48" s="10"/>
      <c r="K48" s="10"/>
      <c r="L48" s="12">
        <f>M48+N48+O48</f>
        <v>2</v>
      </c>
      <c r="M48" s="12">
        <f t="shared" si="11"/>
        <v>0</v>
      </c>
      <c r="N48" s="12">
        <f t="shared" si="11"/>
        <v>2</v>
      </c>
      <c r="O48" s="12">
        <f t="shared" si="11"/>
        <v>0</v>
      </c>
    </row>
    <row r="49" spans="1:15" ht="15.9" customHeight="1" x14ac:dyDescent="0.25">
      <c r="A49" s="20" t="s">
        <v>92</v>
      </c>
      <c r="B49" s="27" t="s">
        <v>164</v>
      </c>
      <c r="C49" s="28"/>
      <c r="D49" s="23">
        <f>D47+D48</f>
        <v>105.1</v>
      </c>
      <c r="E49" s="23">
        <f t="shared" ref="E49:O49" si="12">E47+E48</f>
        <v>103.1</v>
      </c>
      <c r="F49" s="23">
        <f t="shared" si="12"/>
        <v>2</v>
      </c>
      <c r="G49" s="23">
        <f t="shared" si="12"/>
        <v>0</v>
      </c>
      <c r="H49" s="24">
        <f t="shared" si="12"/>
        <v>0</v>
      </c>
      <c r="I49" s="24">
        <f t="shared" si="12"/>
        <v>0</v>
      </c>
      <c r="J49" s="24">
        <f t="shared" si="12"/>
        <v>0</v>
      </c>
      <c r="K49" s="24">
        <f t="shared" si="12"/>
        <v>0</v>
      </c>
      <c r="L49" s="21">
        <f t="shared" si="12"/>
        <v>105.1</v>
      </c>
      <c r="M49" s="21">
        <f t="shared" si="12"/>
        <v>103.1</v>
      </c>
      <c r="N49" s="21">
        <f t="shared" si="12"/>
        <v>2</v>
      </c>
      <c r="O49" s="21">
        <f t="shared" si="12"/>
        <v>0</v>
      </c>
    </row>
    <row r="50" spans="1:15" ht="15.9" customHeight="1" x14ac:dyDescent="0.3">
      <c r="A50" s="37" t="s">
        <v>93</v>
      </c>
      <c r="B50" s="544" t="s">
        <v>159</v>
      </c>
      <c r="C50" s="545"/>
      <c r="D50" s="545"/>
      <c r="E50" s="545"/>
      <c r="F50" s="545"/>
      <c r="G50" s="545"/>
      <c r="H50" s="545"/>
      <c r="I50" s="545"/>
      <c r="J50" s="545"/>
      <c r="K50" s="545"/>
      <c r="L50" s="545"/>
      <c r="M50" s="545"/>
      <c r="N50" s="545"/>
      <c r="O50" s="546"/>
    </row>
    <row r="51" spans="1:15" ht="15.9" customHeight="1" x14ac:dyDescent="0.25">
      <c r="A51" s="37" t="s">
        <v>94</v>
      </c>
      <c r="B51" s="14" t="s">
        <v>50</v>
      </c>
      <c r="C51" s="30" t="s">
        <v>46</v>
      </c>
      <c r="D51" s="16">
        <f>E51+F51+G51</f>
        <v>20.100000000000001</v>
      </c>
      <c r="E51" s="16">
        <v>0.1</v>
      </c>
      <c r="F51" s="16"/>
      <c r="G51" s="16">
        <v>20</v>
      </c>
      <c r="H51" s="10">
        <f>I51+J51+K51</f>
        <v>0</v>
      </c>
      <c r="I51" s="10"/>
      <c r="J51" s="10"/>
      <c r="K51" s="10"/>
      <c r="L51" s="12">
        <f>M51+N51+O51</f>
        <v>20.100000000000001</v>
      </c>
      <c r="M51" s="12">
        <f t="shared" ref="M51:O65" si="13">E51+I51</f>
        <v>0.1</v>
      </c>
      <c r="N51" s="12">
        <f t="shared" si="13"/>
        <v>0</v>
      </c>
      <c r="O51" s="12">
        <f t="shared" si="13"/>
        <v>20</v>
      </c>
    </row>
    <row r="52" spans="1:15" ht="15.9" customHeight="1" x14ac:dyDescent="0.25">
      <c r="A52" s="37" t="s">
        <v>95</v>
      </c>
      <c r="B52" s="12" t="s">
        <v>33</v>
      </c>
      <c r="C52" s="30" t="s">
        <v>46</v>
      </c>
      <c r="D52" s="16">
        <f>E52+F52+G52</f>
        <v>0.1</v>
      </c>
      <c r="E52" s="16">
        <v>0.1</v>
      </c>
      <c r="F52" s="16"/>
      <c r="G52" s="16"/>
      <c r="H52" s="10">
        <f>I52+J52+K52</f>
        <v>0</v>
      </c>
      <c r="I52" s="10"/>
      <c r="J52" s="10"/>
      <c r="K52" s="10"/>
      <c r="L52" s="12">
        <f>M52+N52+O52</f>
        <v>0.1</v>
      </c>
      <c r="M52" s="12">
        <f t="shared" si="13"/>
        <v>0.1</v>
      </c>
      <c r="N52" s="12">
        <f t="shared" si="13"/>
        <v>0</v>
      </c>
      <c r="O52" s="12">
        <f t="shared" si="13"/>
        <v>0</v>
      </c>
    </row>
    <row r="53" spans="1:15" ht="15" customHeight="1" x14ac:dyDescent="0.25">
      <c r="A53" s="39" t="s">
        <v>96</v>
      </c>
      <c r="B53" s="29" t="s">
        <v>149</v>
      </c>
      <c r="C53" s="30" t="s">
        <v>46</v>
      </c>
      <c r="D53" s="16">
        <f>E53+F53+G53</f>
        <v>2.4</v>
      </c>
      <c r="E53" s="16">
        <v>2.2999999999999998</v>
      </c>
      <c r="F53" s="16">
        <v>0.1</v>
      </c>
      <c r="G53" s="16"/>
      <c r="H53" s="10">
        <f>I53+J53+K53</f>
        <v>0</v>
      </c>
      <c r="I53" s="10"/>
      <c r="J53" s="10"/>
      <c r="K53" s="10"/>
      <c r="L53" s="12">
        <f>M53+N53+O53</f>
        <v>2.4</v>
      </c>
      <c r="M53" s="12">
        <f t="shared" si="13"/>
        <v>2.2999999999999998</v>
      </c>
      <c r="N53" s="12">
        <f t="shared" si="13"/>
        <v>0.1</v>
      </c>
      <c r="O53" s="12">
        <f t="shared" si="13"/>
        <v>0</v>
      </c>
    </row>
    <row r="54" spans="1:15" ht="15" customHeight="1" x14ac:dyDescent="0.25">
      <c r="A54" s="32" t="s">
        <v>97</v>
      </c>
      <c r="B54" s="29" t="s">
        <v>254</v>
      </c>
      <c r="C54" s="30" t="s">
        <v>46</v>
      </c>
      <c r="D54" s="16">
        <f t="shared" ref="D54:D80" si="14">E54+F54+G54</f>
        <v>12.799999999999999</v>
      </c>
      <c r="E54" s="16">
        <v>0.1</v>
      </c>
      <c r="F54" s="16"/>
      <c r="G54" s="16">
        <v>12.7</v>
      </c>
      <c r="H54" s="10">
        <f t="shared" ref="H54:H79" si="15">I54+J54+K54</f>
        <v>0</v>
      </c>
      <c r="I54" s="10"/>
      <c r="J54" s="10"/>
      <c r="K54" s="10"/>
      <c r="L54" s="12">
        <f t="shared" ref="L54:L80" si="16">M54+N54+O54</f>
        <v>12.799999999999999</v>
      </c>
      <c r="M54" s="12">
        <f t="shared" si="13"/>
        <v>0.1</v>
      </c>
      <c r="N54" s="12">
        <f t="shared" si="13"/>
        <v>0</v>
      </c>
      <c r="O54" s="12">
        <f t="shared" si="13"/>
        <v>12.7</v>
      </c>
    </row>
    <row r="55" spans="1:15" ht="15" customHeight="1" x14ac:dyDescent="0.25">
      <c r="A55" s="32" t="s">
        <v>98</v>
      </c>
      <c r="B55" s="18" t="s">
        <v>142</v>
      </c>
      <c r="C55" s="30" t="s">
        <v>46</v>
      </c>
      <c r="D55" s="16">
        <f t="shared" si="14"/>
        <v>0.2</v>
      </c>
      <c r="E55" s="16"/>
      <c r="F55" s="16">
        <v>0.2</v>
      </c>
      <c r="G55" s="16"/>
      <c r="H55" s="10">
        <f t="shared" si="15"/>
        <v>0</v>
      </c>
      <c r="I55" s="10"/>
      <c r="J55" s="10"/>
      <c r="K55" s="10"/>
      <c r="L55" s="12">
        <f t="shared" si="16"/>
        <v>0.2</v>
      </c>
      <c r="M55" s="12">
        <f t="shared" si="13"/>
        <v>0</v>
      </c>
      <c r="N55" s="12">
        <f t="shared" si="13"/>
        <v>0.2</v>
      </c>
      <c r="O55" s="12">
        <f t="shared" si="13"/>
        <v>0</v>
      </c>
    </row>
    <row r="56" spans="1:15" ht="15" customHeight="1" x14ac:dyDescent="0.25">
      <c r="A56" s="32" t="s">
        <v>99</v>
      </c>
      <c r="B56" s="31" t="s">
        <v>236</v>
      </c>
      <c r="C56" s="30" t="s">
        <v>46</v>
      </c>
      <c r="D56" s="16">
        <f t="shared" si="14"/>
        <v>18.100000000000001</v>
      </c>
      <c r="E56" s="16">
        <v>0.1</v>
      </c>
      <c r="F56" s="16"/>
      <c r="G56" s="16">
        <v>18</v>
      </c>
      <c r="H56" s="10">
        <f t="shared" si="15"/>
        <v>0</v>
      </c>
      <c r="I56" s="10"/>
      <c r="J56" s="10"/>
      <c r="K56" s="10"/>
      <c r="L56" s="12">
        <f t="shared" si="16"/>
        <v>18.100000000000001</v>
      </c>
      <c r="M56" s="12">
        <f t="shared" si="13"/>
        <v>0.1</v>
      </c>
      <c r="N56" s="12">
        <f t="shared" si="13"/>
        <v>0</v>
      </c>
      <c r="O56" s="12">
        <f t="shared" si="13"/>
        <v>18</v>
      </c>
    </row>
    <row r="57" spans="1:15" ht="15" customHeight="1" x14ac:dyDescent="0.25">
      <c r="A57" s="32" t="s">
        <v>100</v>
      </c>
      <c r="B57" s="29" t="s">
        <v>255</v>
      </c>
      <c r="C57" s="15" t="s">
        <v>46</v>
      </c>
      <c r="D57" s="16">
        <f t="shared" si="14"/>
        <v>53.9</v>
      </c>
      <c r="E57" s="16">
        <v>1.8</v>
      </c>
      <c r="F57" s="16">
        <v>31.7</v>
      </c>
      <c r="G57" s="16">
        <v>20.399999999999999</v>
      </c>
      <c r="H57" s="10">
        <f t="shared" si="15"/>
        <v>0</v>
      </c>
      <c r="I57" s="10"/>
      <c r="J57" s="10"/>
      <c r="K57" s="10"/>
      <c r="L57" s="12">
        <f t="shared" si="16"/>
        <v>53.9</v>
      </c>
      <c r="M57" s="12">
        <f t="shared" si="13"/>
        <v>1.8</v>
      </c>
      <c r="N57" s="12">
        <f t="shared" si="13"/>
        <v>31.7</v>
      </c>
      <c r="O57" s="12">
        <f t="shared" si="13"/>
        <v>20.399999999999999</v>
      </c>
    </row>
    <row r="58" spans="1:15" ht="15" customHeight="1" x14ac:dyDescent="0.25">
      <c r="A58" s="32" t="s">
        <v>101</v>
      </c>
      <c r="B58" s="29" t="s">
        <v>256</v>
      </c>
      <c r="C58" s="15" t="s">
        <v>46</v>
      </c>
      <c r="D58" s="16">
        <f t="shared" si="14"/>
        <v>23.8</v>
      </c>
      <c r="E58" s="16">
        <v>1.8</v>
      </c>
      <c r="F58" s="16">
        <v>0.5</v>
      </c>
      <c r="G58" s="16">
        <v>21.5</v>
      </c>
      <c r="H58" s="10">
        <f t="shared" si="15"/>
        <v>0</v>
      </c>
      <c r="I58" s="10"/>
      <c r="J58" s="10"/>
      <c r="K58" s="10"/>
      <c r="L58" s="12">
        <f t="shared" si="16"/>
        <v>23.8</v>
      </c>
      <c r="M58" s="12">
        <f t="shared" si="13"/>
        <v>1.8</v>
      </c>
      <c r="N58" s="12">
        <f t="shared" si="13"/>
        <v>0.5</v>
      </c>
      <c r="O58" s="12">
        <f t="shared" si="13"/>
        <v>21.5</v>
      </c>
    </row>
    <row r="59" spans="1:15" ht="15" customHeight="1" x14ac:dyDescent="0.25">
      <c r="A59" s="32" t="s">
        <v>102</v>
      </c>
      <c r="B59" s="29" t="s">
        <v>257</v>
      </c>
      <c r="C59" s="30" t="s">
        <v>46</v>
      </c>
      <c r="D59" s="16">
        <f>E59+F59+G59</f>
        <v>0.1</v>
      </c>
      <c r="E59" s="16">
        <v>0.1</v>
      </c>
      <c r="F59" s="16"/>
      <c r="G59" s="16"/>
      <c r="H59" s="10">
        <f>I59+J59+K59</f>
        <v>0</v>
      </c>
      <c r="I59" s="10"/>
      <c r="J59" s="10"/>
      <c r="K59" s="10"/>
      <c r="L59" s="12">
        <f>M59+N59+O59</f>
        <v>0.1</v>
      </c>
      <c r="M59" s="12">
        <f>E59+I59</f>
        <v>0.1</v>
      </c>
      <c r="N59" s="12">
        <f>F59+J59</f>
        <v>0</v>
      </c>
      <c r="O59" s="12">
        <f>G59+K59</f>
        <v>0</v>
      </c>
    </row>
    <row r="60" spans="1:15" ht="15" customHeight="1" x14ac:dyDescent="0.25">
      <c r="A60" s="32" t="s">
        <v>103</v>
      </c>
      <c r="B60" s="33" t="s">
        <v>249</v>
      </c>
      <c r="C60" s="15" t="s">
        <v>46</v>
      </c>
      <c r="D60" s="16">
        <f t="shared" si="14"/>
        <v>2.8</v>
      </c>
      <c r="E60" s="16">
        <v>2.8</v>
      </c>
      <c r="F60" s="16"/>
      <c r="G60" s="16"/>
      <c r="H60" s="10">
        <f t="shared" si="15"/>
        <v>0</v>
      </c>
      <c r="I60" s="10"/>
      <c r="J60" s="10"/>
      <c r="K60" s="10"/>
      <c r="L60" s="12">
        <f t="shared" si="16"/>
        <v>2.8</v>
      </c>
      <c r="M60" s="12">
        <f t="shared" si="13"/>
        <v>2.8</v>
      </c>
      <c r="N60" s="12">
        <f t="shared" si="13"/>
        <v>0</v>
      </c>
      <c r="O60" s="12">
        <f t="shared" si="13"/>
        <v>0</v>
      </c>
    </row>
    <row r="61" spans="1:15" ht="15" customHeight="1" x14ac:dyDescent="0.25">
      <c r="A61" s="32" t="s">
        <v>145</v>
      </c>
      <c r="B61" s="166" t="s">
        <v>42</v>
      </c>
      <c r="C61" s="15" t="s">
        <v>46</v>
      </c>
      <c r="D61" s="16">
        <f t="shared" si="14"/>
        <v>0.1</v>
      </c>
      <c r="E61" s="16">
        <v>0.1</v>
      </c>
      <c r="F61" s="16"/>
      <c r="G61" s="16"/>
      <c r="H61" s="10">
        <f t="shared" si="15"/>
        <v>0</v>
      </c>
      <c r="I61" s="10"/>
      <c r="J61" s="10"/>
      <c r="K61" s="10"/>
      <c r="L61" s="12">
        <f t="shared" si="16"/>
        <v>0.1</v>
      </c>
      <c r="M61" s="12">
        <f t="shared" si="13"/>
        <v>0.1</v>
      </c>
      <c r="N61" s="12">
        <f t="shared" si="13"/>
        <v>0</v>
      </c>
      <c r="O61" s="12">
        <f t="shared" si="13"/>
        <v>0</v>
      </c>
    </row>
    <row r="62" spans="1:15" ht="15" customHeight="1" x14ac:dyDescent="0.25">
      <c r="A62" s="32" t="s">
        <v>146</v>
      </c>
      <c r="B62" s="34" t="s">
        <v>153</v>
      </c>
      <c r="C62" s="30" t="s">
        <v>46</v>
      </c>
      <c r="D62" s="16">
        <f t="shared" si="14"/>
        <v>7.1</v>
      </c>
      <c r="E62" s="16">
        <v>0.1</v>
      </c>
      <c r="F62" s="16"/>
      <c r="G62" s="16">
        <v>7</v>
      </c>
      <c r="H62" s="10">
        <f t="shared" si="15"/>
        <v>0</v>
      </c>
      <c r="I62" s="10"/>
      <c r="J62" s="10"/>
      <c r="K62" s="10"/>
      <c r="L62" s="12">
        <f t="shared" si="16"/>
        <v>7.1</v>
      </c>
      <c r="M62" s="12">
        <f t="shared" si="13"/>
        <v>0.1</v>
      </c>
      <c r="N62" s="12">
        <f t="shared" si="13"/>
        <v>0</v>
      </c>
      <c r="O62" s="12">
        <f t="shared" si="13"/>
        <v>7</v>
      </c>
    </row>
    <row r="63" spans="1:15" ht="15" customHeight="1" x14ac:dyDescent="0.25">
      <c r="A63" s="32" t="s">
        <v>104</v>
      </c>
      <c r="B63" s="34" t="s">
        <v>41</v>
      </c>
      <c r="C63" s="30" t="s">
        <v>46</v>
      </c>
      <c r="D63" s="16">
        <f t="shared" si="14"/>
        <v>3.5</v>
      </c>
      <c r="E63" s="16"/>
      <c r="F63" s="16"/>
      <c r="G63" s="16">
        <v>3.5</v>
      </c>
      <c r="H63" s="10">
        <f t="shared" si="15"/>
        <v>0</v>
      </c>
      <c r="I63" s="10"/>
      <c r="J63" s="10"/>
      <c r="K63" s="10"/>
      <c r="L63" s="12">
        <f t="shared" si="16"/>
        <v>3.5</v>
      </c>
      <c r="M63" s="12">
        <f t="shared" si="13"/>
        <v>0</v>
      </c>
      <c r="N63" s="12">
        <f t="shared" si="13"/>
        <v>0</v>
      </c>
      <c r="O63" s="12">
        <f t="shared" si="13"/>
        <v>3.5</v>
      </c>
    </row>
    <row r="64" spans="1:15" ht="15" customHeight="1" x14ac:dyDescent="0.25">
      <c r="A64" s="32" t="s">
        <v>147</v>
      </c>
      <c r="B64" s="82" t="s">
        <v>43</v>
      </c>
      <c r="C64" s="30" t="s">
        <v>46</v>
      </c>
      <c r="D64" s="16">
        <f t="shared" si="14"/>
        <v>0.1</v>
      </c>
      <c r="E64" s="16">
        <v>0.1</v>
      </c>
      <c r="F64" s="16"/>
      <c r="G64" s="16"/>
      <c r="H64" s="10">
        <f t="shared" si="15"/>
        <v>0</v>
      </c>
      <c r="I64" s="10"/>
      <c r="J64" s="10"/>
      <c r="K64" s="10"/>
      <c r="L64" s="12">
        <f t="shared" si="16"/>
        <v>0.1</v>
      </c>
      <c r="M64" s="12">
        <f t="shared" si="13"/>
        <v>0.1</v>
      </c>
      <c r="N64" s="12">
        <f t="shared" si="13"/>
        <v>0</v>
      </c>
      <c r="O64" s="12">
        <f t="shared" si="13"/>
        <v>0</v>
      </c>
    </row>
    <row r="65" spans="1:15" ht="15" customHeight="1" x14ac:dyDescent="0.25">
      <c r="A65" s="32" t="s">
        <v>148</v>
      </c>
      <c r="B65" s="33" t="s">
        <v>40</v>
      </c>
      <c r="C65" s="30" t="s">
        <v>46</v>
      </c>
      <c r="D65" s="16">
        <f t="shared" si="14"/>
        <v>10.9</v>
      </c>
      <c r="E65" s="16"/>
      <c r="F65" s="16"/>
      <c r="G65" s="16">
        <v>10.9</v>
      </c>
      <c r="H65" s="10">
        <f t="shared" si="15"/>
        <v>0</v>
      </c>
      <c r="I65" s="10"/>
      <c r="J65" s="10"/>
      <c r="K65" s="10"/>
      <c r="L65" s="12">
        <f t="shared" si="16"/>
        <v>10.9</v>
      </c>
      <c r="M65" s="12">
        <f t="shared" si="13"/>
        <v>0</v>
      </c>
      <c r="N65" s="12">
        <f t="shared" si="13"/>
        <v>0</v>
      </c>
      <c r="O65" s="12">
        <f t="shared" si="13"/>
        <v>10.9</v>
      </c>
    </row>
    <row r="66" spans="1:15" ht="15" customHeight="1" x14ac:dyDescent="0.25">
      <c r="A66" s="32" t="s">
        <v>105</v>
      </c>
      <c r="B66" s="33" t="s">
        <v>251</v>
      </c>
      <c r="C66" s="30" t="s">
        <v>46</v>
      </c>
      <c r="D66" s="16">
        <f>E66+F66+G66</f>
        <v>15.4</v>
      </c>
      <c r="E66" s="16">
        <v>0.1</v>
      </c>
      <c r="F66" s="16"/>
      <c r="G66" s="16">
        <v>15.3</v>
      </c>
      <c r="H66" s="10">
        <f t="shared" si="15"/>
        <v>0</v>
      </c>
      <c r="I66" s="10"/>
      <c r="J66" s="10"/>
      <c r="K66" s="10"/>
      <c r="L66" s="12">
        <f t="shared" si="16"/>
        <v>15.4</v>
      </c>
      <c r="M66" s="12">
        <f>E66+I66</f>
        <v>0.1</v>
      </c>
      <c r="N66" s="12">
        <f>F66+J66</f>
        <v>0</v>
      </c>
      <c r="O66" s="12">
        <f>G66+K66</f>
        <v>15.3</v>
      </c>
    </row>
    <row r="67" spans="1:15" ht="15" customHeight="1" x14ac:dyDescent="0.25">
      <c r="A67" s="32" t="s">
        <v>106</v>
      </c>
      <c r="B67" s="82" t="s">
        <v>335</v>
      </c>
      <c r="C67" s="30" t="s">
        <v>46</v>
      </c>
      <c r="D67" s="16">
        <f t="shared" si="14"/>
        <v>6</v>
      </c>
      <c r="E67" s="16"/>
      <c r="F67" s="16"/>
      <c r="G67" s="16">
        <v>6</v>
      </c>
      <c r="H67" s="10">
        <f t="shared" si="15"/>
        <v>0</v>
      </c>
      <c r="I67" s="10"/>
      <c r="J67" s="10"/>
      <c r="K67" s="10"/>
      <c r="L67" s="12">
        <f t="shared" si="16"/>
        <v>6</v>
      </c>
      <c r="M67" s="12">
        <f t="shared" ref="M67:O92" si="17">E67+I67</f>
        <v>0</v>
      </c>
      <c r="N67" s="12">
        <f t="shared" si="17"/>
        <v>0</v>
      </c>
      <c r="O67" s="12">
        <f t="shared" si="17"/>
        <v>6</v>
      </c>
    </row>
    <row r="68" spans="1:15" ht="15" customHeight="1" x14ac:dyDescent="0.25">
      <c r="A68" s="32" t="s">
        <v>107</v>
      </c>
      <c r="B68" s="29" t="s">
        <v>291</v>
      </c>
      <c r="C68" s="30" t="s">
        <v>46</v>
      </c>
      <c r="D68" s="16">
        <f t="shared" si="14"/>
        <v>11</v>
      </c>
      <c r="E68" s="16">
        <v>4.3</v>
      </c>
      <c r="F68" s="16"/>
      <c r="G68" s="16">
        <v>6.7</v>
      </c>
      <c r="H68" s="10">
        <f t="shared" si="15"/>
        <v>0</v>
      </c>
      <c r="I68" s="10"/>
      <c r="J68" s="10"/>
      <c r="K68" s="10"/>
      <c r="L68" s="12">
        <f t="shared" si="16"/>
        <v>11</v>
      </c>
      <c r="M68" s="12">
        <f t="shared" si="17"/>
        <v>4.3</v>
      </c>
      <c r="N68" s="12">
        <f t="shared" si="17"/>
        <v>0</v>
      </c>
      <c r="O68" s="12">
        <f t="shared" si="17"/>
        <v>6.7</v>
      </c>
    </row>
    <row r="69" spans="1:15" ht="15" customHeight="1" x14ac:dyDescent="0.25">
      <c r="A69" s="32" t="s">
        <v>108</v>
      </c>
      <c r="B69" s="29" t="s">
        <v>143</v>
      </c>
      <c r="C69" s="30" t="s">
        <v>46</v>
      </c>
      <c r="D69" s="16">
        <f t="shared" si="14"/>
        <v>83.399999999999991</v>
      </c>
      <c r="E69" s="16">
        <v>0.1</v>
      </c>
      <c r="F69" s="16"/>
      <c r="G69" s="16">
        <v>83.3</v>
      </c>
      <c r="H69" s="10">
        <f t="shared" si="15"/>
        <v>0</v>
      </c>
      <c r="I69" s="10"/>
      <c r="J69" s="10"/>
      <c r="K69" s="10"/>
      <c r="L69" s="12">
        <f t="shared" si="16"/>
        <v>83.399999999999991</v>
      </c>
      <c r="M69" s="12">
        <f t="shared" si="17"/>
        <v>0.1</v>
      </c>
      <c r="N69" s="12">
        <f t="shared" si="17"/>
        <v>0</v>
      </c>
      <c r="O69" s="12">
        <f t="shared" si="17"/>
        <v>83.3</v>
      </c>
    </row>
    <row r="70" spans="1:15" ht="15" customHeight="1" x14ac:dyDescent="0.25">
      <c r="A70" s="32" t="s">
        <v>109</v>
      </c>
      <c r="B70" s="29" t="s">
        <v>34</v>
      </c>
      <c r="C70" s="30" t="s">
        <v>46</v>
      </c>
      <c r="D70" s="16">
        <f t="shared" si="14"/>
        <v>41.1</v>
      </c>
      <c r="E70" s="16">
        <v>0.1</v>
      </c>
      <c r="F70" s="16"/>
      <c r="G70" s="16">
        <v>41</v>
      </c>
      <c r="H70" s="10">
        <f t="shared" si="15"/>
        <v>0</v>
      </c>
      <c r="I70" s="10"/>
      <c r="J70" s="10"/>
      <c r="K70" s="10"/>
      <c r="L70" s="12">
        <f t="shared" si="16"/>
        <v>41.1</v>
      </c>
      <c r="M70" s="12">
        <f t="shared" si="17"/>
        <v>0.1</v>
      </c>
      <c r="N70" s="12">
        <f t="shared" si="17"/>
        <v>0</v>
      </c>
      <c r="O70" s="12">
        <f t="shared" si="17"/>
        <v>41</v>
      </c>
    </row>
    <row r="71" spans="1:15" ht="15" customHeight="1" x14ac:dyDescent="0.25">
      <c r="A71" s="32" t="s">
        <v>154</v>
      </c>
      <c r="B71" s="29" t="s">
        <v>36</v>
      </c>
      <c r="C71" s="30" t="s">
        <v>46</v>
      </c>
      <c r="D71" s="16">
        <f t="shared" si="14"/>
        <v>41.5</v>
      </c>
      <c r="E71" s="16">
        <v>0.1</v>
      </c>
      <c r="F71" s="16"/>
      <c r="G71" s="16">
        <v>41.4</v>
      </c>
      <c r="H71" s="10">
        <f t="shared" si="15"/>
        <v>0</v>
      </c>
      <c r="I71" s="10"/>
      <c r="J71" s="10"/>
      <c r="K71" s="10"/>
      <c r="L71" s="12">
        <f t="shared" si="16"/>
        <v>41.5</v>
      </c>
      <c r="M71" s="12">
        <f t="shared" si="17"/>
        <v>0.1</v>
      </c>
      <c r="N71" s="12">
        <f t="shared" si="17"/>
        <v>0</v>
      </c>
      <c r="O71" s="12">
        <f t="shared" si="17"/>
        <v>41.4</v>
      </c>
    </row>
    <row r="72" spans="1:15" ht="15" customHeight="1" x14ac:dyDescent="0.25">
      <c r="A72" s="32" t="s">
        <v>110</v>
      </c>
      <c r="B72" s="29" t="s">
        <v>38</v>
      </c>
      <c r="C72" s="30" t="s">
        <v>46</v>
      </c>
      <c r="D72" s="16">
        <f t="shared" si="14"/>
        <v>97.399999999999991</v>
      </c>
      <c r="E72" s="16">
        <v>0.1</v>
      </c>
      <c r="F72" s="16"/>
      <c r="G72" s="16">
        <v>97.3</v>
      </c>
      <c r="H72" s="10">
        <f t="shared" si="15"/>
        <v>0</v>
      </c>
      <c r="I72" s="10"/>
      <c r="J72" s="10"/>
      <c r="K72" s="10"/>
      <c r="L72" s="12">
        <f t="shared" si="16"/>
        <v>97.399999999999991</v>
      </c>
      <c r="M72" s="12">
        <f t="shared" si="17"/>
        <v>0.1</v>
      </c>
      <c r="N72" s="12">
        <f t="shared" si="17"/>
        <v>0</v>
      </c>
      <c r="O72" s="12">
        <f t="shared" si="17"/>
        <v>97.3</v>
      </c>
    </row>
    <row r="73" spans="1:15" ht="15" customHeight="1" x14ac:dyDescent="0.25">
      <c r="A73" s="32" t="s">
        <v>111</v>
      </c>
      <c r="B73" s="29" t="s">
        <v>37</v>
      </c>
      <c r="C73" s="30" t="s">
        <v>46</v>
      </c>
      <c r="D73" s="16">
        <f t="shared" si="14"/>
        <v>43.6</v>
      </c>
      <c r="E73" s="16">
        <v>0.1</v>
      </c>
      <c r="F73" s="16"/>
      <c r="G73" s="16">
        <v>43.5</v>
      </c>
      <c r="H73" s="10">
        <f t="shared" si="15"/>
        <v>0</v>
      </c>
      <c r="I73" s="10"/>
      <c r="J73" s="10"/>
      <c r="K73" s="10"/>
      <c r="L73" s="12">
        <f t="shared" si="16"/>
        <v>43.6</v>
      </c>
      <c r="M73" s="12">
        <f t="shared" si="17"/>
        <v>0.1</v>
      </c>
      <c r="N73" s="12">
        <f t="shared" si="17"/>
        <v>0</v>
      </c>
      <c r="O73" s="12">
        <f t="shared" si="17"/>
        <v>43.5</v>
      </c>
    </row>
    <row r="74" spans="1:15" ht="15" customHeight="1" x14ac:dyDescent="0.25">
      <c r="A74" s="32" t="s">
        <v>112</v>
      </c>
      <c r="B74" s="35" t="s">
        <v>35</v>
      </c>
      <c r="C74" s="15" t="s">
        <v>46</v>
      </c>
      <c r="D74" s="16">
        <f t="shared" si="14"/>
        <v>85.199999999999989</v>
      </c>
      <c r="E74" s="16">
        <v>0.1</v>
      </c>
      <c r="F74" s="16"/>
      <c r="G74" s="16">
        <v>85.1</v>
      </c>
      <c r="H74" s="10">
        <f t="shared" si="15"/>
        <v>0</v>
      </c>
      <c r="I74" s="10"/>
      <c r="J74" s="10"/>
      <c r="K74" s="10"/>
      <c r="L74" s="12">
        <f t="shared" si="16"/>
        <v>85.199999999999989</v>
      </c>
      <c r="M74" s="12">
        <f t="shared" si="17"/>
        <v>0.1</v>
      </c>
      <c r="N74" s="12">
        <f t="shared" si="17"/>
        <v>0</v>
      </c>
      <c r="O74" s="12">
        <f t="shared" si="17"/>
        <v>85.1</v>
      </c>
    </row>
    <row r="75" spans="1:15" ht="15" customHeight="1" x14ac:dyDescent="0.25">
      <c r="A75" s="37" t="s">
        <v>113</v>
      </c>
      <c r="B75" s="35" t="s">
        <v>44</v>
      </c>
      <c r="C75" s="15" t="s">
        <v>46</v>
      </c>
      <c r="D75" s="16">
        <f t="shared" si="14"/>
        <v>1.5</v>
      </c>
      <c r="E75" s="16"/>
      <c r="F75" s="16"/>
      <c r="G75" s="16">
        <v>1.5</v>
      </c>
      <c r="H75" s="10">
        <f t="shared" si="15"/>
        <v>0</v>
      </c>
      <c r="I75" s="10"/>
      <c r="J75" s="10"/>
      <c r="K75" s="10"/>
      <c r="L75" s="12">
        <f t="shared" si="16"/>
        <v>1.5</v>
      </c>
      <c r="M75" s="12">
        <f t="shared" si="17"/>
        <v>0</v>
      </c>
      <c r="N75" s="12">
        <f t="shared" si="17"/>
        <v>0</v>
      </c>
      <c r="O75" s="12">
        <f t="shared" si="17"/>
        <v>1.5</v>
      </c>
    </row>
    <row r="76" spans="1:15" ht="15" customHeight="1" x14ac:dyDescent="0.25">
      <c r="A76" s="37" t="s">
        <v>114</v>
      </c>
      <c r="B76" s="35" t="s">
        <v>585</v>
      </c>
      <c r="C76" s="15" t="s">
        <v>46</v>
      </c>
      <c r="D76" s="16">
        <f t="shared" si="14"/>
        <v>68.2</v>
      </c>
      <c r="E76" s="16"/>
      <c r="F76" s="16">
        <v>0.5</v>
      </c>
      <c r="G76" s="16">
        <v>67.7</v>
      </c>
      <c r="H76" s="10">
        <f t="shared" si="15"/>
        <v>0</v>
      </c>
      <c r="I76" s="10"/>
      <c r="J76" s="10"/>
      <c r="K76" s="10"/>
      <c r="L76" s="12">
        <f t="shared" si="16"/>
        <v>68.2</v>
      </c>
      <c r="M76" s="12">
        <f t="shared" si="17"/>
        <v>0</v>
      </c>
      <c r="N76" s="12">
        <f t="shared" si="17"/>
        <v>0.5</v>
      </c>
      <c r="O76" s="12">
        <f t="shared" si="17"/>
        <v>67.7</v>
      </c>
    </row>
    <row r="77" spans="1:15" ht="15" customHeight="1" x14ac:dyDescent="0.25">
      <c r="A77" s="39" t="s">
        <v>150</v>
      </c>
      <c r="B77" s="35" t="s">
        <v>59</v>
      </c>
      <c r="C77" s="15" t="s">
        <v>46</v>
      </c>
      <c r="D77" s="16">
        <f t="shared" si="14"/>
        <v>8.5</v>
      </c>
      <c r="E77" s="16"/>
      <c r="F77" s="16"/>
      <c r="G77" s="16">
        <v>8.5</v>
      </c>
      <c r="H77" s="10">
        <f t="shared" si="15"/>
        <v>0</v>
      </c>
      <c r="I77" s="10"/>
      <c r="J77" s="10"/>
      <c r="K77" s="10"/>
      <c r="L77" s="12">
        <f t="shared" si="16"/>
        <v>8.5</v>
      </c>
      <c r="M77" s="12">
        <f t="shared" si="17"/>
        <v>0</v>
      </c>
      <c r="N77" s="12">
        <f t="shared" si="17"/>
        <v>0</v>
      </c>
      <c r="O77" s="12">
        <f t="shared" si="17"/>
        <v>8.5</v>
      </c>
    </row>
    <row r="78" spans="1:15" ht="15" customHeight="1" x14ac:dyDescent="0.25">
      <c r="A78" s="37" t="s">
        <v>115</v>
      </c>
      <c r="B78" s="35" t="s">
        <v>45</v>
      </c>
      <c r="C78" s="15" t="s">
        <v>46</v>
      </c>
      <c r="D78" s="16">
        <f t="shared" si="14"/>
        <v>36.700000000000003</v>
      </c>
      <c r="E78" s="16"/>
      <c r="F78" s="16">
        <v>36.700000000000003</v>
      </c>
      <c r="G78" s="16"/>
      <c r="H78" s="10">
        <f t="shared" si="15"/>
        <v>0</v>
      </c>
      <c r="I78" s="10"/>
      <c r="J78" s="10"/>
      <c r="K78" s="10"/>
      <c r="L78" s="12">
        <f t="shared" si="16"/>
        <v>36.700000000000003</v>
      </c>
      <c r="M78" s="12">
        <f t="shared" si="17"/>
        <v>0</v>
      </c>
      <c r="N78" s="12">
        <f t="shared" si="17"/>
        <v>36.700000000000003</v>
      </c>
      <c r="O78" s="12">
        <f t="shared" si="17"/>
        <v>0</v>
      </c>
    </row>
    <row r="79" spans="1:15" s="36" customFormat="1" ht="15" customHeight="1" x14ac:dyDescent="0.25">
      <c r="A79" s="32" t="s">
        <v>116</v>
      </c>
      <c r="B79" s="35" t="s">
        <v>156</v>
      </c>
      <c r="C79" s="15" t="s">
        <v>46</v>
      </c>
      <c r="D79" s="16">
        <f t="shared" si="14"/>
        <v>6.5</v>
      </c>
      <c r="E79" s="16">
        <v>1.5</v>
      </c>
      <c r="F79" s="16"/>
      <c r="G79" s="16">
        <v>5</v>
      </c>
      <c r="H79" s="10">
        <f t="shared" si="15"/>
        <v>0</v>
      </c>
      <c r="I79" s="10"/>
      <c r="J79" s="10"/>
      <c r="K79" s="10"/>
      <c r="L79" s="12">
        <f t="shared" si="16"/>
        <v>6.5</v>
      </c>
      <c r="M79" s="12">
        <f t="shared" si="17"/>
        <v>1.5</v>
      </c>
      <c r="N79" s="12">
        <f t="shared" si="17"/>
        <v>0</v>
      </c>
      <c r="O79" s="12">
        <f t="shared" si="17"/>
        <v>5</v>
      </c>
    </row>
    <row r="80" spans="1:15" s="36" customFormat="1" ht="15" customHeight="1" x14ac:dyDescent="0.25">
      <c r="A80" s="32" t="s">
        <v>117</v>
      </c>
      <c r="B80" s="83" t="s">
        <v>58</v>
      </c>
      <c r="C80" s="15" t="s">
        <v>46</v>
      </c>
      <c r="D80" s="16">
        <f t="shared" si="14"/>
        <v>11.5</v>
      </c>
      <c r="E80" s="16">
        <v>0.5</v>
      </c>
      <c r="F80" s="16"/>
      <c r="G80" s="16">
        <v>11</v>
      </c>
      <c r="H80" s="10"/>
      <c r="I80" s="10"/>
      <c r="J80" s="10"/>
      <c r="K80" s="10"/>
      <c r="L80" s="12">
        <f t="shared" si="16"/>
        <v>11.5</v>
      </c>
      <c r="M80" s="12">
        <f t="shared" si="17"/>
        <v>0.5</v>
      </c>
      <c r="N80" s="12">
        <f t="shared" si="17"/>
        <v>0</v>
      </c>
      <c r="O80" s="12">
        <f t="shared" si="17"/>
        <v>11</v>
      </c>
    </row>
    <row r="81" spans="1:15" ht="15.9" customHeight="1" x14ac:dyDescent="0.25">
      <c r="A81" s="20" t="s">
        <v>118</v>
      </c>
      <c r="B81" s="21" t="s">
        <v>165</v>
      </c>
      <c r="C81" s="28"/>
      <c r="D81" s="21">
        <f>SUM(D50:D80)</f>
        <v>713.50000000000011</v>
      </c>
      <c r="E81" s="21">
        <f>SUM(E50:E80)</f>
        <v>16.499999999999996</v>
      </c>
      <c r="F81" s="21">
        <f>SUM(F50:F80)</f>
        <v>69.7</v>
      </c>
      <c r="G81" s="21">
        <f>SUM(G50:G80)</f>
        <v>627.30000000000007</v>
      </c>
      <c r="H81" s="24">
        <f>SUM(H51:H80)</f>
        <v>0</v>
      </c>
      <c r="I81" s="24">
        <f>SUM(I51:I80)</f>
        <v>0</v>
      </c>
      <c r="J81" s="24">
        <f>SUM(J51:J80)</f>
        <v>0</v>
      </c>
      <c r="K81" s="24">
        <f>SUM(K51:K80)</f>
        <v>0</v>
      </c>
      <c r="L81" s="21">
        <f>SUM(L50:L80)</f>
        <v>713.50000000000011</v>
      </c>
      <c r="M81" s="21">
        <f t="shared" ref="M81:O81" si="18">SUM(M50:M80)</f>
        <v>16.499999999999996</v>
      </c>
      <c r="N81" s="21">
        <f t="shared" si="18"/>
        <v>69.7</v>
      </c>
      <c r="O81" s="21">
        <f t="shared" si="18"/>
        <v>627.30000000000007</v>
      </c>
    </row>
    <row r="82" spans="1:15" ht="15.9" customHeight="1" x14ac:dyDescent="0.3">
      <c r="A82" s="37" t="s">
        <v>119</v>
      </c>
      <c r="B82" s="555" t="s">
        <v>60</v>
      </c>
      <c r="C82" s="555"/>
      <c r="D82" s="555"/>
      <c r="E82" s="555"/>
      <c r="F82" s="555"/>
      <c r="G82" s="555"/>
      <c r="H82" s="555"/>
      <c r="I82" s="555"/>
      <c r="J82" s="555"/>
      <c r="K82" s="555"/>
      <c r="L82" s="555"/>
      <c r="M82" s="555"/>
      <c r="N82" s="555"/>
      <c r="O82" s="555"/>
    </row>
    <row r="83" spans="1:15" ht="15" customHeight="1" x14ac:dyDescent="0.25">
      <c r="A83" s="37" t="s">
        <v>120</v>
      </c>
      <c r="B83" s="12" t="s">
        <v>7</v>
      </c>
      <c r="C83" s="86" t="s">
        <v>30</v>
      </c>
      <c r="D83" s="16">
        <f>E83+F83+G83</f>
        <v>1.3</v>
      </c>
      <c r="E83" s="16">
        <v>0.4</v>
      </c>
      <c r="F83" s="16">
        <v>0.9</v>
      </c>
      <c r="G83" s="16"/>
      <c r="H83" s="10">
        <f>I83+J83+K83</f>
        <v>0</v>
      </c>
      <c r="I83" s="10"/>
      <c r="J83" s="10"/>
      <c r="K83" s="10"/>
      <c r="L83" s="12">
        <f>M83+N83+O83</f>
        <v>1.3</v>
      </c>
      <c r="M83" s="12">
        <f>E83+I83</f>
        <v>0.4</v>
      </c>
      <c r="N83" s="12">
        <f>F83+J83</f>
        <v>0.9</v>
      </c>
      <c r="O83" s="12">
        <f>G83+K83</f>
        <v>0</v>
      </c>
    </row>
    <row r="84" spans="1:15" ht="15" customHeight="1" x14ac:dyDescent="0.25">
      <c r="A84" s="37" t="s">
        <v>121</v>
      </c>
      <c r="B84" s="12" t="s">
        <v>10</v>
      </c>
      <c r="C84" s="86" t="s">
        <v>30</v>
      </c>
      <c r="D84" s="16">
        <f t="shared" ref="D84:D95" si="19">E84+F84+G84</f>
        <v>0.8</v>
      </c>
      <c r="E84" s="16"/>
      <c r="F84" s="16">
        <v>0.8</v>
      </c>
      <c r="G84" s="16"/>
      <c r="H84" s="10">
        <f t="shared" ref="H84:H95" si="20">I84+J84+K84</f>
        <v>0</v>
      </c>
      <c r="I84" s="10"/>
      <c r="J84" s="10"/>
      <c r="K84" s="10"/>
      <c r="L84" s="12">
        <f t="shared" ref="L84:L95" si="21">M84+N84+O84</f>
        <v>0.8</v>
      </c>
      <c r="M84" s="12">
        <f t="shared" ref="M84:O95" si="22">E84+I84</f>
        <v>0</v>
      </c>
      <c r="N84" s="12">
        <f t="shared" si="22"/>
        <v>0.8</v>
      </c>
      <c r="O84" s="12">
        <f t="shared" si="22"/>
        <v>0</v>
      </c>
    </row>
    <row r="85" spans="1:15" ht="15" customHeight="1" x14ac:dyDescent="0.25">
      <c r="A85" s="37" t="s">
        <v>122</v>
      </c>
      <c r="B85" s="12" t="s">
        <v>11</v>
      </c>
      <c r="C85" s="86" t="s">
        <v>30</v>
      </c>
      <c r="D85" s="16">
        <f t="shared" si="19"/>
        <v>1.2</v>
      </c>
      <c r="E85" s="16"/>
      <c r="F85" s="16">
        <v>1.2</v>
      </c>
      <c r="G85" s="16"/>
      <c r="H85" s="10">
        <f t="shared" si="20"/>
        <v>0</v>
      </c>
      <c r="I85" s="10"/>
      <c r="J85" s="10"/>
      <c r="K85" s="10"/>
      <c r="L85" s="12">
        <f t="shared" si="21"/>
        <v>1.2</v>
      </c>
      <c r="M85" s="12">
        <f t="shared" si="22"/>
        <v>0</v>
      </c>
      <c r="N85" s="12">
        <f t="shared" si="22"/>
        <v>1.2</v>
      </c>
      <c r="O85" s="12">
        <f t="shared" si="22"/>
        <v>0</v>
      </c>
    </row>
    <row r="86" spans="1:15" ht="15" customHeight="1" x14ac:dyDescent="0.25">
      <c r="A86" s="37" t="s">
        <v>123</v>
      </c>
      <c r="B86" s="12" t="s">
        <v>15</v>
      </c>
      <c r="C86" s="86" t="s">
        <v>30</v>
      </c>
      <c r="D86" s="16">
        <f t="shared" si="19"/>
        <v>0.8</v>
      </c>
      <c r="E86" s="16"/>
      <c r="F86" s="16">
        <v>0.8</v>
      </c>
      <c r="G86" s="16"/>
      <c r="H86" s="10">
        <f t="shared" si="20"/>
        <v>0</v>
      </c>
      <c r="I86" s="10"/>
      <c r="J86" s="10"/>
      <c r="K86" s="10"/>
      <c r="L86" s="12">
        <f t="shared" si="21"/>
        <v>0.8</v>
      </c>
      <c r="M86" s="12">
        <f t="shared" si="22"/>
        <v>0</v>
      </c>
      <c r="N86" s="12">
        <f t="shared" si="22"/>
        <v>0.8</v>
      </c>
      <c r="O86" s="12">
        <f t="shared" si="22"/>
        <v>0</v>
      </c>
    </row>
    <row r="87" spans="1:15" ht="15" customHeight="1" x14ac:dyDescent="0.25">
      <c r="A87" s="37" t="s">
        <v>124</v>
      </c>
      <c r="B87" s="12" t="s">
        <v>16</v>
      </c>
      <c r="C87" s="86" t="s">
        <v>30</v>
      </c>
      <c r="D87" s="16">
        <f t="shared" si="19"/>
        <v>1.2</v>
      </c>
      <c r="E87" s="16">
        <v>0.3</v>
      </c>
      <c r="F87" s="16">
        <v>0.9</v>
      </c>
      <c r="G87" s="16"/>
      <c r="H87" s="10">
        <f t="shared" si="20"/>
        <v>0</v>
      </c>
      <c r="I87" s="10"/>
      <c r="J87" s="10"/>
      <c r="K87" s="10"/>
      <c r="L87" s="12">
        <f t="shared" si="21"/>
        <v>1.2</v>
      </c>
      <c r="M87" s="12">
        <f t="shared" si="22"/>
        <v>0.3</v>
      </c>
      <c r="N87" s="12">
        <f t="shared" si="22"/>
        <v>0.9</v>
      </c>
      <c r="O87" s="12">
        <f t="shared" si="22"/>
        <v>0</v>
      </c>
    </row>
    <row r="88" spans="1:15" ht="15" customHeight="1" x14ac:dyDescent="0.25">
      <c r="A88" s="37" t="s">
        <v>125</v>
      </c>
      <c r="B88" s="12" t="s">
        <v>27</v>
      </c>
      <c r="C88" s="86" t="s">
        <v>30</v>
      </c>
      <c r="D88" s="16">
        <f t="shared" si="19"/>
        <v>29.599999999999998</v>
      </c>
      <c r="E88" s="16">
        <v>0.4</v>
      </c>
      <c r="F88" s="16">
        <v>26.7</v>
      </c>
      <c r="G88" s="16">
        <v>2.5</v>
      </c>
      <c r="H88" s="10">
        <f t="shared" si="20"/>
        <v>0</v>
      </c>
      <c r="I88" s="10"/>
      <c r="J88" s="10"/>
      <c r="K88" s="10"/>
      <c r="L88" s="12">
        <f t="shared" si="21"/>
        <v>29.599999999999998</v>
      </c>
      <c r="M88" s="12">
        <f t="shared" si="22"/>
        <v>0.4</v>
      </c>
      <c r="N88" s="12">
        <f t="shared" si="22"/>
        <v>26.7</v>
      </c>
      <c r="O88" s="12">
        <f t="shared" si="22"/>
        <v>2.5</v>
      </c>
    </row>
    <row r="89" spans="1:15" ht="15" customHeight="1" x14ac:dyDescent="0.25">
      <c r="A89" s="37" t="s">
        <v>126</v>
      </c>
      <c r="B89" s="12" t="s">
        <v>52</v>
      </c>
      <c r="C89" s="86" t="s">
        <v>30</v>
      </c>
      <c r="D89" s="16">
        <f t="shared" si="19"/>
        <v>5.4</v>
      </c>
      <c r="E89" s="16"/>
      <c r="F89" s="16">
        <v>5.4</v>
      </c>
      <c r="G89" s="16"/>
      <c r="H89" s="10">
        <f t="shared" si="20"/>
        <v>0</v>
      </c>
      <c r="I89" s="10"/>
      <c r="J89" s="10"/>
      <c r="K89" s="10"/>
      <c r="L89" s="12">
        <f t="shared" si="21"/>
        <v>5.4</v>
      </c>
      <c r="M89" s="12">
        <f t="shared" si="22"/>
        <v>0</v>
      </c>
      <c r="N89" s="12">
        <f t="shared" si="22"/>
        <v>5.4</v>
      </c>
      <c r="O89" s="12">
        <f t="shared" si="22"/>
        <v>0</v>
      </c>
    </row>
    <row r="90" spans="1:15" ht="15" customHeight="1" x14ac:dyDescent="0.25">
      <c r="A90" s="37" t="s">
        <v>151</v>
      </c>
      <c r="B90" s="12" t="s">
        <v>53</v>
      </c>
      <c r="C90" s="86" t="s">
        <v>30</v>
      </c>
      <c r="D90" s="16">
        <f t="shared" si="19"/>
        <v>4.2</v>
      </c>
      <c r="E90" s="16">
        <v>0.4</v>
      </c>
      <c r="F90" s="16">
        <v>3.8</v>
      </c>
      <c r="G90" s="16"/>
      <c r="H90" s="10">
        <f t="shared" si="20"/>
        <v>0</v>
      </c>
      <c r="I90" s="10"/>
      <c r="J90" s="10"/>
      <c r="K90" s="10"/>
      <c r="L90" s="12">
        <f t="shared" si="21"/>
        <v>4.2</v>
      </c>
      <c r="M90" s="12">
        <f t="shared" si="22"/>
        <v>0.4</v>
      </c>
      <c r="N90" s="12">
        <f t="shared" si="22"/>
        <v>3.8</v>
      </c>
      <c r="O90" s="12">
        <f t="shared" si="22"/>
        <v>0</v>
      </c>
    </row>
    <row r="91" spans="1:15" ht="15" customHeight="1" x14ac:dyDescent="0.25">
      <c r="A91" s="37" t="s">
        <v>127</v>
      </c>
      <c r="B91" s="12" t="s">
        <v>252</v>
      </c>
      <c r="C91" s="86" t="s">
        <v>30</v>
      </c>
      <c r="D91" s="16">
        <f t="shared" si="19"/>
        <v>1.6</v>
      </c>
      <c r="E91" s="16">
        <v>0.1</v>
      </c>
      <c r="F91" s="16">
        <v>1.5</v>
      </c>
      <c r="G91" s="16"/>
      <c r="H91" s="10">
        <f t="shared" si="20"/>
        <v>0</v>
      </c>
      <c r="I91" s="10"/>
      <c r="J91" s="10"/>
      <c r="K91" s="10"/>
      <c r="L91" s="12">
        <f t="shared" si="21"/>
        <v>1.6</v>
      </c>
      <c r="M91" s="12">
        <f t="shared" si="22"/>
        <v>0.1</v>
      </c>
      <c r="N91" s="12">
        <f t="shared" si="22"/>
        <v>1.5</v>
      </c>
      <c r="O91" s="12">
        <f t="shared" si="22"/>
        <v>0</v>
      </c>
    </row>
    <row r="92" spans="1:15" ht="15" customHeight="1" x14ac:dyDescent="0.25">
      <c r="A92" s="37" t="s">
        <v>128</v>
      </c>
      <c r="B92" s="12" t="s">
        <v>61</v>
      </c>
      <c r="C92" s="86" t="s">
        <v>30</v>
      </c>
      <c r="D92" s="16">
        <f t="shared" si="19"/>
        <v>1.2</v>
      </c>
      <c r="E92" s="16">
        <v>0.5</v>
      </c>
      <c r="F92" s="16">
        <v>0.7</v>
      </c>
      <c r="G92" s="16"/>
      <c r="H92" s="10">
        <f t="shared" si="20"/>
        <v>0</v>
      </c>
      <c r="I92" s="10"/>
      <c r="J92" s="10"/>
      <c r="K92" s="10"/>
      <c r="L92" s="12">
        <f t="shared" si="21"/>
        <v>1.2</v>
      </c>
      <c r="M92" s="12">
        <f t="shared" si="22"/>
        <v>0.5</v>
      </c>
      <c r="N92" s="12">
        <f t="shared" si="22"/>
        <v>0.7</v>
      </c>
      <c r="O92" s="12">
        <f t="shared" si="22"/>
        <v>0</v>
      </c>
    </row>
    <row r="93" spans="1:15" ht="15" customHeight="1" x14ac:dyDescent="0.25">
      <c r="A93" s="37" t="s">
        <v>129</v>
      </c>
      <c r="B93" s="12" t="s">
        <v>144</v>
      </c>
      <c r="C93" s="86" t="s">
        <v>30</v>
      </c>
      <c r="D93" s="16">
        <f t="shared" si="19"/>
        <v>1</v>
      </c>
      <c r="E93" s="16">
        <v>0.2</v>
      </c>
      <c r="F93" s="16">
        <v>0.8</v>
      </c>
      <c r="G93" s="16"/>
      <c r="H93" s="10">
        <f t="shared" si="20"/>
        <v>0</v>
      </c>
      <c r="I93" s="10"/>
      <c r="J93" s="10"/>
      <c r="K93" s="10"/>
      <c r="L93" s="12">
        <f t="shared" si="21"/>
        <v>1</v>
      </c>
      <c r="M93" s="12">
        <f t="shared" si="22"/>
        <v>0.2</v>
      </c>
      <c r="N93" s="12">
        <f t="shared" si="22"/>
        <v>0.8</v>
      </c>
      <c r="O93" s="12">
        <f t="shared" si="22"/>
        <v>0</v>
      </c>
    </row>
    <row r="94" spans="1:15" ht="15" customHeight="1" x14ac:dyDescent="0.25">
      <c r="A94" s="37" t="s">
        <v>130</v>
      </c>
      <c r="B94" s="12" t="s">
        <v>28</v>
      </c>
      <c r="C94" s="86" t="s">
        <v>30</v>
      </c>
      <c r="D94" s="16">
        <f t="shared" si="19"/>
        <v>3.5</v>
      </c>
      <c r="E94" s="16">
        <v>0.5</v>
      </c>
      <c r="F94" s="16">
        <v>3</v>
      </c>
      <c r="G94" s="16"/>
      <c r="H94" s="10">
        <f t="shared" si="20"/>
        <v>0</v>
      </c>
      <c r="I94" s="10"/>
      <c r="J94" s="10"/>
      <c r="K94" s="10"/>
      <c r="L94" s="12">
        <f t="shared" si="21"/>
        <v>3.5</v>
      </c>
      <c r="M94" s="12">
        <f t="shared" si="22"/>
        <v>0.5</v>
      </c>
      <c r="N94" s="12">
        <f t="shared" si="22"/>
        <v>3</v>
      </c>
      <c r="O94" s="12">
        <f t="shared" si="22"/>
        <v>0</v>
      </c>
    </row>
    <row r="95" spans="1:15" ht="15" customHeight="1" x14ac:dyDescent="0.25">
      <c r="A95" s="37" t="s">
        <v>131</v>
      </c>
      <c r="B95" s="12" t="s">
        <v>29</v>
      </c>
      <c r="C95" s="86" t="s">
        <v>30</v>
      </c>
      <c r="D95" s="16">
        <f t="shared" si="19"/>
        <v>24.3</v>
      </c>
      <c r="E95" s="16">
        <v>16.8</v>
      </c>
      <c r="F95" s="16">
        <v>7.5</v>
      </c>
      <c r="G95" s="16"/>
      <c r="H95" s="10">
        <f t="shared" si="20"/>
        <v>0</v>
      </c>
      <c r="I95" s="10"/>
      <c r="J95" s="10"/>
      <c r="K95" s="10"/>
      <c r="L95" s="12">
        <f t="shared" si="21"/>
        <v>24.3</v>
      </c>
      <c r="M95" s="12">
        <f t="shared" si="22"/>
        <v>16.8</v>
      </c>
      <c r="N95" s="12">
        <f t="shared" si="22"/>
        <v>7.5</v>
      </c>
      <c r="O95" s="12">
        <f t="shared" si="22"/>
        <v>0</v>
      </c>
    </row>
    <row r="96" spans="1:15" ht="15.9" customHeight="1" x14ac:dyDescent="0.25">
      <c r="A96" s="20" t="s">
        <v>132</v>
      </c>
      <c r="B96" s="21" t="s">
        <v>167</v>
      </c>
      <c r="C96" s="28"/>
      <c r="D96" s="23">
        <f t="shared" ref="D96:O96" si="23">SUM(D83:D95)</f>
        <v>76.100000000000009</v>
      </c>
      <c r="E96" s="23">
        <f t="shared" si="23"/>
        <v>19.600000000000001</v>
      </c>
      <c r="F96" s="23">
        <f t="shared" si="23"/>
        <v>54</v>
      </c>
      <c r="G96" s="23">
        <f t="shared" si="23"/>
        <v>2.5</v>
      </c>
      <c r="H96" s="24">
        <f t="shared" si="23"/>
        <v>0</v>
      </c>
      <c r="I96" s="24">
        <f t="shared" si="23"/>
        <v>0</v>
      </c>
      <c r="J96" s="24">
        <f t="shared" si="23"/>
        <v>0</v>
      </c>
      <c r="K96" s="24">
        <f t="shared" si="23"/>
        <v>0</v>
      </c>
      <c r="L96" s="21">
        <f t="shared" si="23"/>
        <v>76.100000000000009</v>
      </c>
      <c r="M96" s="21">
        <f t="shared" si="23"/>
        <v>19.600000000000001</v>
      </c>
      <c r="N96" s="21">
        <f t="shared" si="23"/>
        <v>54</v>
      </c>
      <c r="O96" s="21">
        <f t="shared" si="23"/>
        <v>2.5</v>
      </c>
    </row>
    <row r="97" spans="1:15" ht="15.9" customHeight="1" x14ac:dyDescent="0.3">
      <c r="A97" s="37" t="s">
        <v>133</v>
      </c>
      <c r="B97" s="544" t="s">
        <v>62</v>
      </c>
      <c r="C97" s="545"/>
      <c r="D97" s="545"/>
      <c r="E97" s="545"/>
      <c r="F97" s="545"/>
      <c r="G97" s="545"/>
      <c r="H97" s="545"/>
      <c r="I97" s="545"/>
      <c r="J97" s="545"/>
      <c r="K97" s="545"/>
      <c r="L97" s="545"/>
      <c r="M97" s="545"/>
      <c r="N97" s="545"/>
      <c r="O97" s="546"/>
    </row>
    <row r="98" spans="1:15" ht="15" customHeight="1" x14ac:dyDescent="0.25">
      <c r="A98" s="37" t="s">
        <v>152</v>
      </c>
      <c r="B98" s="11" t="s">
        <v>47</v>
      </c>
      <c r="C98" s="7" t="s">
        <v>24</v>
      </c>
      <c r="D98" s="8">
        <f>E98+F98+G98</f>
        <v>270</v>
      </c>
      <c r="E98" s="41"/>
      <c r="F98" s="41"/>
      <c r="G98" s="41">
        <v>270</v>
      </c>
      <c r="H98" s="10">
        <f>I98+J98+K98</f>
        <v>24.2</v>
      </c>
      <c r="I98" s="10"/>
      <c r="J98" s="10"/>
      <c r="K98" s="10">
        <v>24.2</v>
      </c>
      <c r="L98" s="12">
        <f>M98+N98+O98</f>
        <v>294.2</v>
      </c>
      <c r="M98" s="12">
        <f t="shared" ref="M98:O101" si="24">E98+I98</f>
        <v>0</v>
      </c>
      <c r="N98" s="12">
        <f t="shared" si="24"/>
        <v>0</v>
      </c>
      <c r="O98" s="12">
        <f t="shared" si="24"/>
        <v>294.2</v>
      </c>
    </row>
    <row r="99" spans="1:15" ht="15" customHeight="1" x14ac:dyDescent="0.25">
      <c r="A99" s="37" t="s">
        <v>134</v>
      </c>
      <c r="B99" s="12" t="s">
        <v>48</v>
      </c>
      <c r="C99" s="15" t="s">
        <v>24</v>
      </c>
      <c r="D99" s="16">
        <f>E99+F99+G99</f>
        <v>58</v>
      </c>
      <c r="E99" s="16"/>
      <c r="F99" s="16"/>
      <c r="G99" s="16">
        <v>58</v>
      </c>
      <c r="H99" s="10">
        <f>I99+J99+K99</f>
        <v>0</v>
      </c>
      <c r="I99" s="10"/>
      <c r="J99" s="10"/>
      <c r="K99" s="10"/>
      <c r="L99" s="12">
        <f>M99+N99+O99</f>
        <v>58</v>
      </c>
      <c r="M99" s="12">
        <f t="shared" si="24"/>
        <v>0</v>
      </c>
      <c r="N99" s="12">
        <f t="shared" si="24"/>
        <v>0</v>
      </c>
      <c r="O99" s="12">
        <f t="shared" si="24"/>
        <v>58</v>
      </c>
    </row>
    <row r="100" spans="1:15" s="36" customFormat="1" ht="15" customHeight="1" x14ac:dyDescent="0.25">
      <c r="A100" s="37" t="s">
        <v>171</v>
      </c>
      <c r="B100" s="12" t="s">
        <v>63</v>
      </c>
      <c r="C100" s="30" t="s">
        <v>24</v>
      </c>
      <c r="D100" s="16">
        <f>E100+F100+G100</f>
        <v>0.6</v>
      </c>
      <c r="E100" s="16"/>
      <c r="F100" s="16"/>
      <c r="G100" s="16">
        <v>0.6</v>
      </c>
      <c r="H100" s="10">
        <f>I100+J100+K100</f>
        <v>1.6</v>
      </c>
      <c r="I100" s="10"/>
      <c r="J100" s="10"/>
      <c r="K100" s="10">
        <v>1.6</v>
      </c>
      <c r="L100" s="12">
        <f>M100+N100+O100</f>
        <v>2.2000000000000002</v>
      </c>
      <c r="M100" s="12">
        <f t="shared" si="24"/>
        <v>0</v>
      </c>
      <c r="N100" s="12">
        <f t="shared" si="24"/>
        <v>0</v>
      </c>
      <c r="O100" s="12">
        <f t="shared" si="24"/>
        <v>2.2000000000000002</v>
      </c>
    </row>
    <row r="101" spans="1:15" ht="15" customHeight="1" x14ac:dyDescent="0.25">
      <c r="A101" s="37" t="s">
        <v>172</v>
      </c>
      <c r="B101" s="12" t="s">
        <v>276</v>
      </c>
      <c r="C101" s="15" t="s">
        <v>24</v>
      </c>
      <c r="D101" s="16">
        <f>E101+F101+G101</f>
        <v>31</v>
      </c>
      <c r="E101" s="42">
        <v>0.1</v>
      </c>
      <c r="F101" s="42"/>
      <c r="G101" s="42">
        <v>30.9</v>
      </c>
      <c r="H101" s="10">
        <f>I101+J101+K101</f>
        <v>0</v>
      </c>
      <c r="I101" s="10"/>
      <c r="J101" s="10"/>
      <c r="K101" s="10"/>
      <c r="L101" s="12">
        <f>M101+N101+O101</f>
        <v>31</v>
      </c>
      <c r="M101" s="12">
        <f t="shared" si="24"/>
        <v>0.1</v>
      </c>
      <c r="N101" s="12">
        <f t="shared" si="24"/>
        <v>0</v>
      </c>
      <c r="O101" s="12">
        <f t="shared" si="24"/>
        <v>30.9</v>
      </c>
    </row>
    <row r="102" spans="1:15" ht="15.9" customHeight="1" x14ac:dyDescent="0.25">
      <c r="A102" s="20" t="s">
        <v>173</v>
      </c>
      <c r="B102" s="43" t="s">
        <v>168</v>
      </c>
      <c r="C102" s="25"/>
      <c r="D102" s="23">
        <f t="shared" ref="D102:L102" si="25">SUM(D98:D101)</f>
        <v>359.6</v>
      </c>
      <c r="E102" s="23">
        <f t="shared" si="25"/>
        <v>0.1</v>
      </c>
      <c r="F102" s="23">
        <f t="shared" si="25"/>
        <v>0</v>
      </c>
      <c r="G102" s="23">
        <f t="shared" si="25"/>
        <v>359.5</v>
      </c>
      <c r="H102" s="24">
        <f t="shared" si="25"/>
        <v>25.8</v>
      </c>
      <c r="I102" s="24">
        <f t="shared" si="25"/>
        <v>0</v>
      </c>
      <c r="J102" s="24">
        <f t="shared" si="25"/>
        <v>0</v>
      </c>
      <c r="K102" s="24">
        <f t="shared" si="25"/>
        <v>25.8</v>
      </c>
      <c r="L102" s="21">
        <f t="shared" si="25"/>
        <v>385.4</v>
      </c>
      <c r="M102" s="21">
        <f t="shared" ref="M102:O102" si="26">SUM(M98:M101)</f>
        <v>0.1</v>
      </c>
      <c r="N102" s="21">
        <f t="shared" si="26"/>
        <v>0</v>
      </c>
      <c r="O102" s="21">
        <f t="shared" si="26"/>
        <v>385.29999999999995</v>
      </c>
    </row>
    <row r="103" spans="1:15" ht="15.9" customHeight="1" x14ac:dyDescent="0.25">
      <c r="A103" s="20" t="s">
        <v>174</v>
      </c>
      <c r="B103" s="44" t="s">
        <v>160</v>
      </c>
      <c r="C103" s="45"/>
      <c r="D103" s="46">
        <f t="shared" ref="D103:O103" si="27">D32+D45+D49+D81+D96+D102</f>
        <v>1338.6000000000001</v>
      </c>
      <c r="E103" s="46">
        <f t="shared" si="27"/>
        <v>215.09999999999997</v>
      </c>
      <c r="F103" s="46">
        <f t="shared" si="27"/>
        <v>134.19999999999999</v>
      </c>
      <c r="G103" s="46">
        <f t="shared" si="27"/>
        <v>989.30000000000007</v>
      </c>
      <c r="H103" s="47">
        <f t="shared" si="27"/>
        <v>25.8</v>
      </c>
      <c r="I103" s="47">
        <f t="shared" si="27"/>
        <v>0</v>
      </c>
      <c r="J103" s="47">
        <f t="shared" si="27"/>
        <v>0</v>
      </c>
      <c r="K103" s="47">
        <f t="shared" si="27"/>
        <v>25.8</v>
      </c>
      <c r="L103" s="48">
        <f t="shared" si="27"/>
        <v>1364.4</v>
      </c>
      <c r="M103" s="48">
        <f t="shared" si="27"/>
        <v>215.09999999999997</v>
      </c>
      <c r="N103" s="48">
        <f t="shared" si="27"/>
        <v>134.19999999999999</v>
      </c>
      <c r="O103" s="48">
        <f t="shared" si="27"/>
        <v>1015.1</v>
      </c>
    </row>
    <row r="104" spans="1:15" x14ac:dyDescent="0.25">
      <c r="A104" s="54"/>
      <c r="B104" s="49"/>
      <c r="C104" s="50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</row>
    <row r="105" spans="1:15" x14ac:dyDescent="0.25">
      <c r="A105" s="6"/>
      <c r="B105" s="6"/>
      <c r="C105" s="51"/>
      <c r="D105" s="295"/>
      <c r="E105" s="295"/>
      <c r="F105" s="295"/>
      <c r="G105" s="295"/>
    </row>
    <row r="106" spans="1:15" x14ac:dyDescent="0.25">
      <c r="A106" s="6"/>
      <c r="B106" s="6"/>
      <c r="C106" s="51"/>
      <c r="D106" s="199">
        <v>1338.6</v>
      </c>
      <c r="E106" s="199">
        <v>215.1</v>
      </c>
      <c r="F106" s="199">
        <v>134.19999999999999</v>
      </c>
      <c r="G106" s="199">
        <v>989.3</v>
      </c>
    </row>
    <row r="107" spans="1:15" x14ac:dyDescent="0.25">
      <c r="A107" s="6"/>
      <c r="B107" s="6"/>
      <c r="C107" s="51"/>
      <c r="D107" s="6"/>
      <c r="E107" s="6"/>
      <c r="F107" s="6"/>
      <c r="G107" s="6"/>
    </row>
    <row r="108" spans="1:15" x14ac:dyDescent="0.25">
      <c r="A108" s="6"/>
      <c r="B108" s="6"/>
      <c r="C108" s="51"/>
      <c r="D108" s="6"/>
      <c r="E108" s="6"/>
      <c r="F108" s="6"/>
      <c r="G108" s="6"/>
    </row>
    <row r="109" spans="1:15" x14ac:dyDescent="0.25">
      <c r="A109" s="6"/>
      <c r="B109" s="6"/>
      <c r="C109" s="51"/>
      <c r="D109" s="6"/>
      <c r="E109" s="6"/>
      <c r="F109" s="6"/>
      <c r="G109" s="6"/>
    </row>
    <row r="110" spans="1:15" x14ac:dyDescent="0.25">
      <c r="A110" s="6"/>
      <c r="B110" s="6"/>
      <c r="C110" s="51"/>
      <c r="D110" s="6"/>
      <c r="E110" s="6"/>
      <c r="F110" s="6"/>
      <c r="G110" s="6"/>
    </row>
    <row r="111" spans="1:15" x14ac:dyDescent="0.25">
      <c r="A111" s="6"/>
      <c r="B111" s="6"/>
      <c r="C111" s="51"/>
      <c r="D111" s="6"/>
      <c r="E111" s="6"/>
      <c r="F111" s="6"/>
      <c r="G111" s="6"/>
    </row>
    <row r="112" spans="1:15" x14ac:dyDescent="0.25">
      <c r="A112" s="6"/>
      <c r="B112" s="6"/>
      <c r="C112" s="51"/>
      <c r="D112" s="6"/>
      <c r="E112" s="6"/>
      <c r="F112" s="6"/>
      <c r="G112" s="6"/>
    </row>
    <row r="113" spans="1:7" x14ac:dyDescent="0.25">
      <c r="A113" s="6"/>
      <c r="B113" s="6"/>
      <c r="C113" s="51"/>
      <c r="D113" s="6"/>
      <c r="E113" s="6"/>
      <c r="F113" s="6"/>
      <c r="G113" s="6"/>
    </row>
    <row r="114" spans="1:7" x14ac:dyDescent="0.25">
      <c r="A114" s="6"/>
      <c r="B114" s="6"/>
      <c r="C114" s="51"/>
      <c r="D114" s="6"/>
      <c r="E114" s="6"/>
      <c r="F114" s="6"/>
      <c r="G114" s="6"/>
    </row>
    <row r="115" spans="1:7" x14ac:dyDescent="0.25">
      <c r="A115" s="6"/>
      <c r="B115" s="6"/>
      <c r="C115" s="51"/>
      <c r="D115" s="6"/>
      <c r="E115" s="6"/>
      <c r="F115" s="6"/>
      <c r="G115" s="6"/>
    </row>
    <row r="116" spans="1:7" x14ac:dyDescent="0.25">
      <c r="A116" s="6"/>
      <c r="B116" s="6"/>
      <c r="C116" s="51"/>
      <c r="D116" s="6"/>
      <c r="E116" s="6"/>
      <c r="F116" s="6"/>
      <c r="G116" s="6"/>
    </row>
    <row r="117" spans="1:7" x14ac:dyDescent="0.25">
      <c r="A117" s="6"/>
      <c r="B117" s="6"/>
      <c r="C117" s="51"/>
      <c r="D117" s="6"/>
      <c r="E117" s="6"/>
      <c r="F117" s="6"/>
      <c r="G117" s="6"/>
    </row>
    <row r="118" spans="1:7" x14ac:dyDescent="0.25">
      <c r="A118" s="6"/>
      <c r="B118" s="6"/>
      <c r="C118" s="51"/>
      <c r="D118" s="6"/>
      <c r="E118" s="6"/>
      <c r="F118" s="6"/>
      <c r="G118" s="6"/>
    </row>
    <row r="119" spans="1:7" x14ac:dyDescent="0.25">
      <c r="A119" s="6"/>
      <c r="B119" s="6"/>
      <c r="C119" s="51"/>
      <c r="D119" s="6"/>
      <c r="E119" s="6"/>
      <c r="F119" s="6"/>
      <c r="G119" s="6"/>
    </row>
    <row r="120" spans="1:7" x14ac:dyDescent="0.25">
      <c r="A120" s="6"/>
      <c r="B120" s="6"/>
      <c r="C120" s="51"/>
      <c r="D120" s="6"/>
      <c r="E120" s="6"/>
      <c r="F120" s="6"/>
      <c r="G120" s="6"/>
    </row>
    <row r="121" spans="1:7" x14ac:dyDescent="0.25">
      <c r="A121" s="6"/>
      <c r="B121" s="6"/>
      <c r="C121" s="51"/>
      <c r="D121" s="6"/>
      <c r="E121" s="6"/>
      <c r="F121" s="6"/>
      <c r="G121" s="6"/>
    </row>
    <row r="122" spans="1:7" x14ac:dyDescent="0.25">
      <c r="A122" s="6"/>
      <c r="B122" s="6"/>
      <c r="C122" s="51"/>
      <c r="D122" s="6"/>
      <c r="E122" s="6"/>
      <c r="F122" s="6"/>
      <c r="G122" s="6"/>
    </row>
    <row r="123" spans="1:7" x14ac:dyDescent="0.25">
      <c r="A123" s="6"/>
      <c r="B123" s="6"/>
      <c r="C123" s="51"/>
      <c r="D123" s="6"/>
      <c r="E123" s="6"/>
      <c r="F123" s="6"/>
      <c r="G123" s="6"/>
    </row>
    <row r="124" spans="1:7" x14ac:dyDescent="0.25">
      <c r="A124" s="6"/>
      <c r="B124" s="6"/>
      <c r="C124" s="51"/>
      <c r="D124" s="6"/>
      <c r="E124" s="6"/>
      <c r="F124" s="6"/>
      <c r="G124" s="6"/>
    </row>
    <row r="125" spans="1:7" x14ac:dyDescent="0.25">
      <c r="A125" s="6"/>
      <c r="B125" s="6"/>
      <c r="C125" s="51"/>
      <c r="D125" s="6"/>
      <c r="E125" s="6"/>
      <c r="F125" s="6"/>
      <c r="G125" s="6"/>
    </row>
    <row r="126" spans="1:7" x14ac:dyDescent="0.25">
      <c r="A126" s="6"/>
      <c r="B126" s="6"/>
      <c r="C126" s="51"/>
      <c r="D126" s="6"/>
      <c r="E126" s="6"/>
      <c r="F126" s="6"/>
      <c r="G126" s="6"/>
    </row>
    <row r="127" spans="1:7" x14ac:dyDescent="0.25">
      <c r="A127" s="6"/>
      <c r="B127" s="6"/>
      <c r="C127" s="51"/>
      <c r="D127" s="6"/>
      <c r="E127" s="6"/>
      <c r="F127" s="6"/>
      <c r="G127" s="6"/>
    </row>
    <row r="128" spans="1:7" x14ac:dyDescent="0.25">
      <c r="A128" s="6"/>
      <c r="B128" s="6"/>
      <c r="C128" s="51"/>
      <c r="D128" s="6"/>
      <c r="E128" s="6"/>
      <c r="F128" s="6"/>
      <c r="G128" s="6"/>
    </row>
    <row r="129" spans="1:7" x14ac:dyDescent="0.25">
      <c r="A129" s="6"/>
      <c r="B129" s="6"/>
      <c r="C129" s="51"/>
      <c r="D129" s="6"/>
      <c r="E129" s="6"/>
      <c r="F129" s="6"/>
      <c r="G129" s="6"/>
    </row>
    <row r="130" spans="1:7" x14ac:dyDescent="0.25">
      <c r="A130" s="6"/>
      <c r="B130" s="6"/>
      <c r="C130" s="51"/>
      <c r="D130" s="6"/>
      <c r="E130" s="6"/>
      <c r="F130" s="6"/>
      <c r="G130" s="6"/>
    </row>
    <row r="131" spans="1:7" x14ac:dyDescent="0.25">
      <c r="A131" s="6"/>
      <c r="B131" s="6"/>
      <c r="C131" s="51"/>
      <c r="D131" s="6"/>
      <c r="E131" s="6"/>
      <c r="F131" s="6"/>
      <c r="G131" s="6"/>
    </row>
    <row r="132" spans="1:7" x14ac:dyDescent="0.25">
      <c r="A132" s="6"/>
      <c r="B132" s="6"/>
      <c r="C132" s="51"/>
      <c r="D132" s="6"/>
      <c r="E132" s="6"/>
      <c r="F132" s="6"/>
      <c r="G132" s="6"/>
    </row>
    <row r="133" spans="1:7" x14ac:dyDescent="0.25">
      <c r="A133" s="6"/>
      <c r="B133" s="6"/>
      <c r="C133" s="51"/>
      <c r="D133" s="6"/>
      <c r="E133" s="6"/>
      <c r="F133" s="6"/>
      <c r="G133" s="6"/>
    </row>
    <row r="134" spans="1:7" x14ac:dyDescent="0.25">
      <c r="A134" s="6"/>
      <c r="B134" s="6"/>
      <c r="C134" s="51"/>
      <c r="D134" s="6"/>
      <c r="E134" s="6"/>
      <c r="F134" s="6"/>
      <c r="G134" s="6"/>
    </row>
    <row r="135" spans="1:7" x14ac:dyDescent="0.25">
      <c r="A135" s="6"/>
      <c r="B135" s="6"/>
      <c r="C135" s="51"/>
      <c r="D135" s="6"/>
      <c r="E135" s="6"/>
      <c r="F135" s="6"/>
      <c r="G135" s="6"/>
    </row>
    <row r="136" spans="1:7" x14ac:dyDescent="0.25">
      <c r="A136" s="6"/>
      <c r="B136" s="6"/>
      <c r="C136" s="51"/>
      <c r="D136" s="6"/>
      <c r="E136" s="6"/>
      <c r="F136" s="6"/>
      <c r="G136" s="6"/>
    </row>
    <row r="137" spans="1:7" x14ac:dyDescent="0.25">
      <c r="A137" s="6"/>
      <c r="B137" s="6"/>
      <c r="C137" s="51"/>
      <c r="D137" s="6"/>
      <c r="E137" s="6"/>
      <c r="F137" s="6"/>
      <c r="G137" s="6"/>
    </row>
    <row r="138" spans="1:7" x14ac:dyDescent="0.25">
      <c r="A138" s="6"/>
      <c r="B138" s="6"/>
      <c r="C138" s="51"/>
      <c r="D138" s="6"/>
      <c r="E138" s="6"/>
      <c r="F138" s="6"/>
      <c r="G138" s="6"/>
    </row>
    <row r="139" spans="1:7" x14ac:dyDescent="0.25">
      <c r="A139" s="6"/>
      <c r="B139" s="6"/>
      <c r="C139" s="51"/>
      <c r="D139" s="6"/>
      <c r="E139" s="6"/>
      <c r="F139" s="6"/>
      <c r="G139" s="6"/>
    </row>
    <row r="140" spans="1:7" x14ac:dyDescent="0.25">
      <c r="A140" s="6"/>
      <c r="B140" s="6"/>
      <c r="C140" s="51"/>
      <c r="D140" s="6"/>
      <c r="E140" s="6"/>
      <c r="F140" s="6"/>
      <c r="G140" s="6"/>
    </row>
    <row r="141" spans="1:7" x14ac:dyDescent="0.25">
      <c r="A141" s="6"/>
      <c r="B141" s="6"/>
      <c r="C141" s="51"/>
      <c r="D141" s="6"/>
      <c r="E141" s="6"/>
      <c r="F141" s="6"/>
      <c r="G141" s="6"/>
    </row>
    <row r="142" spans="1:7" x14ac:dyDescent="0.25">
      <c r="A142" s="6"/>
      <c r="B142" s="6"/>
      <c r="C142" s="51"/>
      <c r="D142" s="6"/>
      <c r="E142" s="6"/>
      <c r="F142" s="6"/>
      <c r="G142" s="6"/>
    </row>
    <row r="143" spans="1:7" x14ac:dyDescent="0.25">
      <c r="A143" s="6"/>
      <c r="B143" s="6"/>
      <c r="C143" s="51"/>
      <c r="D143" s="6"/>
      <c r="E143" s="6"/>
      <c r="F143" s="6"/>
      <c r="G143" s="6"/>
    </row>
    <row r="144" spans="1:7" x14ac:dyDescent="0.25">
      <c r="A144" s="6"/>
      <c r="B144" s="6"/>
      <c r="C144" s="51"/>
      <c r="D144" s="6"/>
      <c r="E144" s="6"/>
      <c r="F144" s="6"/>
      <c r="G144" s="6"/>
    </row>
    <row r="145" spans="1:7" x14ac:dyDescent="0.25">
      <c r="A145" s="6"/>
      <c r="B145" s="6"/>
      <c r="C145" s="51"/>
      <c r="D145" s="6"/>
      <c r="E145" s="6"/>
      <c r="F145" s="6"/>
      <c r="G145" s="6"/>
    </row>
    <row r="146" spans="1:7" x14ac:dyDescent="0.25">
      <c r="A146" s="6"/>
      <c r="B146" s="6"/>
      <c r="C146" s="51"/>
      <c r="D146" s="6"/>
      <c r="E146" s="6"/>
      <c r="F146" s="6"/>
      <c r="G146" s="6"/>
    </row>
    <row r="147" spans="1:7" x14ac:dyDescent="0.25">
      <c r="A147" s="6"/>
      <c r="B147" s="6"/>
      <c r="C147" s="51"/>
      <c r="D147" s="6"/>
      <c r="E147" s="6"/>
      <c r="F147" s="6"/>
      <c r="G147" s="6"/>
    </row>
    <row r="148" spans="1:7" x14ac:dyDescent="0.25">
      <c r="A148" s="6"/>
      <c r="B148" s="6"/>
      <c r="C148" s="51"/>
      <c r="D148" s="6"/>
      <c r="E148" s="6"/>
      <c r="F148" s="6"/>
      <c r="G148" s="6"/>
    </row>
    <row r="149" spans="1:7" x14ac:dyDescent="0.25">
      <c r="A149" s="6"/>
      <c r="B149" s="6"/>
      <c r="C149" s="51"/>
      <c r="D149" s="6"/>
      <c r="E149" s="6"/>
      <c r="F149" s="6"/>
      <c r="G149" s="6"/>
    </row>
    <row r="150" spans="1:7" x14ac:dyDescent="0.25">
      <c r="A150" s="6"/>
      <c r="B150" s="6"/>
      <c r="C150" s="51"/>
      <c r="D150" s="6"/>
      <c r="E150" s="6"/>
      <c r="F150" s="6"/>
      <c r="G150" s="6"/>
    </row>
    <row r="151" spans="1:7" x14ac:dyDescent="0.25">
      <c r="A151" s="6"/>
      <c r="B151" s="6"/>
      <c r="C151" s="51"/>
      <c r="D151" s="6"/>
      <c r="E151" s="6"/>
      <c r="F151" s="6"/>
      <c r="G151" s="6"/>
    </row>
    <row r="152" spans="1:7" x14ac:dyDescent="0.25">
      <c r="A152" s="6"/>
      <c r="B152" s="6"/>
      <c r="C152" s="51"/>
      <c r="D152" s="6"/>
      <c r="E152" s="6"/>
      <c r="F152" s="6"/>
      <c r="G152" s="6"/>
    </row>
    <row r="153" spans="1:7" x14ac:dyDescent="0.25">
      <c r="A153" s="6"/>
      <c r="B153" s="6"/>
      <c r="C153" s="51"/>
      <c r="D153" s="6"/>
      <c r="E153" s="6"/>
      <c r="F153" s="6"/>
      <c r="G153" s="6"/>
    </row>
    <row r="154" spans="1:7" x14ac:dyDescent="0.25">
      <c r="A154" s="6"/>
      <c r="B154" s="6"/>
      <c r="C154" s="51"/>
      <c r="D154" s="6"/>
      <c r="E154" s="6"/>
      <c r="F154" s="6"/>
      <c r="G154" s="6"/>
    </row>
    <row r="155" spans="1:7" x14ac:dyDescent="0.25">
      <c r="A155" s="6"/>
      <c r="B155" s="6"/>
      <c r="C155" s="51"/>
      <c r="D155" s="6"/>
      <c r="E155" s="6"/>
      <c r="F155" s="6"/>
      <c r="G155" s="6"/>
    </row>
    <row r="156" spans="1:7" x14ac:dyDescent="0.25">
      <c r="A156" s="6"/>
      <c r="B156" s="6"/>
      <c r="C156" s="51"/>
      <c r="D156" s="6"/>
      <c r="E156" s="6"/>
      <c r="F156" s="6"/>
      <c r="G156" s="6"/>
    </row>
    <row r="157" spans="1:7" x14ac:dyDescent="0.25">
      <c r="A157" s="6"/>
      <c r="B157" s="6"/>
      <c r="C157" s="51"/>
      <c r="D157" s="6"/>
      <c r="E157" s="6"/>
      <c r="F157" s="6"/>
      <c r="G157" s="6"/>
    </row>
    <row r="158" spans="1:7" x14ac:dyDescent="0.25">
      <c r="A158" s="6"/>
      <c r="B158" s="6"/>
      <c r="C158" s="51"/>
      <c r="D158" s="6"/>
      <c r="E158" s="6"/>
      <c r="F158" s="6"/>
      <c r="G158" s="6"/>
    </row>
    <row r="159" spans="1:7" x14ac:dyDescent="0.25">
      <c r="A159" s="6"/>
      <c r="B159" s="6"/>
      <c r="C159" s="51"/>
      <c r="D159" s="6"/>
      <c r="E159" s="6"/>
      <c r="F159" s="6"/>
      <c r="G159" s="6"/>
    </row>
    <row r="160" spans="1:7" x14ac:dyDescent="0.25">
      <c r="A160" s="6"/>
      <c r="B160" s="6"/>
      <c r="C160" s="51"/>
      <c r="D160" s="6"/>
      <c r="E160" s="6"/>
      <c r="F160" s="6"/>
      <c r="G160" s="6"/>
    </row>
    <row r="161" spans="1:7" x14ac:dyDescent="0.25">
      <c r="A161" s="6"/>
      <c r="B161" s="6"/>
      <c r="C161" s="51"/>
      <c r="D161" s="6"/>
      <c r="E161" s="6"/>
      <c r="F161" s="6"/>
      <c r="G161" s="6"/>
    </row>
    <row r="162" spans="1:7" x14ac:dyDescent="0.25">
      <c r="A162" s="6"/>
      <c r="B162" s="6"/>
      <c r="C162" s="51"/>
      <c r="D162" s="6"/>
      <c r="E162" s="6"/>
      <c r="F162" s="6"/>
      <c r="G162" s="6"/>
    </row>
    <row r="163" spans="1:7" x14ac:dyDescent="0.25">
      <c r="A163" s="6"/>
      <c r="B163" s="6"/>
      <c r="C163" s="51"/>
      <c r="D163" s="6"/>
      <c r="E163" s="6"/>
      <c r="F163" s="6"/>
      <c r="G163" s="6"/>
    </row>
    <row r="164" spans="1:7" x14ac:dyDescent="0.25">
      <c r="A164" s="6"/>
      <c r="B164" s="6"/>
      <c r="C164" s="51"/>
      <c r="D164" s="6"/>
      <c r="E164" s="6"/>
      <c r="F164" s="6"/>
      <c r="G164" s="6"/>
    </row>
    <row r="165" spans="1:7" x14ac:dyDescent="0.25">
      <c r="A165" s="6"/>
      <c r="B165" s="6"/>
      <c r="C165" s="51"/>
      <c r="D165" s="6"/>
      <c r="E165" s="6"/>
      <c r="F165" s="6"/>
      <c r="G165" s="6"/>
    </row>
    <row r="166" spans="1:7" x14ac:dyDescent="0.25">
      <c r="A166" s="6"/>
      <c r="B166" s="6"/>
      <c r="C166" s="51"/>
      <c r="D166" s="6"/>
      <c r="E166" s="6"/>
      <c r="F166" s="6"/>
      <c r="G166" s="6"/>
    </row>
    <row r="167" spans="1:7" x14ac:dyDescent="0.25">
      <c r="A167" s="6"/>
      <c r="B167" s="6"/>
      <c r="C167" s="51"/>
      <c r="D167" s="6"/>
      <c r="E167" s="6"/>
      <c r="F167" s="6"/>
      <c r="G167" s="6"/>
    </row>
    <row r="168" spans="1:7" x14ac:dyDescent="0.25">
      <c r="A168" s="6"/>
      <c r="B168" s="6"/>
      <c r="C168" s="51"/>
      <c r="D168" s="6"/>
      <c r="E168" s="6"/>
      <c r="F168" s="6"/>
      <c r="G168" s="6"/>
    </row>
    <row r="169" spans="1:7" x14ac:dyDescent="0.25">
      <c r="A169" s="6"/>
      <c r="B169" s="6"/>
      <c r="C169" s="51"/>
      <c r="D169" s="6"/>
      <c r="E169" s="6"/>
      <c r="F169" s="6"/>
      <c r="G169" s="6"/>
    </row>
    <row r="170" spans="1:7" x14ac:dyDescent="0.25">
      <c r="A170" s="6"/>
      <c r="B170" s="6"/>
      <c r="C170" s="51"/>
      <c r="D170" s="6"/>
      <c r="E170" s="6"/>
      <c r="F170" s="6"/>
      <c r="G170" s="6"/>
    </row>
    <row r="171" spans="1:7" x14ac:dyDescent="0.25">
      <c r="A171" s="6"/>
      <c r="B171" s="6"/>
      <c r="C171" s="51"/>
      <c r="D171" s="6"/>
      <c r="E171" s="6"/>
      <c r="F171" s="6"/>
      <c r="G171" s="6"/>
    </row>
    <row r="172" spans="1:7" x14ac:dyDescent="0.25">
      <c r="A172" s="6"/>
      <c r="B172" s="6"/>
      <c r="C172" s="51"/>
      <c r="D172" s="6"/>
      <c r="E172" s="6"/>
      <c r="F172" s="6"/>
      <c r="G172" s="6"/>
    </row>
    <row r="173" spans="1:7" x14ac:dyDescent="0.25">
      <c r="A173" s="6"/>
      <c r="B173" s="6"/>
      <c r="C173" s="51"/>
      <c r="D173" s="6"/>
      <c r="E173" s="6"/>
      <c r="F173" s="6"/>
      <c r="G173" s="6"/>
    </row>
    <row r="174" spans="1:7" x14ac:dyDescent="0.25">
      <c r="A174" s="6"/>
      <c r="B174" s="6"/>
      <c r="C174" s="51"/>
      <c r="D174" s="6"/>
      <c r="E174" s="6"/>
      <c r="F174" s="6"/>
      <c r="G174" s="6"/>
    </row>
    <row r="175" spans="1:7" x14ac:dyDescent="0.25">
      <c r="A175" s="6"/>
      <c r="B175" s="6"/>
      <c r="C175" s="51"/>
      <c r="D175" s="6"/>
      <c r="E175" s="6"/>
      <c r="F175" s="6"/>
      <c r="G175" s="6"/>
    </row>
    <row r="176" spans="1:7" x14ac:dyDescent="0.25">
      <c r="A176" s="6"/>
      <c r="B176" s="6"/>
      <c r="C176" s="51"/>
      <c r="D176" s="6"/>
      <c r="E176" s="6"/>
      <c r="F176" s="6"/>
      <c r="G176" s="6"/>
    </row>
    <row r="177" spans="1:7" x14ac:dyDescent="0.25">
      <c r="A177" s="6"/>
      <c r="B177" s="6"/>
      <c r="C177" s="51"/>
      <c r="D177" s="6"/>
      <c r="E177" s="6"/>
      <c r="F177" s="6"/>
      <c r="G177" s="6"/>
    </row>
    <row r="178" spans="1:7" x14ac:dyDescent="0.25">
      <c r="A178" s="6"/>
      <c r="B178" s="6"/>
      <c r="C178" s="51"/>
      <c r="D178" s="6"/>
      <c r="E178" s="6"/>
      <c r="F178" s="6"/>
      <c r="G178" s="6"/>
    </row>
    <row r="179" spans="1:7" x14ac:dyDescent="0.25">
      <c r="A179" s="6"/>
      <c r="B179" s="6"/>
      <c r="C179" s="51"/>
      <c r="D179" s="6"/>
      <c r="E179" s="6"/>
      <c r="F179" s="6"/>
      <c r="G179" s="6"/>
    </row>
    <row r="180" spans="1:7" x14ac:dyDescent="0.25">
      <c r="A180" s="6"/>
      <c r="B180" s="6"/>
      <c r="C180" s="51"/>
      <c r="D180" s="6"/>
      <c r="E180" s="6"/>
      <c r="F180" s="6"/>
      <c r="G180" s="6"/>
    </row>
    <row r="181" spans="1:7" x14ac:dyDescent="0.25">
      <c r="A181" s="6"/>
      <c r="B181" s="6"/>
      <c r="C181" s="51"/>
      <c r="D181" s="6"/>
      <c r="E181" s="6"/>
      <c r="F181" s="6"/>
      <c r="G181" s="6"/>
    </row>
    <row r="182" spans="1:7" x14ac:dyDescent="0.25">
      <c r="A182" s="6"/>
      <c r="B182" s="6"/>
      <c r="C182" s="51"/>
      <c r="D182" s="6"/>
      <c r="E182" s="6"/>
      <c r="F182" s="6"/>
      <c r="G182" s="6"/>
    </row>
    <row r="183" spans="1:7" x14ac:dyDescent="0.25">
      <c r="A183" s="6"/>
      <c r="B183" s="6"/>
      <c r="C183" s="51"/>
      <c r="D183" s="6"/>
      <c r="E183" s="6"/>
      <c r="F183" s="6"/>
      <c r="G183" s="6"/>
    </row>
    <row r="184" spans="1:7" x14ac:dyDescent="0.25">
      <c r="A184" s="6"/>
      <c r="B184" s="6"/>
      <c r="C184" s="51"/>
      <c r="D184" s="6"/>
      <c r="E184" s="6"/>
      <c r="F184" s="6"/>
      <c r="G184" s="6"/>
    </row>
    <row r="185" spans="1:7" x14ac:dyDescent="0.25">
      <c r="A185" s="6"/>
      <c r="B185" s="6"/>
      <c r="C185" s="51"/>
      <c r="D185" s="6"/>
      <c r="E185" s="6"/>
      <c r="F185" s="6"/>
      <c r="G185" s="6"/>
    </row>
    <row r="186" spans="1:7" x14ac:dyDescent="0.25">
      <c r="A186" s="6"/>
      <c r="B186" s="6"/>
      <c r="C186" s="51"/>
      <c r="D186" s="6"/>
      <c r="E186" s="6"/>
      <c r="F186" s="6"/>
      <c r="G186" s="6"/>
    </row>
    <row r="187" spans="1:7" x14ac:dyDescent="0.25">
      <c r="A187" s="6"/>
      <c r="B187" s="6"/>
      <c r="C187" s="51"/>
      <c r="D187" s="6"/>
      <c r="E187" s="6"/>
      <c r="F187" s="6"/>
      <c r="G187" s="6"/>
    </row>
    <row r="188" spans="1:7" x14ac:dyDescent="0.25">
      <c r="A188" s="6"/>
      <c r="B188" s="6"/>
      <c r="C188" s="51"/>
      <c r="D188" s="6"/>
      <c r="E188" s="6"/>
      <c r="F188" s="6"/>
      <c r="G188" s="6"/>
    </row>
    <row r="189" spans="1:7" x14ac:dyDescent="0.25">
      <c r="A189" s="6"/>
      <c r="B189" s="6"/>
      <c r="C189" s="51"/>
      <c r="D189" s="6"/>
      <c r="E189" s="6"/>
      <c r="F189" s="6"/>
      <c r="G189" s="6"/>
    </row>
    <row r="190" spans="1:7" x14ac:dyDescent="0.25">
      <c r="A190" s="6"/>
      <c r="B190" s="6"/>
      <c r="C190" s="51"/>
      <c r="D190" s="6"/>
      <c r="E190" s="6"/>
      <c r="F190" s="6"/>
      <c r="G190" s="6"/>
    </row>
    <row r="191" spans="1:7" x14ac:dyDescent="0.25">
      <c r="A191" s="6"/>
      <c r="B191" s="6"/>
      <c r="C191" s="51"/>
      <c r="D191" s="6"/>
      <c r="E191" s="6"/>
      <c r="F191" s="6"/>
      <c r="G191" s="6"/>
    </row>
    <row r="192" spans="1:7" x14ac:dyDescent="0.25">
      <c r="A192" s="6"/>
      <c r="B192" s="6"/>
      <c r="C192" s="51"/>
      <c r="D192" s="6"/>
      <c r="E192" s="6"/>
      <c r="F192" s="6"/>
      <c r="G192" s="6"/>
    </row>
    <row r="193" spans="1:7" x14ac:dyDescent="0.25">
      <c r="A193" s="6"/>
      <c r="B193" s="6"/>
      <c r="C193" s="51"/>
      <c r="D193" s="6"/>
      <c r="E193" s="6"/>
      <c r="F193" s="6"/>
      <c r="G193" s="6"/>
    </row>
    <row r="194" spans="1:7" x14ac:dyDescent="0.25">
      <c r="A194" s="6"/>
      <c r="B194" s="6"/>
      <c r="C194" s="51"/>
      <c r="D194" s="6"/>
      <c r="E194" s="6"/>
      <c r="F194" s="6"/>
      <c r="G194" s="6"/>
    </row>
    <row r="195" spans="1:7" x14ac:dyDescent="0.25">
      <c r="A195" s="6"/>
      <c r="B195" s="6"/>
      <c r="C195" s="51"/>
      <c r="D195" s="6"/>
      <c r="E195" s="6"/>
      <c r="F195" s="6"/>
      <c r="G195" s="6"/>
    </row>
    <row r="196" spans="1:7" x14ac:dyDescent="0.25">
      <c r="A196" s="6"/>
      <c r="B196" s="6"/>
      <c r="C196" s="51"/>
      <c r="D196" s="6"/>
      <c r="E196" s="6"/>
      <c r="F196" s="6"/>
      <c r="G196" s="6"/>
    </row>
    <row r="197" spans="1:7" x14ac:dyDescent="0.25">
      <c r="A197" s="6"/>
      <c r="B197" s="6"/>
      <c r="C197" s="51"/>
      <c r="D197" s="6"/>
      <c r="E197" s="6"/>
      <c r="F197" s="6"/>
      <c r="G197" s="6"/>
    </row>
    <row r="198" spans="1:7" x14ac:dyDescent="0.25">
      <c r="A198" s="6"/>
      <c r="B198" s="6"/>
      <c r="C198" s="51"/>
      <c r="D198" s="6"/>
      <c r="E198" s="6"/>
      <c r="F198" s="6"/>
      <c r="G198" s="6"/>
    </row>
    <row r="199" spans="1:7" x14ac:dyDescent="0.25">
      <c r="A199" s="6"/>
      <c r="B199" s="6"/>
      <c r="C199" s="51"/>
      <c r="D199" s="6"/>
      <c r="E199" s="6"/>
      <c r="F199" s="6"/>
      <c r="G199" s="6"/>
    </row>
    <row r="200" spans="1:7" x14ac:dyDescent="0.25">
      <c r="A200" s="6"/>
      <c r="B200" s="6"/>
      <c r="C200" s="51"/>
      <c r="D200" s="6"/>
      <c r="E200" s="6"/>
      <c r="F200" s="6"/>
      <c r="G200" s="6"/>
    </row>
    <row r="201" spans="1:7" x14ac:dyDescent="0.25">
      <c r="A201" s="6"/>
      <c r="B201" s="6"/>
      <c r="C201" s="51"/>
      <c r="D201" s="6"/>
      <c r="E201" s="6"/>
      <c r="F201" s="6"/>
      <c r="G201" s="6"/>
    </row>
    <row r="202" spans="1:7" x14ac:dyDescent="0.25">
      <c r="C202" s="52"/>
    </row>
    <row r="203" spans="1:7" x14ac:dyDescent="0.25">
      <c r="C203" s="52"/>
    </row>
    <row r="204" spans="1:7" x14ac:dyDescent="0.25">
      <c r="C204" s="52"/>
    </row>
    <row r="205" spans="1:7" x14ac:dyDescent="0.25">
      <c r="C205" s="52"/>
    </row>
    <row r="206" spans="1:7" x14ac:dyDescent="0.25">
      <c r="C206" s="52"/>
    </row>
    <row r="207" spans="1:7" x14ac:dyDescent="0.25">
      <c r="C207" s="52"/>
    </row>
    <row r="208" spans="1:7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</sheetData>
  <mergeCells count="39">
    <mergeCell ref="B33:O33"/>
    <mergeCell ref="B46:O46"/>
    <mergeCell ref="B50:O50"/>
    <mergeCell ref="B82:O82"/>
    <mergeCell ref="B97:O97"/>
    <mergeCell ref="K19:K20"/>
    <mergeCell ref="M19:M20"/>
    <mergeCell ref="N19:N20"/>
    <mergeCell ref="O19:O20"/>
    <mergeCell ref="B21:O21"/>
    <mergeCell ref="B13:O13"/>
    <mergeCell ref="B14:O14"/>
    <mergeCell ref="A16:O16"/>
    <mergeCell ref="A18:A20"/>
    <mergeCell ref="B18:B20"/>
    <mergeCell ref="C18:C20"/>
    <mergeCell ref="D18:D20"/>
    <mergeCell ref="E18:G18"/>
    <mergeCell ref="H18:H20"/>
    <mergeCell ref="I18:K18"/>
    <mergeCell ref="L18:L20"/>
    <mergeCell ref="M18:O18"/>
    <mergeCell ref="E19:E20"/>
    <mergeCell ref="F19:F20"/>
    <mergeCell ref="G19:G20"/>
    <mergeCell ref="I19:I20"/>
    <mergeCell ref="J19:J20"/>
    <mergeCell ref="B1:O1"/>
    <mergeCell ref="B2:O2"/>
    <mergeCell ref="B3:O3"/>
    <mergeCell ref="B4:O4"/>
    <mergeCell ref="B5:O5"/>
    <mergeCell ref="B11:O11"/>
    <mergeCell ref="B12:O12"/>
    <mergeCell ref="B9:O9"/>
    <mergeCell ref="B10:O10"/>
    <mergeCell ref="B6:O6"/>
    <mergeCell ref="B7:O7"/>
    <mergeCell ref="B8:O8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6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43.88671875" style="2" customWidth="1"/>
    <col min="3" max="10" width="10.33203125" style="2" hidden="1" customWidth="1"/>
    <col min="11" max="12" width="10.33203125" style="2" customWidth="1"/>
    <col min="13" max="13" width="11.109375" style="2" customWidth="1"/>
    <col min="14" max="14" width="10.33203125" style="2" customWidth="1"/>
    <col min="15" max="21" width="9.109375" style="2"/>
    <col min="22" max="22" width="10.5546875" style="2" customWidth="1"/>
    <col min="23" max="23" width="9.109375" style="2"/>
    <col min="24" max="24" width="9.33203125" style="2" customWidth="1"/>
    <col min="25" max="16384" width="9.109375" style="2"/>
  </cols>
  <sheetData>
    <row r="1" spans="2:14" x14ac:dyDescent="0.25">
      <c r="B1" s="524" t="s">
        <v>225</v>
      </c>
      <c r="C1" s="524"/>
      <c r="D1" s="524"/>
      <c r="E1" s="524"/>
      <c r="F1" s="524"/>
      <c r="G1" s="524"/>
      <c r="H1" s="524"/>
      <c r="I1" s="524"/>
      <c r="J1" s="524"/>
      <c r="K1" s="524"/>
      <c r="L1" s="524"/>
      <c r="M1" s="524"/>
      <c r="N1" s="524"/>
    </row>
    <row r="2" spans="2:14" x14ac:dyDescent="0.25">
      <c r="B2" s="524" t="s">
        <v>294</v>
      </c>
      <c r="C2" s="524"/>
      <c r="D2" s="524"/>
      <c r="E2" s="524"/>
      <c r="F2" s="524"/>
      <c r="G2" s="524"/>
      <c r="H2" s="524"/>
      <c r="I2" s="524"/>
      <c r="J2" s="524"/>
      <c r="K2" s="524"/>
      <c r="L2" s="524"/>
      <c r="M2" s="524"/>
      <c r="N2" s="524"/>
    </row>
    <row r="3" spans="2:14" x14ac:dyDescent="0.25">
      <c r="B3" s="524" t="s">
        <v>345</v>
      </c>
      <c r="C3" s="524"/>
      <c r="D3" s="524"/>
      <c r="E3" s="524"/>
      <c r="F3" s="524"/>
      <c r="G3" s="524"/>
      <c r="H3" s="524"/>
      <c r="I3" s="524"/>
      <c r="J3" s="524"/>
      <c r="K3" s="524"/>
      <c r="L3" s="524"/>
      <c r="M3" s="524"/>
      <c r="N3" s="524"/>
    </row>
    <row r="4" spans="2:14" x14ac:dyDescent="0.25">
      <c r="B4" s="524" t="s">
        <v>227</v>
      </c>
      <c r="C4" s="524"/>
      <c r="D4" s="524"/>
      <c r="E4" s="524"/>
      <c r="F4" s="524"/>
      <c r="G4" s="524"/>
      <c r="H4" s="524"/>
      <c r="I4" s="524"/>
      <c r="J4" s="524"/>
      <c r="K4" s="524"/>
      <c r="L4" s="524"/>
      <c r="M4" s="524"/>
      <c r="N4" s="524"/>
    </row>
    <row r="5" spans="2:14" ht="15.75" customHeight="1" x14ac:dyDescent="0.25">
      <c r="B5" s="522" t="s">
        <v>347</v>
      </c>
      <c r="C5" s="522"/>
      <c r="D5" s="522"/>
      <c r="E5" s="522"/>
      <c r="F5" s="522"/>
      <c r="G5" s="522"/>
      <c r="H5" s="522"/>
      <c r="I5" s="522"/>
      <c r="J5" s="522"/>
      <c r="K5" s="522"/>
      <c r="L5" s="522"/>
      <c r="M5" s="522"/>
      <c r="N5" s="522"/>
    </row>
    <row r="6" spans="2:14" ht="15" customHeight="1" x14ac:dyDescent="0.25">
      <c r="B6" s="522" t="s">
        <v>348</v>
      </c>
      <c r="C6" s="522"/>
      <c r="D6" s="522"/>
      <c r="E6" s="522"/>
      <c r="F6" s="522"/>
      <c r="G6" s="522"/>
      <c r="H6" s="522"/>
      <c r="I6" s="522"/>
      <c r="J6" s="522"/>
      <c r="K6" s="522"/>
      <c r="L6" s="522"/>
      <c r="M6" s="522"/>
      <c r="N6" s="522"/>
    </row>
    <row r="7" spans="2:14" ht="15" customHeight="1" x14ac:dyDescent="0.25">
      <c r="B7" s="522" t="s">
        <v>360</v>
      </c>
      <c r="C7" s="522"/>
      <c r="D7" s="522"/>
      <c r="E7" s="522"/>
      <c r="F7" s="522"/>
      <c r="G7" s="522"/>
      <c r="H7" s="522"/>
      <c r="I7" s="522"/>
      <c r="J7" s="522"/>
      <c r="K7" s="522"/>
      <c r="L7" s="522"/>
      <c r="M7" s="522"/>
      <c r="N7" s="522"/>
    </row>
    <row r="8" spans="2:14" ht="15" customHeight="1" x14ac:dyDescent="0.25">
      <c r="B8" s="522" t="s">
        <v>352</v>
      </c>
      <c r="C8" s="522"/>
      <c r="D8" s="522"/>
      <c r="E8" s="522"/>
      <c r="F8" s="522"/>
      <c r="G8" s="522"/>
      <c r="H8" s="522"/>
      <c r="I8" s="522"/>
      <c r="J8" s="522"/>
      <c r="K8" s="522"/>
      <c r="L8" s="522"/>
      <c r="M8" s="522"/>
      <c r="N8" s="522"/>
    </row>
    <row r="9" spans="2:14" ht="15" customHeight="1" x14ac:dyDescent="0.25">
      <c r="B9" s="522" t="s">
        <v>361</v>
      </c>
      <c r="C9" s="522"/>
      <c r="D9" s="522"/>
      <c r="E9" s="522"/>
      <c r="F9" s="522"/>
      <c r="G9" s="522"/>
      <c r="H9" s="522"/>
      <c r="I9" s="522"/>
      <c r="J9" s="522"/>
      <c r="K9" s="522"/>
      <c r="L9" s="522"/>
      <c r="M9" s="522"/>
      <c r="N9" s="522"/>
    </row>
    <row r="10" spans="2:14" ht="15" customHeight="1" x14ac:dyDescent="0.25">
      <c r="B10" s="522" t="s">
        <v>355</v>
      </c>
      <c r="C10" s="522"/>
      <c r="D10" s="522"/>
      <c r="E10" s="522"/>
      <c r="F10" s="522"/>
      <c r="G10" s="522"/>
      <c r="H10" s="522"/>
      <c r="I10" s="522"/>
      <c r="J10" s="522"/>
      <c r="K10" s="522"/>
      <c r="L10" s="522"/>
      <c r="M10" s="522"/>
      <c r="N10" s="522"/>
    </row>
    <row r="11" spans="2:14" ht="15" customHeight="1" x14ac:dyDescent="0.25">
      <c r="B11" s="522" t="s">
        <v>371</v>
      </c>
      <c r="C11" s="522"/>
      <c r="D11" s="522"/>
      <c r="E11" s="522"/>
      <c r="F11" s="522"/>
      <c r="G11" s="522"/>
      <c r="H11" s="522"/>
      <c r="I11" s="522"/>
      <c r="J11" s="522"/>
      <c r="K11" s="522"/>
      <c r="L11" s="522"/>
      <c r="M11" s="522"/>
      <c r="N11" s="522"/>
    </row>
    <row r="12" spans="2:14" ht="15" customHeight="1" x14ac:dyDescent="0.25">
      <c r="B12" s="522" t="s">
        <v>372</v>
      </c>
      <c r="C12" s="522"/>
      <c r="D12" s="522"/>
      <c r="E12" s="522"/>
      <c r="F12" s="522"/>
      <c r="G12" s="522"/>
      <c r="H12" s="522"/>
      <c r="I12" s="522"/>
      <c r="J12" s="522"/>
      <c r="K12" s="522"/>
      <c r="L12" s="522"/>
      <c r="M12" s="522"/>
      <c r="N12" s="522"/>
    </row>
    <row r="13" spans="2:14" ht="15" customHeight="1" x14ac:dyDescent="0.25">
      <c r="B13" s="522" t="s">
        <v>586</v>
      </c>
      <c r="C13" s="522"/>
      <c r="D13" s="522"/>
      <c r="E13" s="522"/>
      <c r="F13" s="522"/>
      <c r="G13" s="522"/>
      <c r="H13" s="522"/>
      <c r="I13" s="522"/>
      <c r="J13" s="522"/>
      <c r="K13" s="522"/>
      <c r="L13" s="522"/>
      <c r="M13" s="522"/>
      <c r="N13" s="522"/>
    </row>
    <row r="14" spans="2:14" ht="15" customHeight="1" x14ac:dyDescent="0.25">
      <c r="B14" s="522" t="s">
        <v>385</v>
      </c>
      <c r="C14" s="522"/>
      <c r="D14" s="522"/>
      <c r="E14" s="522"/>
      <c r="F14" s="522"/>
      <c r="G14" s="522"/>
      <c r="H14" s="522"/>
      <c r="I14" s="522"/>
      <c r="J14" s="522"/>
      <c r="K14" s="522"/>
      <c r="L14" s="522"/>
      <c r="M14" s="522"/>
      <c r="N14" s="522"/>
    </row>
    <row r="15" spans="2:14" ht="15" customHeight="1" x14ac:dyDescent="0.25">
      <c r="B15" s="522" t="s">
        <v>594</v>
      </c>
      <c r="C15" s="522"/>
      <c r="D15" s="522"/>
      <c r="E15" s="522"/>
      <c r="F15" s="522"/>
      <c r="G15" s="522"/>
      <c r="H15" s="522"/>
      <c r="I15" s="522"/>
      <c r="J15" s="522"/>
      <c r="K15" s="522"/>
      <c r="L15" s="522"/>
      <c r="M15" s="522"/>
      <c r="N15" s="522"/>
    </row>
    <row r="16" spans="2:14" ht="15" customHeight="1" x14ac:dyDescent="0.25">
      <c r="B16" s="522" t="s">
        <v>591</v>
      </c>
      <c r="C16" s="522"/>
      <c r="D16" s="522"/>
      <c r="E16" s="522"/>
      <c r="F16" s="522"/>
      <c r="G16" s="522"/>
      <c r="H16" s="522"/>
      <c r="I16" s="522"/>
      <c r="J16" s="522"/>
      <c r="K16" s="522"/>
      <c r="L16" s="522"/>
      <c r="M16" s="522"/>
      <c r="N16" s="522"/>
    </row>
    <row r="17" spans="1:14" ht="15" hidden="1" customHeight="1" x14ac:dyDescent="0.25">
      <c r="B17" s="522" t="s">
        <v>281</v>
      </c>
      <c r="C17" s="522"/>
      <c r="D17" s="522"/>
      <c r="E17" s="522"/>
      <c r="F17" s="522"/>
      <c r="G17" s="522"/>
      <c r="H17" s="522"/>
      <c r="I17" s="522"/>
      <c r="J17" s="522"/>
      <c r="K17" s="522"/>
      <c r="L17" s="522"/>
      <c r="M17" s="522"/>
      <c r="N17" s="522"/>
    </row>
    <row r="18" spans="1:14" ht="15" hidden="1" customHeight="1" x14ac:dyDescent="0.25">
      <c r="B18" s="522" t="s">
        <v>280</v>
      </c>
      <c r="C18" s="522"/>
      <c r="D18" s="522"/>
      <c r="E18" s="522"/>
      <c r="F18" s="522"/>
      <c r="G18" s="522"/>
      <c r="H18" s="522"/>
      <c r="I18" s="522"/>
      <c r="J18" s="522"/>
      <c r="K18" s="522"/>
      <c r="L18" s="522"/>
      <c r="M18" s="522"/>
      <c r="N18" s="522"/>
    </row>
    <row r="19" spans="1:14" ht="15" customHeight="1" x14ac:dyDescent="0.25">
      <c r="B19" s="320"/>
      <c r="C19" s="320"/>
      <c r="D19" s="320"/>
      <c r="E19" s="320"/>
      <c r="F19" s="320"/>
      <c r="G19" s="320"/>
      <c r="H19" s="320"/>
      <c r="I19" s="320"/>
      <c r="J19" s="320"/>
      <c r="K19" s="320"/>
      <c r="L19" s="320"/>
      <c r="M19" s="320"/>
      <c r="N19" s="320"/>
    </row>
    <row r="20" spans="1:14" ht="15" customHeight="1" x14ac:dyDescent="0.25">
      <c r="A20" s="527" t="s">
        <v>296</v>
      </c>
      <c r="B20" s="527"/>
      <c r="C20" s="527"/>
      <c r="D20" s="527"/>
      <c r="E20" s="527"/>
      <c r="F20" s="527"/>
      <c r="G20" s="527"/>
      <c r="H20" s="527"/>
      <c r="I20" s="527"/>
      <c r="J20" s="527"/>
      <c r="K20" s="527"/>
      <c r="L20" s="527"/>
      <c r="M20" s="527"/>
      <c r="N20" s="527"/>
    </row>
    <row r="21" spans="1:14" x14ac:dyDescent="0.25">
      <c r="F21" s="4"/>
      <c r="N21" s="4" t="s">
        <v>253</v>
      </c>
    </row>
    <row r="22" spans="1:14" ht="15" customHeight="1" x14ac:dyDescent="0.25">
      <c r="A22" s="532" t="s">
        <v>5</v>
      </c>
      <c r="B22" s="535" t="s">
        <v>228</v>
      </c>
      <c r="C22" s="548" t="s">
        <v>230</v>
      </c>
      <c r="D22" s="552" t="s">
        <v>181</v>
      </c>
      <c r="E22" s="552"/>
      <c r="F22" s="553"/>
      <c r="G22" s="538" t="s">
        <v>232</v>
      </c>
      <c r="H22" s="541" t="s">
        <v>181</v>
      </c>
      <c r="I22" s="542"/>
      <c r="J22" s="543"/>
      <c r="K22" s="565" t="s">
        <v>0</v>
      </c>
      <c r="L22" s="566" t="s">
        <v>181</v>
      </c>
      <c r="M22" s="567"/>
      <c r="N22" s="568"/>
    </row>
    <row r="23" spans="1:14" ht="15" customHeight="1" x14ac:dyDescent="0.25">
      <c r="A23" s="533"/>
      <c r="B23" s="536"/>
      <c r="C23" s="549"/>
      <c r="D23" s="553" t="s">
        <v>1</v>
      </c>
      <c r="E23" s="564"/>
      <c r="F23" s="554" t="s">
        <v>2</v>
      </c>
      <c r="G23" s="539"/>
      <c r="H23" s="563" t="s">
        <v>1</v>
      </c>
      <c r="I23" s="563"/>
      <c r="J23" s="531" t="s">
        <v>2</v>
      </c>
      <c r="K23" s="565"/>
      <c r="L23" s="565" t="s">
        <v>1</v>
      </c>
      <c r="M23" s="565"/>
      <c r="N23" s="569" t="s">
        <v>2</v>
      </c>
    </row>
    <row r="24" spans="1:14" ht="28.5" customHeight="1" x14ac:dyDescent="0.25">
      <c r="A24" s="534"/>
      <c r="B24" s="537"/>
      <c r="C24" s="550"/>
      <c r="D24" s="425" t="s">
        <v>3</v>
      </c>
      <c r="E24" s="428" t="s">
        <v>4</v>
      </c>
      <c r="F24" s="554"/>
      <c r="G24" s="540"/>
      <c r="H24" s="419" t="s">
        <v>3</v>
      </c>
      <c r="I24" s="420" t="s">
        <v>4</v>
      </c>
      <c r="J24" s="531"/>
      <c r="K24" s="565"/>
      <c r="L24" s="430" t="s">
        <v>3</v>
      </c>
      <c r="M24" s="431" t="s">
        <v>4</v>
      </c>
      <c r="N24" s="569"/>
    </row>
    <row r="25" spans="1:14" ht="15" customHeight="1" x14ac:dyDescent="0.25">
      <c r="A25" s="5" t="s">
        <v>65</v>
      </c>
      <c r="B25" s="17" t="s">
        <v>51</v>
      </c>
      <c r="C25" s="16">
        <f>D25+F25</f>
        <v>125.2</v>
      </c>
      <c r="D25" s="16">
        <f>'[1]4 pr._savarankiškosios f-jos'!E26</f>
        <v>125.2</v>
      </c>
      <c r="E25" s="16">
        <f>'[1]4 pr._savarankiškosios f-jos'!F26</f>
        <v>120.4</v>
      </c>
      <c r="F25" s="16">
        <f>'[1]4 pr._savarankiškosios f-jos'!G26</f>
        <v>0</v>
      </c>
      <c r="G25" s="10">
        <f>H25+J25</f>
        <v>0</v>
      </c>
      <c r="H25" s="10">
        <f>'[1]4 pr._savarankiškosios f-jos'!I26</f>
        <v>0</v>
      </c>
      <c r="I25" s="10">
        <f>'[1]4 pr._savarankiškosios f-jos'!J26</f>
        <v>0</v>
      </c>
      <c r="J25" s="10">
        <f>'[1]4 pr._savarankiškosios f-jos'!K26</f>
        <v>0</v>
      </c>
      <c r="K25" s="83">
        <f>L25+N25</f>
        <v>125.2</v>
      </c>
      <c r="L25" s="83">
        <f>'[1]4 pr._savarankiškosios f-jos'!M26</f>
        <v>125.2</v>
      </c>
      <c r="M25" s="83">
        <f>'[1]4 pr._savarankiškosios f-jos'!N26</f>
        <v>120.4</v>
      </c>
      <c r="N25" s="83">
        <f>'[1]4 pr._savarankiškosios f-jos'!O26</f>
        <v>0</v>
      </c>
    </row>
    <row r="26" spans="1:14" ht="15" customHeight="1" x14ac:dyDescent="0.25">
      <c r="A26" s="13" t="s">
        <v>170</v>
      </c>
      <c r="B26" s="17" t="s">
        <v>20</v>
      </c>
      <c r="C26" s="16">
        <f>D26+F26</f>
        <v>29562.400000000001</v>
      </c>
      <c r="D26" s="16">
        <f>'[1]4 pr._savarankiškosios f-jos'!E27+'[1]4 pr._savarankiškosios f-jos'!E93+'[1]4 pr._savarankiškosios f-jos'!E147+'[1]4 pr._savarankiškosios f-jos'!E151+'[1]4 pr._savarankiškosios f-jos'!E186+'[1]4 pr._savarankiškosios f-jos'!E192+'[1]4 pr._savarankiškosios f-jos'!E208+'[1]5 pr._valstybinės f-jos'!E26+'[1]5 pr._valstybinės f-jos'!E98+'[1]5 pr._valstybinės f-jos'!E124+'[1]6 pr._ugdymo reikmės'!E22+'[1]8 pr._aplinkos apsaugos s. p.'!E18+'[1]8 pr._aplinkos apsaugos s. p.'!E21+'[1]9 pr._įstaigų pajamos'!E24+'[1]9 pr._įstaigų pajamos'!E51+'[1]10 pr._skolintos lėšos'!E24+'[1]10 pr._skolintos lėšos'!E27+'[1]10 pr._skolintos lėšos'!E34+'[1]10 pr._skolintos lėšos'!E37+'[1]10 pr._skolintos lėšos'!E40+'[1]10 pr._skolintos lėšos'!E43+'[1]10 pr._skolintos lėšos'!E47+'[1]7 pr._kita dotacija'!E26+'[1]7 pr._kita dotacija'!E81+'[1]7 pr._kita dotacija'!E94+'[1]7 pr._kita dotacija'!E106+'[1]7 pr._kita dotacija'!E256+'[1]7 pr._kita dotacija'!E262+'[1]7 pr._kita dotacija'!E323+'[1]11 pr._nepanaudotos lėšos'!E21+'[1]11 pr._nepanaudotos lėšos'!E28+'[1]11 pr._nepanaudotos lėšos'!E43+'[1]11 pr._nepanaudotos lėšos'!E74+'[1]11 pr._nepanaudotos lėšos'!E77+'[1]11 pr._nepanaudotos lėšos'!E86+'[1]11 pr._nepanaudotos lėšos'!E94+'[1]11 pr._nepanaudotos lėšos'!E110+'[1]11 pr._nepanaudotos lėšos'!E157+'[1]11 pr._nepanaudotos lėšos'!E162+'[1]11 pr._nepanaudotos lėšos'!E167+'[1]11 pr._nepanaudotos lėšos'!E171</f>
        <v>18740.999999999996</v>
      </c>
      <c r="E26" s="16">
        <f>'[1]4 pr._savarankiškosios f-jos'!F27+'[1]4 pr._savarankiškosios f-jos'!F93+'[1]4 pr._savarankiškosios f-jos'!F147+'[1]4 pr._savarankiškosios f-jos'!F151+'[1]4 pr._savarankiškosios f-jos'!F186+'[1]4 pr._savarankiškosios f-jos'!F192+'[1]4 pr._savarankiškosios f-jos'!F208+'[1]5 pr._valstybinės f-jos'!F26+'[1]5 pr._valstybinės f-jos'!F98+'[1]5 pr._valstybinės f-jos'!F124+'[1]6 pr._ugdymo reikmės'!F22+'[1]8 pr._aplinkos apsaugos s. p.'!F18+'[1]8 pr._aplinkos apsaugos s. p.'!F21+'[1]9 pr._įstaigų pajamos'!F24+'[1]9 pr._įstaigų pajamos'!F51+'[1]10 pr._skolintos lėšos'!F24+'[1]10 pr._skolintos lėšos'!F27+'[1]10 pr._skolintos lėšos'!F34+'[1]10 pr._skolintos lėšos'!F37+'[1]10 pr._skolintos lėšos'!F40+'[1]10 pr._skolintos lėšos'!F43+'[1]10 pr._skolintos lėšos'!F47+'[1]7 pr._kita dotacija'!F26+'[1]7 pr._kita dotacija'!F81+'[1]7 pr._kita dotacija'!F94+'[1]7 pr._kita dotacija'!F106+'[1]7 pr._kita dotacija'!F256+'[1]7 pr._kita dotacija'!F262+'[1]7 pr._kita dotacija'!F323+'[1]11 pr._nepanaudotos lėšos'!F21+'[1]11 pr._nepanaudotos lėšos'!F28+'[1]11 pr._nepanaudotos lėšos'!F43+'[1]11 pr._nepanaudotos lėšos'!F74+'[1]11 pr._nepanaudotos lėšos'!F77+'[1]11 pr._nepanaudotos lėšos'!F86+'[1]11 pr._nepanaudotos lėšos'!F94+'[1]11 pr._nepanaudotos lėšos'!F110+'[1]11 pr._nepanaudotos lėšos'!F157+'[1]11 pr._nepanaudotos lėšos'!F162+'[1]11 pr._nepanaudotos lėšos'!F167+'[1]11 pr._nepanaudotos lėšos'!F171</f>
        <v>4576.8</v>
      </c>
      <c r="F26" s="16">
        <f>'[1]4 pr._savarankiškosios f-jos'!G27+'[1]4 pr._savarankiškosios f-jos'!G93+'[1]4 pr._savarankiškosios f-jos'!G147+'[1]4 pr._savarankiškosios f-jos'!G151+'[1]4 pr._savarankiškosios f-jos'!G186+'[1]4 pr._savarankiškosios f-jos'!G192+'[1]4 pr._savarankiškosios f-jos'!G208+'[1]5 pr._valstybinės f-jos'!G26+'[1]5 pr._valstybinės f-jos'!G98+'[1]5 pr._valstybinės f-jos'!G124+'[1]6 pr._ugdymo reikmės'!G22+'[1]8 pr._aplinkos apsaugos s. p.'!G18+'[1]8 pr._aplinkos apsaugos s. p.'!G21+'[1]9 pr._įstaigų pajamos'!G24+'[1]9 pr._įstaigų pajamos'!G51+'[1]10 pr._skolintos lėšos'!G24+'[1]10 pr._skolintos lėšos'!G27+'[1]10 pr._skolintos lėšos'!G34+'[1]10 pr._skolintos lėšos'!G37+'[1]10 pr._skolintos lėšos'!G40+'[1]10 pr._skolintos lėšos'!G43+'[1]10 pr._skolintos lėšos'!G47+'[1]7 pr._kita dotacija'!G26+'[1]7 pr._kita dotacija'!G81+'[1]7 pr._kita dotacija'!G94+'[1]7 pr._kita dotacija'!G106+'[1]7 pr._kita dotacija'!G256+'[1]7 pr._kita dotacija'!G262+'[1]7 pr._kita dotacija'!G323+'[1]11 pr._nepanaudotos lėšos'!G21+'[1]11 pr._nepanaudotos lėšos'!G28+'[1]11 pr._nepanaudotos lėšos'!G43+'[1]11 pr._nepanaudotos lėšos'!G74+'[1]11 pr._nepanaudotos lėšos'!G77+'[1]11 pr._nepanaudotos lėšos'!G86+'[1]11 pr._nepanaudotos lėšos'!G94+'[1]11 pr._nepanaudotos lėšos'!G110+'[1]11 pr._nepanaudotos lėšos'!G157+'[1]11 pr._nepanaudotos lėšos'!G162+'[1]11 pr._nepanaudotos lėšos'!G167+'[1]11 pr._nepanaudotos lėšos'!G171</f>
        <v>10821.400000000003</v>
      </c>
      <c r="G26" s="10">
        <f t="shared" ref="G26:G82" si="0">H26+J26</f>
        <v>-136.20000000000007</v>
      </c>
      <c r="H26" s="10">
        <f>'[1]4 pr._savarankiškosios f-jos'!I27+'[1]4 pr._savarankiškosios f-jos'!I93+'[1]4 pr._savarankiškosios f-jos'!I147+'[1]4 pr._savarankiškosios f-jos'!I151+'[1]4 pr._savarankiškosios f-jos'!I186+'[1]4 pr._savarankiškosios f-jos'!I192+'[1]4 pr._savarankiškosios f-jos'!I208+'[1]5 pr._valstybinės f-jos'!I26+'[1]5 pr._valstybinės f-jos'!I98+'[1]5 pr._valstybinės f-jos'!I124+'[1]6 pr._ugdymo reikmės'!I22+'[1]8 pr._aplinkos apsaugos s. p.'!I18+'[1]8 pr._aplinkos apsaugos s. p.'!I21+'[1]9 pr._įstaigų pajamos'!I24+'[1]9 pr._įstaigų pajamos'!I51+'[1]10 pr._skolintos lėšos'!I24+'[1]10 pr._skolintos lėšos'!I27+'[1]10 pr._skolintos lėšos'!I34+'[1]10 pr._skolintos lėšos'!I37+'[1]10 pr._skolintos lėšos'!I40+'[1]10 pr._skolintos lėšos'!I43+'[1]10 pr._skolintos lėšos'!I47+'[1]7 pr._kita dotacija'!I26+'[1]7 pr._kita dotacija'!I81+'[1]7 pr._kita dotacija'!I94+'[1]7 pr._kita dotacija'!I106+'[1]7 pr._kita dotacija'!I256+'[1]7 pr._kita dotacija'!I262+'[1]7 pr._kita dotacija'!I323+'[1]11 pr._nepanaudotos lėšos'!I21+'[1]11 pr._nepanaudotos lėšos'!I28+'[1]11 pr._nepanaudotos lėšos'!I43+'[1]11 pr._nepanaudotos lėšos'!I74+'[1]11 pr._nepanaudotos lėšos'!I77+'[1]11 pr._nepanaudotos lėšos'!I86+'[1]11 pr._nepanaudotos lėšos'!I94+'[1]11 pr._nepanaudotos lėšos'!I110+'[1]11 pr._nepanaudotos lėšos'!I157+'[1]11 pr._nepanaudotos lėšos'!I162+'[1]11 pr._nepanaudotos lėšos'!I167+'[1]11 pr._nepanaudotos lėšos'!I171</f>
        <v>-294.50000000000006</v>
      </c>
      <c r="I26" s="10">
        <f>'[1]4 pr._savarankiškosios f-jos'!J27+'[1]4 pr._savarankiškosios f-jos'!J93+'[1]4 pr._savarankiškosios f-jos'!J147+'[1]4 pr._savarankiškosios f-jos'!J151+'[1]4 pr._savarankiškosios f-jos'!J186+'[1]4 pr._savarankiškosios f-jos'!J192+'[1]4 pr._savarankiškosios f-jos'!J208+'[1]5 pr._valstybinės f-jos'!J26+'[1]5 pr._valstybinės f-jos'!J98+'[1]5 pr._valstybinės f-jos'!J124+'[1]6 pr._ugdymo reikmės'!J22+'[1]8 pr._aplinkos apsaugos s. p.'!J18+'[1]8 pr._aplinkos apsaugos s. p.'!J21+'[1]9 pr._įstaigų pajamos'!J24+'[1]9 pr._įstaigų pajamos'!J51+'[1]10 pr._skolintos lėšos'!J24+'[1]10 pr._skolintos lėšos'!J27+'[1]10 pr._skolintos lėšos'!J34+'[1]10 pr._skolintos lėšos'!J37+'[1]10 pr._skolintos lėšos'!J40+'[1]10 pr._skolintos lėšos'!J43+'[1]10 pr._skolintos lėšos'!J47+'[1]7 pr._kita dotacija'!J26+'[1]7 pr._kita dotacija'!J81+'[1]7 pr._kita dotacija'!J94+'[1]7 pr._kita dotacija'!J106+'[1]7 pr._kita dotacija'!J256+'[1]7 pr._kita dotacija'!J262+'[1]7 pr._kita dotacija'!J323+'[1]11 pr._nepanaudotos lėšos'!J21+'[1]11 pr._nepanaudotos lėšos'!J28+'[1]11 pr._nepanaudotos lėšos'!J43+'[1]11 pr._nepanaudotos lėšos'!J74+'[1]11 pr._nepanaudotos lėšos'!J77+'[1]11 pr._nepanaudotos lėšos'!J86+'[1]11 pr._nepanaudotos lėšos'!J94+'[1]11 pr._nepanaudotos lėšos'!J110+'[1]11 pr._nepanaudotos lėšos'!J157+'[1]11 pr._nepanaudotos lėšos'!J162+'[1]11 pr._nepanaudotos lėšos'!J167+'[1]11 pr._nepanaudotos lėšos'!J171</f>
        <v>-38.700000000000003</v>
      </c>
      <c r="J26" s="10">
        <f>'[1]4 pr._savarankiškosios f-jos'!K27+'[1]4 pr._savarankiškosios f-jos'!K93+'[1]4 pr._savarankiškosios f-jos'!K147+'[1]4 pr._savarankiškosios f-jos'!K151+'[1]4 pr._savarankiškosios f-jos'!K186+'[1]4 pr._savarankiškosios f-jos'!K192+'[1]4 pr._savarankiškosios f-jos'!K208+'[1]5 pr._valstybinės f-jos'!K26+'[1]5 pr._valstybinės f-jos'!K98+'[1]5 pr._valstybinės f-jos'!K124+'[1]6 pr._ugdymo reikmės'!K22+'[1]8 pr._aplinkos apsaugos s. p.'!K18+'[1]8 pr._aplinkos apsaugos s. p.'!K21+'[1]9 pr._įstaigų pajamos'!K24+'[1]9 pr._įstaigų pajamos'!K51+'[1]10 pr._skolintos lėšos'!K24+'[1]10 pr._skolintos lėšos'!K27+'[1]10 pr._skolintos lėšos'!K34+'[1]10 pr._skolintos lėšos'!K37+'[1]10 pr._skolintos lėšos'!K40+'[1]10 pr._skolintos lėšos'!K43+'[1]10 pr._skolintos lėšos'!K47+'[1]7 pr._kita dotacija'!K26+'[1]7 pr._kita dotacija'!K81+'[1]7 pr._kita dotacija'!K94+'[1]7 pr._kita dotacija'!K106+'[1]7 pr._kita dotacija'!K256+'[1]7 pr._kita dotacija'!K262+'[1]7 pr._kita dotacija'!K323+'[1]11 pr._nepanaudotos lėšos'!K21+'[1]11 pr._nepanaudotos lėšos'!K28+'[1]11 pr._nepanaudotos lėšos'!K43+'[1]11 pr._nepanaudotos lėšos'!K74+'[1]11 pr._nepanaudotos lėšos'!K77+'[1]11 pr._nepanaudotos lėšos'!K86+'[1]11 pr._nepanaudotos lėšos'!K94+'[1]11 pr._nepanaudotos lėšos'!K110+'[1]11 pr._nepanaudotos lėšos'!K157+'[1]11 pr._nepanaudotos lėšos'!K162+'[1]11 pr._nepanaudotos lėšos'!K167+'[1]11 pr._nepanaudotos lėšos'!K171</f>
        <v>158.29999999999998</v>
      </c>
      <c r="K26" s="83">
        <f t="shared" ref="K26:K82" si="1">L26+N26</f>
        <v>29426.199999999997</v>
      </c>
      <c r="L26" s="83">
        <f>'[1]4 pr._savarankiškosios f-jos'!M27+'[1]4 pr._savarankiškosios f-jos'!M93+'[1]4 pr._savarankiškosios f-jos'!M147+'[1]4 pr._savarankiškosios f-jos'!M151+'[1]4 pr._savarankiškosios f-jos'!M186+'[1]4 pr._savarankiškosios f-jos'!M192+'[1]4 pr._savarankiškosios f-jos'!M208+'[1]5 pr._valstybinės f-jos'!M26+'[1]5 pr._valstybinės f-jos'!M98+'[1]5 pr._valstybinės f-jos'!M124+'[1]6 pr._ugdymo reikmės'!M22+'[1]8 pr._aplinkos apsaugos s. p.'!M18+'[1]8 pr._aplinkos apsaugos s. p.'!M21+'[1]9 pr._įstaigų pajamos'!M24+'[1]9 pr._įstaigų pajamos'!M51+'[1]10 pr._skolintos lėšos'!M24+'[1]10 pr._skolintos lėšos'!M27+'[1]10 pr._skolintos lėšos'!M34+'[1]10 pr._skolintos lėšos'!M37+'[1]10 pr._skolintos lėšos'!M40+'[1]10 pr._skolintos lėšos'!M43+'[1]10 pr._skolintos lėšos'!M47+'[1]7 pr._kita dotacija'!M26+'[1]7 pr._kita dotacija'!M81+'[1]7 pr._kita dotacija'!M94+'[1]7 pr._kita dotacija'!M106+'[1]7 pr._kita dotacija'!M256+'[1]7 pr._kita dotacija'!M262+'[1]7 pr._kita dotacija'!M323+'[1]11 pr._nepanaudotos lėšos'!M21+'[1]11 pr._nepanaudotos lėšos'!M28+'[1]11 pr._nepanaudotos lėšos'!M43+'[1]11 pr._nepanaudotos lėšos'!M74+'[1]11 pr._nepanaudotos lėšos'!M77+'[1]11 pr._nepanaudotos lėšos'!M86+'[1]11 pr._nepanaudotos lėšos'!M94+'[1]11 pr._nepanaudotos lėšos'!M110+'[1]11 pr._nepanaudotos lėšos'!M157+'[1]11 pr._nepanaudotos lėšos'!M162+'[1]11 pr._nepanaudotos lėšos'!M167+'[1]11 pr._nepanaudotos lėšos'!M171</f>
        <v>18446.499999999996</v>
      </c>
      <c r="M26" s="83">
        <f>'[1]4 pr._savarankiškosios f-jos'!N27+'[1]4 pr._savarankiškosios f-jos'!N93+'[1]4 pr._savarankiškosios f-jos'!N147+'[1]4 pr._savarankiškosios f-jos'!N151+'[1]4 pr._savarankiškosios f-jos'!N186+'[1]4 pr._savarankiškosios f-jos'!N192+'[1]4 pr._savarankiškosios f-jos'!N208+'[1]5 pr._valstybinės f-jos'!N26+'[1]5 pr._valstybinės f-jos'!N98+'[1]5 pr._valstybinės f-jos'!N124+'[1]6 pr._ugdymo reikmės'!N22+'[1]8 pr._aplinkos apsaugos s. p.'!N18+'[1]8 pr._aplinkos apsaugos s. p.'!N21+'[1]9 pr._įstaigų pajamos'!N24+'[1]9 pr._įstaigų pajamos'!N51+'[1]10 pr._skolintos lėšos'!N24+'[1]10 pr._skolintos lėšos'!N27+'[1]10 pr._skolintos lėšos'!N34+'[1]10 pr._skolintos lėšos'!N37+'[1]10 pr._skolintos lėšos'!N40+'[1]10 pr._skolintos lėšos'!N43+'[1]10 pr._skolintos lėšos'!N47+'[1]7 pr._kita dotacija'!N26+'[1]7 pr._kita dotacija'!N81+'[1]7 pr._kita dotacija'!N94+'[1]7 pr._kita dotacija'!N106+'[1]7 pr._kita dotacija'!N256+'[1]7 pr._kita dotacija'!N262+'[1]7 pr._kita dotacija'!N323+'[1]11 pr._nepanaudotos lėšos'!N21+'[1]11 pr._nepanaudotos lėšos'!N28+'[1]11 pr._nepanaudotos lėšos'!N43+'[1]11 pr._nepanaudotos lėšos'!N74+'[1]11 pr._nepanaudotos lėšos'!N77+'[1]11 pr._nepanaudotos lėšos'!N86+'[1]11 pr._nepanaudotos lėšos'!N94+'[1]11 pr._nepanaudotos lėšos'!N110+'[1]11 pr._nepanaudotos lėšos'!N157+'[1]11 pr._nepanaudotos lėšos'!N162+'[1]11 pr._nepanaudotos lėšos'!N167+'[1]11 pr._nepanaudotos lėšos'!N171</f>
        <v>4538.0999999999995</v>
      </c>
      <c r="N26" s="83">
        <f>'[1]4 pr._savarankiškosios f-jos'!O27+'[1]4 pr._savarankiškosios f-jos'!O93+'[1]4 pr._savarankiškosios f-jos'!O147+'[1]4 pr._savarankiškosios f-jos'!O151+'[1]4 pr._savarankiškosios f-jos'!O186+'[1]4 pr._savarankiškosios f-jos'!O192+'[1]4 pr._savarankiškosios f-jos'!O208+'[1]5 pr._valstybinės f-jos'!O26+'[1]5 pr._valstybinės f-jos'!O98+'[1]5 pr._valstybinės f-jos'!O124+'[1]6 pr._ugdymo reikmės'!O22+'[1]8 pr._aplinkos apsaugos s. p.'!O18+'[1]8 pr._aplinkos apsaugos s. p.'!O21+'[1]9 pr._įstaigų pajamos'!O24+'[1]9 pr._įstaigų pajamos'!O51+'[1]10 pr._skolintos lėšos'!O24+'[1]10 pr._skolintos lėšos'!O27+'[1]10 pr._skolintos lėšos'!O34+'[1]10 pr._skolintos lėšos'!O37+'[1]10 pr._skolintos lėšos'!O40+'[1]10 pr._skolintos lėšos'!O43+'[1]10 pr._skolintos lėšos'!O47+'[1]7 pr._kita dotacija'!O26+'[1]7 pr._kita dotacija'!O81+'[1]7 pr._kita dotacija'!O94+'[1]7 pr._kita dotacija'!O106+'[1]7 pr._kita dotacija'!O256+'[1]7 pr._kita dotacija'!O262+'[1]7 pr._kita dotacija'!O323+'[1]11 pr._nepanaudotos lėšos'!O21+'[1]11 pr._nepanaudotos lėšos'!O28+'[1]11 pr._nepanaudotos lėšos'!O43+'[1]11 pr._nepanaudotos lėšos'!O74+'[1]11 pr._nepanaudotos lėšos'!O77+'[1]11 pr._nepanaudotos lėšos'!O86+'[1]11 pr._nepanaudotos lėšos'!O94+'[1]11 pr._nepanaudotos lėšos'!O110+'[1]11 pr._nepanaudotos lėšos'!O157+'[1]11 pr._nepanaudotos lėšos'!O162+'[1]11 pr._nepanaudotos lėšos'!O167+'[1]11 pr._nepanaudotos lėšos'!O171</f>
        <v>10979.700000000003</v>
      </c>
    </row>
    <row r="27" spans="1:14" ht="15" customHeight="1" x14ac:dyDescent="0.25">
      <c r="A27" s="5" t="s">
        <v>66</v>
      </c>
      <c r="B27" s="17" t="s">
        <v>7</v>
      </c>
      <c r="C27" s="16">
        <f t="shared" ref="C27:C37" si="2">D27+F27</f>
        <v>182.49999999999997</v>
      </c>
      <c r="D27" s="16">
        <f>'[1]4 pr._savarankiškosios f-jos'!E32+'[1]4 pr._savarankiškosios f-jos'!E101+'[1]4 pr._savarankiškosios f-jos'!E193+'[1]5 pr._valstybinės f-jos'!E44+'[1]5 pr._valstybinės f-jos'!E100+'[1]7 pr._kita dotacija'!E34+'[1]7 pr._kita dotacija'!E268+'[1]9 pr._įstaigų pajamos'!E38++'[1]9 pr._įstaigų pajamos'!E87+'[1]11 pr._nepanaudotos lėšos'!E140</f>
        <v>182.49999999999997</v>
      </c>
      <c r="E27" s="16">
        <f>'[1]4 pr._savarankiškosios f-jos'!F32+'[1]4 pr._savarankiškosios f-jos'!F101+'[1]4 pr._savarankiškosios f-jos'!F193+'[1]5 pr._valstybinės f-jos'!F44+'[1]5 pr._valstybinės f-jos'!F100+'[1]7 pr._kita dotacija'!F34+'[1]7 pr._kita dotacija'!F268+'[1]9 pr._įstaigų pajamos'!F38++'[1]9 pr._įstaigų pajamos'!F87+'[1]11 pr._nepanaudotos lėšos'!F140</f>
        <v>128.1</v>
      </c>
      <c r="F27" s="16">
        <f>'[1]4 pr._savarankiškosios f-jos'!G32+'[1]4 pr._savarankiškosios f-jos'!G101+'[1]4 pr._savarankiškosios f-jos'!G193+'[1]5 pr._valstybinės f-jos'!G44+'[1]5 pr._valstybinės f-jos'!G100+'[1]7 pr._kita dotacija'!G34+'[1]7 pr._kita dotacija'!G268+'[1]9 pr._įstaigų pajamos'!G38++'[1]9 pr._įstaigų pajamos'!G87+'[1]11 pr._nepanaudotos lėšos'!G140</f>
        <v>0</v>
      </c>
      <c r="G27" s="10">
        <f t="shared" si="0"/>
        <v>0</v>
      </c>
      <c r="H27" s="10">
        <f>'[1]4 pr._savarankiškosios f-jos'!I32+'[1]4 pr._savarankiškosios f-jos'!I101+'[1]4 pr._savarankiškosios f-jos'!I193+'[1]5 pr._valstybinės f-jos'!I44+'[1]5 pr._valstybinės f-jos'!I100+'[1]7 pr._kita dotacija'!I34+'[1]7 pr._kita dotacija'!I268+'[1]9 pr._įstaigų pajamos'!I38++'[1]9 pr._įstaigų pajamos'!I87+'[1]11 pr._nepanaudotos lėšos'!I140</f>
        <v>0</v>
      </c>
      <c r="I27" s="10">
        <f>'[1]4 pr._savarankiškosios f-jos'!J32+'[1]4 pr._savarankiškosios f-jos'!J101+'[1]4 pr._savarankiškosios f-jos'!J193+'[1]5 pr._valstybinės f-jos'!J44+'[1]5 pr._valstybinės f-jos'!J100+'[1]7 pr._kita dotacija'!J34+'[1]7 pr._kita dotacija'!J268+'[1]9 pr._įstaigų pajamos'!J38++'[1]9 pr._įstaigų pajamos'!J87+'[1]11 pr._nepanaudotos lėšos'!J140</f>
        <v>0.6</v>
      </c>
      <c r="J27" s="10">
        <f>'[1]4 pr._savarankiškosios f-jos'!K32+'[1]4 pr._savarankiškosios f-jos'!K101+'[1]4 pr._savarankiškosios f-jos'!K193+'[1]5 pr._valstybinės f-jos'!K44+'[1]5 pr._valstybinės f-jos'!K100+'[1]7 pr._kita dotacija'!K34+'[1]7 pr._kita dotacija'!K268+'[1]9 pr._įstaigų pajamos'!K38++'[1]9 pr._įstaigų pajamos'!K87+'[1]11 pr._nepanaudotos lėšos'!K140</f>
        <v>0</v>
      </c>
      <c r="K27" s="83">
        <f t="shared" si="1"/>
        <v>182.49999999999997</v>
      </c>
      <c r="L27" s="83">
        <f>'[1]4 pr._savarankiškosios f-jos'!M32+'[1]4 pr._savarankiškosios f-jos'!M101+'[1]4 pr._savarankiškosios f-jos'!M193+'[1]5 pr._valstybinės f-jos'!M44+'[1]5 pr._valstybinės f-jos'!M100+'[1]7 pr._kita dotacija'!M34+'[1]7 pr._kita dotacija'!M268+'[1]9 pr._įstaigų pajamos'!M38++'[1]9 pr._įstaigų pajamos'!M87+'[1]11 pr._nepanaudotos lėšos'!M140</f>
        <v>182.49999999999997</v>
      </c>
      <c r="M27" s="83">
        <f>'[1]4 pr._savarankiškosios f-jos'!N32+'[1]4 pr._savarankiškosios f-jos'!N101+'[1]4 pr._savarankiškosios f-jos'!N193+'[1]5 pr._valstybinės f-jos'!N44+'[1]5 pr._valstybinės f-jos'!N100+'[1]7 pr._kita dotacija'!N34+'[1]7 pr._kita dotacija'!N268+'[1]9 pr._įstaigų pajamos'!N38++'[1]9 pr._įstaigų pajamos'!N87+'[1]11 pr._nepanaudotos lėšos'!N140</f>
        <v>128.69999999999999</v>
      </c>
      <c r="N27" s="83">
        <f>'[1]4 pr._savarankiškosios f-jos'!O32+'[1]4 pr._savarankiškosios f-jos'!O101+'[1]4 pr._savarankiškosios f-jos'!O193+'[1]5 pr._valstybinės f-jos'!O44+'[1]5 pr._valstybinės f-jos'!O100+'[1]7 pr._kita dotacija'!O34+'[1]7 pr._kita dotacija'!O268+'[1]9 pr._įstaigų pajamos'!O38++'[1]9 pr._įstaigų pajamos'!O87+'[1]11 pr._nepanaudotos lėšos'!O140</f>
        <v>0</v>
      </c>
    </row>
    <row r="28" spans="1:14" ht="15" customHeight="1" x14ac:dyDescent="0.25">
      <c r="A28" s="5" t="s">
        <v>67</v>
      </c>
      <c r="B28" s="17" t="s">
        <v>10</v>
      </c>
      <c r="C28" s="16">
        <f t="shared" si="2"/>
        <v>167.70000000000002</v>
      </c>
      <c r="D28" s="16">
        <f>'[1]4 pr._savarankiškosios f-jos'!E38+'[1]4 pr._savarankiškosios f-jos'!E105+'[1]4 pr._savarankiškosios f-jos'!E194+'[1]5 pr._valstybinės f-jos'!E48+'[1]5 pr._valstybinės f-jos'!E102+'[1]7 pr._kita dotacija'!E272+'[1]7 pr._kita dotacija'!E38+'[1]9 pr._įstaigų pajamos'!E25+'[1]9 pr._įstaigų pajamos'!E39+'[1]9 pr._įstaigų pajamos'!E88+'[1]11 pr._nepanaudotos lėšos'!E101</f>
        <v>167.70000000000002</v>
      </c>
      <c r="E28" s="16">
        <f>'[1]4 pr._savarankiškosios f-jos'!F38+'[1]4 pr._savarankiškosios f-jos'!F105+'[1]4 pr._savarankiškosios f-jos'!F194+'[1]5 pr._valstybinės f-jos'!F48+'[1]5 pr._valstybinės f-jos'!F102+'[1]7 pr._kita dotacija'!F272+'[1]7 pr._kita dotacija'!F38+'[1]9 pr._įstaigų pajamos'!F25+'[1]9 pr._įstaigų pajamos'!F39+'[1]9 pr._įstaigų pajamos'!F88+'[1]11 pr._nepanaudotos lėšos'!F101</f>
        <v>121.80000000000001</v>
      </c>
      <c r="F28" s="16">
        <f>'[1]4 pr._savarankiškosios f-jos'!G38+'[1]4 pr._savarankiškosios f-jos'!G105+'[1]4 pr._savarankiškosios f-jos'!G194+'[1]5 pr._valstybinės f-jos'!G48+'[1]5 pr._valstybinės f-jos'!G102+'[1]7 pr._kita dotacija'!G272+'[1]7 pr._kita dotacija'!G38+'[1]9 pr._įstaigų pajamos'!G25+'[1]9 pr._įstaigų pajamos'!G39+'[1]9 pr._įstaigų pajamos'!G88+'[1]11 pr._nepanaudotos lėšos'!G101</f>
        <v>0</v>
      </c>
      <c r="G28" s="10">
        <f t="shared" si="0"/>
        <v>0</v>
      </c>
      <c r="H28" s="10">
        <f>'[1]4 pr._savarankiškosios f-jos'!I38+'[1]4 pr._savarankiškosios f-jos'!I105+'[1]4 pr._savarankiškosios f-jos'!I194+'[1]5 pr._valstybinės f-jos'!I48+'[1]5 pr._valstybinės f-jos'!I102+'[1]7 pr._kita dotacija'!I272+'[1]7 pr._kita dotacija'!I38+'[1]9 pr._įstaigų pajamos'!I25+'[1]9 pr._įstaigų pajamos'!I39+'[1]9 pr._įstaigų pajamos'!I88+'[1]11 pr._nepanaudotos lėšos'!I101</f>
        <v>0</v>
      </c>
      <c r="I28" s="10">
        <f>'[1]4 pr._savarankiškosios f-jos'!J38+'[1]4 pr._savarankiškosios f-jos'!J105+'[1]4 pr._savarankiškosios f-jos'!J194+'[1]5 pr._valstybinės f-jos'!J48+'[1]5 pr._valstybinės f-jos'!J102+'[1]7 pr._kita dotacija'!J272+'[1]7 pr._kita dotacija'!J38+'[1]9 pr._įstaigų pajamos'!J25+'[1]9 pr._įstaigų pajamos'!J39+'[1]9 pr._įstaigų pajamos'!J88+'[1]11 pr._nepanaudotos lėšos'!J101</f>
        <v>0.30000000000000004</v>
      </c>
      <c r="J28" s="10">
        <f>'[1]4 pr._savarankiškosios f-jos'!K38+'[1]4 pr._savarankiškosios f-jos'!K105+'[1]4 pr._savarankiškosios f-jos'!K194+'[1]5 pr._valstybinės f-jos'!K48+'[1]5 pr._valstybinės f-jos'!K102+'[1]7 pr._kita dotacija'!K272+'[1]7 pr._kita dotacija'!K38+'[1]9 pr._įstaigų pajamos'!K25+'[1]9 pr._įstaigų pajamos'!K39+'[1]9 pr._įstaigų pajamos'!K88+'[1]11 pr._nepanaudotos lėšos'!K101</f>
        <v>0</v>
      </c>
      <c r="K28" s="83">
        <f t="shared" si="1"/>
        <v>167.70000000000002</v>
      </c>
      <c r="L28" s="83">
        <f>'[1]4 pr._savarankiškosios f-jos'!M38+'[1]4 pr._savarankiškosios f-jos'!M105+'[1]4 pr._savarankiškosios f-jos'!M194+'[1]5 pr._valstybinės f-jos'!M48+'[1]5 pr._valstybinės f-jos'!M102+'[1]7 pr._kita dotacija'!M272+'[1]7 pr._kita dotacija'!M38+'[1]9 pr._įstaigų pajamos'!M25+'[1]9 pr._įstaigų pajamos'!M39+'[1]9 pr._įstaigų pajamos'!M88+'[1]11 pr._nepanaudotos lėšos'!M101</f>
        <v>167.70000000000002</v>
      </c>
      <c r="M28" s="83">
        <f>'[1]4 pr._savarankiškosios f-jos'!N38+'[1]4 pr._savarankiškosios f-jos'!N105+'[1]4 pr._savarankiškosios f-jos'!N194+'[1]5 pr._valstybinės f-jos'!N48+'[1]5 pr._valstybinės f-jos'!N102+'[1]7 pr._kita dotacija'!N272+'[1]7 pr._kita dotacija'!N38+'[1]9 pr._įstaigų pajamos'!N25+'[1]9 pr._įstaigų pajamos'!N39+'[1]9 pr._įstaigų pajamos'!N88+'[1]11 pr._nepanaudotos lėšos'!N101</f>
        <v>122.1</v>
      </c>
      <c r="N28" s="83">
        <f>'[1]4 pr._savarankiškosios f-jos'!O38+'[1]4 pr._savarankiškosios f-jos'!O105+'[1]4 pr._savarankiškosios f-jos'!O194+'[1]5 pr._valstybinės f-jos'!O48+'[1]5 pr._valstybinės f-jos'!O102+'[1]7 pr._kita dotacija'!O272+'[1]7 pr._kita dotacija'!O38+'[1]9 pr._įstaigų pajamos'!O25+'[1]9 pr._įstaigų pajamos'!O39+'[1]9 pr._įstaigų pajamos'!O88+'[1]11 pr._nepanaudotos lėšos'!O101</f>
        <v>0</v>
      </c>
    </row>
    <row r="29" spans="1:14" ht="15" customHeight="1" x14ac:dyDescent="0.25">
      <c r="A29" s="5" t="s">
        <v>68</v>
      </c>
      <c r="B29" s="17" t="s">
        <v>11</v>
      </c>
      <c r="C29" s="16">
        <f t="shared" si="2"/>
        <v>302.10000000000008</v>
      </c>
      <c r="D29" s="16">
        <f>'[1]4 pr._savarankiškosios f-jos'!E43+'[1]4 pr._savarankiškosios f-jos'!E109+'[1]4 pr._savarankiškosios f-jos'!E195+'[1]5 pr._valstybinės f-jos'!E52+'[1]5 pr._valstybinės f-jos'!E104+'[1]7 pr._kita dotacija'!E42+'[1]7 pr._kita dotacija'!E276+'[1]9 pr._įstaigų pajamos'!E26+'[1]9 pr._įstaigų pajamos'!E40+'[1]9 pr._įstaigų pajamos'!E89+'[1]11 pr._nepanaudotos lėšos'!E96+'[1]11 pr._nepanaudotos lėšos'!E32+'[1]11 pr._nepanaudotos lėšos'!E102</f>
        <v>300.30000000000007</v>
      </c>
      <c r="E29" s="16">
        <f>'[1]4 pr._savarankiškosios f-jos'!F43+'[1]4 pr._savarankiškosios f-jos'!F109+'[1]4 pr._savarankiškosios f-jos'!F195+'[1]5 pr._valstybinės f-jos'!F52+'[1]5 pr._valstybinės f-jos'!F104+'[1]7 pr._kita dotacija'!F42+'[1]7 pr._kita dotacija'!F276+'[1]9 pr._įstaigų pajamos'!F26+'[1]9 pr._įstaigų pajamos'!F40+'[1]9 pr._įstaigų pajamos'!F89+'[1]11 pr._nepanaudotos lėšos'!F96+'[1]11 pr._nepanaudotos lėšos'!F32+'[1]11 pr._nepanaudotos lėšos'!F102</f>
        <v>230.7</v>
      </c>
      <c r="F29" s="16">
        <f>'[1]4 pr._savarankiškosios f-jos'!G43+'[1]4 pr._savarankiškosios f-jos'!G109+'[1]4 pr._savarankiškosios f-jos'!G195+'[1]5 pr._valstybinės f-jos'!G52+'[1]5 pr._valstybinės f-jos'!G104+'[1]7 pr._kita dotacija'!G42+'[1]7 pr._kita dotacija'!G276+'[1]9 pr._įstaigų pajamos'!G26+'[1]9 pr._įstaigų pajamos'!G40+'[1]9 pr._įstaigų pajamos'!G89+'[1]11 pr._nepanaudotos lėšos'!G96+'[1]11 pr._nepanaudotos lėšos'!G32+'[1]11 pr._nepanaudotos lėšos'!G102</f>
        <v>1.8</v>
      </c>
      <c r="G29" s="10">
        <f t="shared" si="0"/>
        <v>0</v>
      </c>
      <c r="H29" s="10">
        <f>'[1]4 pr._savarankiškosios f-jos'!I43+'[1]4 pr._savarankiškosios f-jos'!I109+'[1]4 pr._savarankiškosios f-jos'!I195+'[1]5 pr._valstybinės f-jos'!I52+'[1]5 pr._valstybinės f-jos'!I104+'[1]7 pr._kita dotacija'!I42+'[1]7 pr._kita dotacija'!I276+'[1]9 pr._įstaigų pajamos'!I26+'[1]9 pr._įstaigų pajamos'!I40+'[1]9 pr._įstaigų pajamos'!I89+'[1]11 pr._nepanaudotos lėšos'!I96+'[1]11 pr._nepanaudotos lėšos'!I32+'[1]11 pr._nepanaudotos lėšos'!I102</f>
        <v>0</v>
      </c>
      <c r="I29" s="10">
        <f>'[1]4 pr._savarankiškosios f-jos'!J43+'[1]4 pr._savarankiškosios f-jos'!J109+'[1]4 pr._savarankiškosios f-jos'!J195+'[1]5 pr._valstybinės f-jos'!J52+'[1]5 pr._valstybinės f-jos'!J104+'[1]7 pr._kita dotacija'!J42+'[1]7 pr._kita dotacija'!J276+'[1]9 pr._įstaigų pajamos'!J26+'[1]9 pr._įstaigų pajamos'!J40+'[1]9 pr._įstaigų pajamos'!J89+'[1]11 pr._nepanaudotos lėšos'!J96+'[1]11 pr._nepanaudotos lėšos'!J32+'[1]11 pr._nepanaudotos lėšos'!J102</f>
        <v>-2</v>
      </c>
      <c r="J29" s="10">
        <f>'[1]4 pr._savarankiškosios f-jos'!K43+'[1]4 pr._savarankiškosios f-jos'!K109+'[1]4 pr._savarankiškosios f-jos'!K195+'[1]5 pr._valstybinės f-jos'!K52+'[1]5 pr._valstybinės f-jos'!K104+'[1]7 pr._kita dotacija'!K42+'[1]7 pr._kita dotacija'!K276+'[1]9 pr._įstaigų pajamos'!K26+'[1]9 pr._įstaigų pajamos'!K40+'[1]9 pr._įstaigų pajamos'!K89+'[1]11 pr._nepanaudotos lėšos'!K96+'[1]11 pr._nepanaudotos lėšos'!K32+'[1]11 pr._nepanaudotos lėšos'!K102</f>
        <v>0</v>
      </c>
      <c r="K29" s="83">
        <f t="shared" si="1"/>
        <v>302.10000000000008</v>
      </c>
      <c r="L29" s="83">
        <f>'[1]4 pr._savarankiškosios f-jos'!M43+'[1]4 pr._savarankiškosios f-jos'!M109+'[1]4 pr._savarankiškosios f-jos'!M195+'[1]5 pr._valstybinės f-jos'!M52+'[1]5 pr._valstybinės f-jos'!M104+'[1]7 pr._kita dotacija'!M42+'[1]7 pr._kita dotacija'!M276+'[1]9 pr._įstaigų pajamos'!M26+'[1]9 pr._įstaigų pajamos'!M40+'[1]9 pr._įstaigų pajamos'!M89+'[1]11 pr._nepanaudotos lėšos'!M96+'[1]11 pr._nepanaudotos lėšos'!M32+'[1]11 pr._nepanaudotos lėšos'!M102</f>
        <v>300.30000000000007</v>
      </c>
      <c r="M29" s="83">
        <f>'[1]4 pr._savarankiškosios f-jos'!N43+'[1]4 pr._savarankiškosios f-jos'!N109+'[1]4 pr._savarankiškosios f-jos'!N195+'[1]5 pr._valstybinės f-jos'!N52+'[1]5 pr._valstybinės f-jos'!N104+'[1]7 pr._kita dotacija'!N42+'[1]7 pr._kita dotacija'!N276+'[1]9 pr._įstaigų pajamos'!N26+'[1]9 pr._įstaigų pajamos'!N40+'[1]9 pr._įstaigų pajamos'!N89+'[1]11 pr._nepanaudotos lėšos'!N96+'[1]11 pr._nepanaudotos lėšos'!N32+'[1]11 pr._nepanaudotos lėšos'!N102</f>
        <v>228.7</v>
      </c>
      <c r="N29" s="83">
        <f>'[1]4 pr._savarankiškosios f-jos'!O43+'[1]4 pr._savarankiškosios f-jos'!O109+'[1]4 pr._savarankiškosios f-jos'!O195+'[1]5 pr._valstybinės f-jos'!O52+'[1]5 pr._valstybinės f-jos'!O104+'[1]7 pr._kita dotacija'!O42+'[1]7 pr._kita dotacija'!O276+'[1]9 pr._įstaigų pajamos'!O26+'[1]9 pr._įstaigų pajamos'!O40+'[1]9 pr._įstaigų pajamos'!O89+'[1]11 pr._nepanaudotos lėšos'!O96+'[1]11 pr._nepanaudotos lėšos'!O32+'[1]11 pr._nepanaudotos lėšos'!O102</f>
        <v>1.8</v>
      </c>
    </row>
    <row r="30" spans="1:14" ht="15" customHeight="1" x14ac:dyDescent="0.25">
      <c r="A30" s="5" t="s">
        <v>69</v>
      </c>
      <c r="B30" s="17" t="s">
        <v>12</v>
      </c>
      <c r="C30" s="16">
        <f t="shared" si="2"/>
        <v>193.7</v>
      </c>
      <c r="D30" s="16">
        <f>'[1]4 pr._savarankiškosios f-jos'!E49+'[1]4 pr._savarankiškosios f-jos'!E113+'[1]5 pr._valstybinės f-jos'!E56+'[1]5 pr._valstybinės f-jos'!E106+'[1]7 pr._kita dotacija'!E47+'[1]9 pr._įstaigų pajamos'!E27+'[1]9 pr._įstaigų pajamos'!E41+'[1]11 pr._nepanaudotos lėšos'!E95+'[1]11 pr._nepanaudotos lėšos'!E33</f>
        <v>193.7</v>
      </c>
      <c r="E30" s="16">
        <f>'[1]4 pr._savarankiškosios f-jos'!F49+'[1]4 pr._savarankiškosios f-jos'!F113+'[1]5 pr._valstybinės f-jos'!F56+'[1]5 pr._valstybinės f-jos'!F106+'[1]7 pr._kita dotacija'!F47+'[1]9 pr._įstaigų pajamos'!F27+'[1]9 pr._įstaigų pajamos'!F41+'[1]11 pr._nepanaudotos lėšos'!F95+'[1]11 pr._nepanaudotos lėšos'!F33</f>
        <v>143</v>
      </c>
      <c r="F30" s="16">
        <f>'[1]4 pr._savarankiškosios f-jos'!G49+'[1]4 pr._savarankiškosios f-jos'!G113+'[1]5 pr._valstybinės f-jos'!G56+'[1]5 pr._valstybinės f-jos'!G106+'[1]7 pr._kita dotacija'!G47+'[1]9 pr._įstaigų pajamos'!G27+'[1]9 pr._įstaigų pajamos'!G41+'[1]11 pr._nepanaudotos lėšos'!G95+'[1]11 pr._nepanaudotos lėšos'!G33</f>
        <v>0</v>
      </c>
      <c r="G30" s="10">
        <f t="shared" si="0"/>
        <v>0</v>
      </c>
      <c r="H30" s="10">
        <f>'[1]4 pr._savarankiškosios f-jos'!I49+'[1]4 pr._savarankiškosios f-jos'!I113+'[1]5 pr._valstybinės f-jos'!I56+'[1]5 pr._valstybinės f-jos'!I106+'[1]7 pr._kita dotacija'!I47+'[1]9 pr._įstaigų pajamos'!I27+'[1]9 pr._įstaigų pajamos'!I41+'[1]11 pr._nepanaudotos lėšos'!I95+'[1]11 pr._nepanaudotos lėšos'!I33</f>
        <v>0</v>
      </c>
      <c r="I30" s="10">
        <f>'[1]4 pr._savarankiškosios f-jos'!J49+'[1]4 pr._savarankiškosios f-jos'!J113+'[1]5 pr._valstybinės f-jos'!J56+'[1]5 pr._valstybinės f-jos'!J106+'[1]7 pr._kita dotacija'!J47+'[1]9 pr._įstaigų pajamos'!J27+'[1]9 pr._įstaigų pajamos'!J41+'[1]11 pr._nepanaudotos lėšos'!J95+'[1]11 pr._nepanaudotos lėšos'!J33</f>
        <v>0.4</v>
      </c>
      <c r="J30" s="10">
        <f>'[1]4 pr._savarankiškosios f-jos'!K49+'[1]4 pr._savarankiškosios f-jos'!K113+'[1]5 pr._valstybinės f-jos'!K56+'[1]5 pr._valstybinės f-jos'!K106+'[1]7 pr._kita dotacija'!K47+'[1]9 pr._įstaigų pajamos'!K27+'[1]9 pr._įstaigų pajamos'!K41+'[1]11 pr._nepanaudotos lėšos'!K95+'[1]11 pr._nepanaudotos lėšos'!K33</f>
        <v>0</v>
      </c>
      <c r="K30" s="83">
        <f t="shared" si="1"/>
        <v>193.7</v>
      </c>
      <c r="L30" s="83">
        <f>'[1]4 pr._savarankiškosios f-jos'!M49+'[1]4 pr._savarankiškosios f-jos'!M113+'[1]5 pr._valstybinės f-jos'!M56+'[1]5 pr._valstybinės f-jos'!M106+'[1]7 pr._kita dotacija'!M47+'[1]9 pr._įstaigų pajamos'!M27+'[1]9 pr._įstaigų pajamos'!M41+'[1]11 pr._nepanaudotos lėšos'!M95+'[1]11 pr._nepanaudotos lėšos'!M33</f>
        <v>193.7</v>
      </c>
      <c r="M30" s="83">
        <f>'[1]4 pr._savarankiškosios f-jos'!N49+'[1]4 pr._savarankiškosios f-jos'!N113+'[1]5 pr._valstybinės f-jos'!N56+'[1]5 pr._valstybinės f-jos'!N106+'[1]7 pr._kita dotacija'!N47+'[1]9 pr._įstaigų pajamos'!N27+'[1]9 pr._įstaigų pajamos'!N41+'[1]11 pr._nepanaudotos lėšos'!N95+'[1]11 pr._nepanaudotos lėšos'!N33</f>
        <v>143.4</v>
      </c>
      <c r="N30" s="83">
        <f>'[1]4 pr._savarankiškosios f-jos'!O49+'[1]4 pr._savarankiškosios f-jos'!O113+'[1]5 pr._valstybinės f-jos'!O56+'[1]5 pr._valstybinės f-jos'!O106+'[1]7 pr._kita dotacija'!O47+'[1]9 pr._įstaigų pajamos'!O27+'[1]9 pr._įstaigų pajamos'!O41+'[1]11 pr._nepanaudotos lėšos'!O95+'[1]11 pr._nepanaudotos lėšos'!O33</f>
        <v>0</v>
      </c>
    </row>
    <row r="31" spans="1:14" ht="15" customHeight="1" x14ac:dyDescent="0.25">
      <c r="A31" s="5" t="s">
        <v>70</v>
      </c>
      <c r="B31" s="17" t="s">
        <v>13</v>
      </c>
      <c r="C31" s="16">
        <f t="shared" si="2"/>
        <v>126.79999999999998</v>
      </c>
      <c r="D31" s="16">
        <f>'[1]4 pr._savarankiškosios f-jos'!E54+'[1]4 pr._savarankiškosios f-jos'!E117+'[1]5 pr._valstybinės f-jos'!E60+'[1]5 pr._valstybinės f-jos'!E108+'[1]7 pr._kita dotacija'!E51+'[1]9 pr._įstaigų pajamos'!E42+'[1]11 pr._nepanaudotos lėšos'!E103</f>
        <v>126.79999999999998</v>
      </c>
      <c r="E31" s="16">
        <f>'[1]4 pr._savarankiškosios f-jos'!F54+'[1]4 pr._savarankiškosios f-jos'!F117+'[1]5 pr._valstybinės f-jos'!F60+'[1]5 pr._valstybinės f-jos'!F108+'[1]7 pr._kita dotacija'!F51+'[1]9 pr._įstaigų pajamos'!F42+'[1]11 pr._nepanaudotos lėšos'!F103</f>
        <v>84.9</v>
      </c>
      <c r="F31" s="16">
        <f>'[1]4 pr._savarankiškosios f-jos'!G54+'[1]4 pr._savarankiškosios f-jos'!G117+'[1]5 pr._valstybinės f-jos'!G60+'[1]5 pr._valstybinės f-jos'!G108+'[1]7 pr._kita dotacija'!G51+'[1]9 pr._įstaigų pajamos'!G42+'[1]11 pr._nepanaudotos lėšos'!G103</f>
        <v>0</v>
      </c>
      <c r="G31" s="10">
        <f t="shared" si="0"/>
        <v>0</v>
      </c>
      <c r="H31" s="10">
        <f>'[1]4 pr._savarankiškosios f-jos'!I54+'[1]4 pr._savarankiškosios f-jos'!I117+'[1]5 pr._valstybinės f-jos'!I60+'[1]5 pr._valstybinės f-jos'!I108+'[1]7 pr._kita dotacija'!I51+'[1]9 pr._įstaigų pajamos'!I42+'[1]11 pr._nepanaudotos lėšos'!I103</f>
        <v>0</v>
      </c>
      <c r="I31" s="10">
        <f>'[1]4 pr._savarankiškosios f-jos'!J54+'[1]4 pr._savarankiškosios f-jos'!J117+'[1]5 pr._valstybinės f-jos'!J60+'[1]5 pr._valstybinės f-jos'!J108+'[1]7 pr._kita dotacija'!J51+'[1]9 pr._įstaigų pajamos'!J42+'[1]11 pr._nepanaudotos lėšos'!J103</f>
        <v>0.5</v>
      </c>
      <c r="J31" s="10">
        <f>'[1]4 pr._savarankiškosios f-jos'!K54+'[1]4 pr._savarankiškosios f-jos'!K117+'[1]5 pr._valstybinės f-jos'!K60+'[1]5 pr._valstybinės f-jos'!K108+'[1]7 pr._kita dotacija'!K51+'[1]9 pr._įstaigų pajamos'!K42+'[1]11 pr._nepanaudotos lėšos'!K103</f>
        <v>0</v>
      </c>
      <c r="K31" s="83">
        <f t="shared" si="1"/>
        <v>126.79999999999998</v>
      </c>
      <c r="L31" s="83">
        <f>'[1]4 pr._savarankiškosios f-jos'!M54+'[1]4 pr._savarankiškosios f-jos'!M117+'[1]5 pr._valstybinės f-jos'!M60+'[1]5 pr._valstybinės f-jos'!M108+'[1]7 pr._kita dotacija'!M51+'[1]9 pr._įstaigų pajamos'!M42+'[1]11 pr._nepanaudotos lėšos'!M103</f>
        <v>126.79999999999998</v>
      </c>
      <c r="M31" s="83">
        <f>'[1]4 pr._savarankiškosios f-jos'!N54+'[1]4 pr._savarankiškosios f-jos'!N117+'[1]5 pr._valstybinės f-jos'!N60+'[1]5 pr._valstybinės f-jos'!N108+'[1]7 pr._kita dotacija'!N51+'[1]9 pr._įstaigų pajamos'!N42+'[1]11 pr._nepanaudotos lėšos'!N103</f>
        <v>85.399999999999991</v>
      </c>
      <c r="N31" s="83">
        <f>'[1]4 pr._savarankiškosios f-jos'!O54+'[1]4 pr._savarankiškosios f-jos'!O117+'[1]5 pr._valstybinės f-jos'!O60+'[1]5 pr._valstybinės f-jos'!O108+'[1]7 pr._kita dotacija'!O51+'[1]9 pr._įstaigų pajamos'!O42+'[1]11 pr._nepanaudotos lėšos'!O103</f>
        <v>0</v>
      </c>
    </row>
    <row r="32" spans="1:14" ht="15" customHeight="1" x14ac:dyDescent="0.25">
      <c r="A32" s="5" t="s">
        <v>71</v>
      </c>
      <c r="B32" s="12" t="s">
        <v>14</v>
      </c>
      <c r="C32" s="16">
        <f t="shared" si="2"/>
        <v>163</v>
      </c>
      <c r="D32" s="16">
        <f>'[1]4 pr._savarankiškosios f-jos'!E59+'[1]4 pr._savarankiškosios f-jos'!E121+'[1]5 pr._valstybinės f-jos'!E64+'[1]5 pr._valstybinės f-jos'!E110+'[1]7 pr._kita dotacija'!E55+'[1]9 pr._įstaigų pajamos'!E28+'[1]9 pr._įstaigų pajamos'!E43+'[1]11 pr._nepanaudotos lėšos'!E104+'[1]11 pr._nepanaudotos lėšos'!E34</f>
        <v>154.69999999999999</v>
      </c>
      <c r="E32" s="16">
        <f>'[1]4 pr._savarankiškosios f-jos'!F59+'[1]4 pr._savarankiškosios f-jos'!F121+'[1]5 pr._valstybinės f-jos'!F64+'[1]5 pr._valstybinės f-jos'!F110+'[1]7 pr._kita dotacija'!F55+'[1]9 pr._įstaigų pajamos'!F28+'[1]9 pr._įstaigų pajamos'!F43+'[1]11 pr._nepanaudotos lėšos'!F104+'[1]11 pr._nepanaudotos lėšos'!F34</f>
        <v>98</v>
      </c>
      <c r="F32" s="16">
        <f>'[1]4 pr._savarankiškosios f-jos'!G59+'[1]4 pr._savarankiškosios f-jos'!G121+'[1]5 pr._valstybinės f-jos'!G64+'[1]5 pr._valstybinės f-jos'!G110+'[1]7 pr._kita dotacija'!G55+'[1]9 pr._įstaigų pajamos'!G28+'[1]9 pr._įstaigų pajamos'!G43+'[1]11 pr._nepanaudotos lėšos'!G104+'[1]11 pr._nepanaudotos lėšos'!G34</f>
        <v>8.3000000000000007</v>
      </c>
      <c r="G32" s="10">
        <f t="shared" si="0"/>
        <v>0</v>
      </c>
      <c r="H32" s="10">
        <f>'[1]4 pr._savarankiškosios f-jos'!I59+'[1]4 pr._savarankiškosios f-jos'!I121+'[1]5 pr._valstybinės f-jos'!I64+'[1]5 pr._valstybinės f-jos'!I110+'[1]7 pr._kita dotacija'!I55+'[1]9 pr._įstaigų pajamos'!I28+'[1]9 pr._įstaigų pajamos'!I43+'[1]11 pr._nepanaudotos lėšos'!I104+'[1]11 pr._nepanaudotos lėšos'!I34</f>
        <v>0</v>
      </c>
      <c r="I32" s="10">
        <f>'[1]4 pr._savarankiškosios f-jos'!J59+'[1]4 pr._savarankiškosios f-jos'!J121+'[1]5 pr._valstybinės f-jos'!J64+'[1]5 pr._valstybinės f-jos'!J110+'[1]7 pr._kita dotacija'!J55+'[1]9 pr._įstaigų pajamos'!J28+'[1]9 pr._įstaigų pajamos'!J43+'[1]11 pr._nepanaudotos lėšos'!J104+'[1]11 pr._nepanaudotos lėšos'!J34</f>
        <v>0.4</v>
      </c>
      <c r="J32" s="10">
        <f>'[1]4 pr._savarankiškosios f-jos'!K59+'[1]4 pr._savarankiškosios f-jos'!K121+'[1]5 pr._valstybinės f-jos'!K64+'[1]5 pr._valstybinės f-jos'!K110+'[1]7 pr._kita dotacija'!K55+'[1]9 pr._įstaigų pajamos'!K28+'[1]9 pr._įstaigų pajamos'!K43+'[1]11 pr._nepanaudotos lėšos'!K104+'[1]11 pr._nepanaudotos lėšos'!K34</f>
        <v>0</v>
      </c>
      <c r="K32" s="83">
        <f t="shared" si="1"/>
        <v>163</v>
      </c>
      <c r="L32" s="83">
        <f>'[1]4 pr._savarankiškosios f-jos'!M59+'[1]4 pr._savarankiškosios f-jos'!M121+'[1]5 pr._valstybinės f-jos'!M64+'[1]5 pr._valstybinės f-jos'!M110+'[1]7 pr._kita dotacija'!M55+'[1]9 pr._įstaigų pajamos'!M28+'[1]9 pr._įstaigų pajamos'!M43+'[1]11 pr._nepanaudotos lėšos'!M104+'[1]11 pr._nepanaudotos lėšos'!M34</f>
        <v>154.69999999999999</v>
      </c>
      <c r="M32" s="83">
        <f>'[1]4 pr._savarankiškosios f-jos'!N59+'[1]4 pr._savarankiškosios f-jos'!N121+'[1]5 pr._valstybinės f-jos'!N64+'[1]5 pr._valstybinės f-jos'!N110+'[1]7 pr._kita dotacija'!N55+'[1]9 pr._įstaigų pajamos'!N28+'[1]9 pr._įstaigų pajamos'!N43+'[1]11 pr._nepanaudotos lėšos'!N104+'[1]11 pr._nepanaudotos lėšos'!N34</f>
        <v>98.4</v>
      </c>
      <c r="N32" s="83">
        <f>'[1]4 pr._savarankiškosios f-jos'!O59+'[1]4 pr._savarankiškosios f-jos'!O121+'[1]5 pr._valstybinės f-jos'!O64+'[1]5 pr._valstybinės f-jos'!O110+'[1]7 pr._kita dotacija'!O55+'[1]9 pr._įstaigų pajamos'!O28+'[1]9 pr._įstaigų pajamos'!O43+'[1]11 pr._nepanaudotos lėšos'!O104+'[1]11 pr._nepanaudotos lėšos'!O34</f>
        <v>8.3000000000000007</v>
      </c>
    </row>
    <row r="33" spans="1:14" ht="15" customHeight="1" x14ac:dyDescent="0.25">
      <c r="A33" s="13" t="s">
        <v>72</v>
      </c>
      <c r="B33" s="12" t="s">
        <v>15</v>
      </c>
      <c r="C33" s="16">
        <f t="shared" si="2"/>
        <v>189.29999999999998</v>
      </c>
      <c r="D33" s="16">
        <f>'[1]4 pr._savarankiškosios f-jos'!E64+'[1]4 pr._savarankiškosios f-jos'!E125++'[1]4 pr._savarankiškosios f-jos'!E196+'[1]5 pr._valstybinės f-jos'!E68+'[1]5 pr._valstybinės f-jos'!E112+'[1]7 pr._kita dotacija'!E59+'[1]7 pr._kita dotacija'!E280+'[1]9 pr._įstaigų pajamos'!E29+'[1]9 pr._įstaigų pajamos'!E44+'[1]9 pr._įstaigų pajamos'!E90+'[1]11 pr._nepanaudotos lėšos'!E105+'[1]11 pr._nepanaudotos lėšos'!E35+'[1]11 pr._nepanaudotos lėšos'!E97</f>
        <v>187.49999999999997</v>
      </c>
      <c r="E33" s="16">
        <f>'[1]4 pr._savarankiškosios f-jos'!F64+'[1]4 pr._savarankiškosios f-jos'!F125++'[1]4 pr._savarankiškosios f-jos'!F196+'[1]5 pr._valstybinės f-jos'!F68+'[1]5 pr._valstybinės f-jos'!F112+'[1]7 pr._kita dotacija'!F59+'[1]7 pr._kita dotacija'!F280+'[1]9 pr._įstaigų pajamos'!F29+'[1]9 pr._įstaigų pajamos'!F44+'[1]9 pr._įstaigų pajamos'!F90+'[1]11 pr._nepanaudotos lėšos'!F105+'[1]11 pr._nepanaudotos lėšos'!F35+'[1]11 pr._nepanaudotos lėšos'!F97</f>
        <v>137</v>
      </c>
      <c r="F33" s="16">
        <f>'[1]4 pr._savarankiškosios f-jos'!G64+'[1]4 pr._savarankiškosios f-jos'!G125++'[1]4 pr._savarankiškosios f-jos'!G196+'[1]5 pr._valstybinės f-jos'!G68+'[1]5 pr._valstybinės f-jos'!G112+'[1]7 pr._kita dotacija'!G59+'[1]7 pr._kita dotacija'!G280+'[1]9 pr._įstaigų pajamos'!G29+'[1]9 pr._įstaigų pajamos'!G44+'[1]9 pr._įstaigų pajamos'!G90+'[1]11 pr._nepanaudotos lėšos'!G105+'[1]11 pr._nepanaudotos lėšos'!G35+'[1]11 pr._nepanaudotos lėšos'!G97</f>
        <v>1.8</v>
      </c>
      <c r="G33" s="10">
        <f t="shared" si="0"/>
        <v>0</v>
      </c>
      <c r="H33" s="10">
        <f>'[1]4 pr._savarankiškosios f-jos'!I64+'[1]4 pr._savarankiškosios f-jos'!I125++'[1]4 pr._savarankiškosios f-jos'!I196+'[1]5 pr._valstybinės f-jos'!I68+'[1]5 pr._valstybinės f-jos'!I112+'[1]7 pr._kita dotacija'!I59+'[1]7 pr._kita dotacija'!I280+'[1]9 pr._įstaigų pajamos'!I29+'[1]9 pr._įstaigų pajamos'!I44+'[1]9 pr._įstaigų pajamos'!I90+'[1]11 pr._nepanaudotos lėšos'!I105+'[1]11 pr._nepanaudotos lėšos'!I35+'[1]11 pr._nepanaudotos lėšos'!I97</f>
        <v>0</v>
      </c>
      <c r="I33" s="10">
        <f>'[1]4 pr._savarankiškosios f-jos'!J64+'[1]4 pr._savarankiškosios f-jos'!J125++'[1]4 pr._savarankiškosios f-jos'!J196+'[1]5 pr._valstybinės f-jos'!J68+'[1]5 pr._valstybinės f-jos'!J112+'[1]7 pr._kita dotacija'!J59+'[1]7 pr._kita dotacija'!J280+'[1]9 pr._įstaigų pajamos'!J29+'[1]9 pr._įstaigų pajamos'!J44+'[1]9 pr._įstaigų pajamos'!J90+'[1]11 pr._nepanaudotos lėšos'!J105+'[1]11 pr._nepanaudotos lėšos'!J35+'[1]11 pr._nepanaudotos lėšos'!J97</f>
        <v>0.5</v>
      </c>
      <c r="J33" s="10">
        <f>'[1]4 pr._savarankiškosios f-jos'!K64+'[1]4 pr._savarankiškosios f-jos'!K125++'[1]4 pr._savarankiškosios f-jos'!K196+'[1]5 pr._valstybinės f-jos'!K68+'[1]5 pr._valstybinės f-jos'!K112+'[1]7 pr._kita dotacija'!K59+'[1]7 pr._kita dotacija'!K280+'[1]9 pr._įstaigų pajamos'!K29+'[1]9 pr._įstaigų pajamos'!K44+'[1]9 pr._įstaigų pajamos'!K90+'[1]11 pr._nepanaudotos lėšos'!K105+'[1]11 pr._nepanaudotos lėšos'!K35+'[1]11 pr._nepanaudotos lėšos'!K97</f>
        <v>0</v>
      </c>
      <c r="K33" s="83">
        <f t="shared" si="1"/>
        <v>189.29999999999998</v>
      </c>
      <c r="L33" s="83">
        <f>'[1]4 pr._savarankiškosios f-jos'!M64+'[1]4 pr._savarankiškosios f-jos'!M125++'[1]4 pr._savarankiškosios f-jos'!M196+'[1]5 pr._valstybinės f-jos'!M68+'[1]5 pr._valstybinės f-jos'!M112+'[1]7 pr._kita dotacija'!M59+'[1]7 pr._kita dotacija'!M280+'[1]9 pr._įstaigų pajamos'!M29+'[1]9 pr._įstaigų pajamos'!M44+'[1]9 pr._įstaigų pajamos'!M90+'[1]11 pr._nepanaudotos lėšos'!M105+'[1]11 pr._nepanaudotos lėšos'!M35+'[1]11 pr._nepanaudotos lėšos'!M97</f>
        <v>187.49999999999997</v>
      </c>
      <c r="M33" s="83">
        <f>'[1]4 pr._savarankiškosios f-jos'!N64+'[1]4 pr._savarankiškosios f-jos'!N125++'[1]4 pr._savarankiškosios f-jos'!N196+'[1]5 pr._valstybinės f-jos'!N68+'[1]5 pr._valstybinės f-jos'!N112+'[1]7 pr._kita dotacija'!N59+'[1]7 pr._kita dotacija'!N280+'[1]9 pr._įstaigų pajamos'!N29+'[1]9 pr._įstaigų pajamos'!N44+'[1]9 pr._įstaigų pajamos'!N90+'[1]11 pr._nepanaudotos lėšos'!N105+'[1]11 pr._nepanaudotos lėšos'!N35+'[1]11 pr._nepanaudotos lėšos'!N97</f>
        <v>137.5</v>
      </c>
      <c r="N33" s="83">
        <f>'[1]4 pr._savarankiškosios f-jos'!O64+'[1]4 pr._savarankiškosios f-jos'!O125++'[1]4 pr._savarankiškosios f-jos'!O196+'[1]5 pr._valstybinės f-jos'!O68+'[1]5 pr._valstybinės f-jos'!O112+'[1]7 pr._kita dotacija'!O59+'[1]7 pr._kita dotacija'!O280+'[1]9 pr._įstaigų pajamos'!O29+'[1]9 pr._įstaigų pajamos'!O44+'[1]9 pr._įstaigų pajamos'!O90+'[1]11 pr._nepanaudotos lėšos'!O105+'[1]11 pr._nepanaudotos lėšos'!O35+'[1]11 pr._nepanaudotos lėšos'!O97</f>
        <v>1.8</v>
      </c>
    </row>
    <row r="34" spans="1:14" ht="15" customHeight="1" x14ac:dyDescent="0.25">
      <c r="A34" s="19" t="s">
        <v>73</v>
      </c>
      <c r="B34" s="17" t="s">
        <v>16</v>
      </c>
      <c r="C34" s="16">
        <f t="shared" si="2"/>
        <v>449.7</v>
      </c>
      <c r="D34" s="16">
        <f>'[1]4 pr._savarankiškosios f-jos'!E69+'[1]4 pr._savarankiškosios f-jos'!E129+'[1]5 pr._valstybinės f-jos'!E72+'[1]5 pr._valstybinės f-jos'!E114+'[1]7 pr._kita dotacija'!E63+'[1]9 pr._įstaigų pajamos'!E30+'[1]9 pr._įstaigų pajamos'!E45+'[1]4 pr._savarankiškosios f-jos'!E197+'[1]7 pr._kita dotacija'!E284+'[1]9 pr._įstaigų pajamos'!E91+'[1]11 pr._nepanaudotos lėšos'!E98+'[1]11 pr._nepanaudotos lėšos'!E106+'[1]11 pr._nepanaudotos lėšos'!E36</f>
        <v>401.7</v>
      </c>
      <c r="E34" s="16">
        <f>'[1]4 pr._savarankiškosios f-jos'!F69+'[1]4 pr._savarankiškosios f-jos'!F129+'[1]5 pr._valstybinės f-jos'!F72+'[1]5 pr._valstybinės f-jos'!F114+'[1]7 pr._kita dotacija'!F63+'[1]9 pr._įstaigų pajamos'!F30+'[1]9 pr._įstaigų pajamos'!F45+'[1]4 pr._savarankiškosios f-jos'!F197+'[1]7 pr._kita dotacija'!F284+'[1]9 pr._įstaigų pajamos'!F91+'[1]11 pr._nepanaudotos lėšos'!F98+'[1]11 pr._nepanaudotos lėšos'!F106+'[1]11 pr._nepanaudotos lėšos'!F36</f>
        <v>299.79999999999995</v>
      </c>
      <c r="F34" s="16">
        <f>'[1]4 pr._savarankiškosios f-jos'!G69+'[1]4 pr._savarankiškosios f-jos'!G129+'[1]5 pr._valstybinės f-jos'!G72+'[1]5 pr._valstybinės f-jos'!G114+'[1]7 pr._kita dotacija'!G63+'[1]9 pr._įstaigų pajamos'!G30+'[1]9 pr._įstaigų pajamos'!G45+'[1]4 pr._savarankiškosios f-jos'!G197+'[1]7 pr._kita dotacija'!G284+'[1]9 pr._įstaigų pajamos'!G91+'[1]11 pr._nepanaudotos lėšos'!G98+'[1]11 pr._nepanaudotos lėšos'!G106+'[1]11 pr._nepanaudotos lėšos'!G36</f>
        <v>48</v>
      </c>
      <c r="G34" s="10">
        <f t="shared" si="0"/>
        <v>0</v>
      </c>
      <c r="H34" s="10">
        <f>'[1]4 pr._savarankiškosios f-jos'!I69+'[1]4 pr._savarankiškosios f-jos'!I129+'[1]5 pr._valstybinės f-jos'!I72+'[1]5 pr._valstybinės f-jos'!I114+'[1]7 pr._kita dotacija'!I63+'[1]9 pr._įstaigų pajamos'!I30+'[1]9 pr._įstaigų pajamos'!I45+'[1]4 pr._savarankiškosios f-jos'!I197+'[1]7 pr._kita dotacija'!I284+'[1]9 pr._įstaigų pajamos'!I91+'[1]11 pr._nepanaudotos lėšos'!I98+'[1]11 pr._nepanaudotos lėšos'!I106+'[1]11 pr._nepanaudotos lėšos'!I36</f>
        <v>0</v>
      </c>
      <c r="I34" s="10">
        <f>'[1]4 pr._savarankiškosios f-jos'!J69+'[1]4 pr._savarankiškosios f-jos'!J129+'[1]5 pr._valstybinės f-jos'!J72+'[1]5 pr._valstybinės f-jos'!J114+'[1]7 pr._kita dotacija'!J63+'[1]9 pr._įstaigų pajamos'!J30+'[1]9 pr._įstaigų pajamos'!J45+'[1]4 pr._savarankiškosios f-jos'!J197+'[1]7 pr._kita dotacija'!J284+'[1]9 pr._įstaigų pajamos'!J91+'[1]11 pr._nepanaudotos lėšos'!J98+'[1]11 pr._nepanaudotos lėšos'!J106+'[1]11 pr._nepanaudotos lėšos'!J36</f>
        <v>1.2</v>
      </c>
      <c r="J34" s="10">
        <f>'[1]4 pr._savarankiškosios f-jos'!K69+'[1]4 pr._savarankiškosios f-jos'!K129+'[1]5 pr._valstybinės f-jos'!K72+'[1]5 pr._valstybinės f-jos'!K114+'[1]7 pr._kita dotacija'!K63+'[1]9 pr._įstaigų pajamos'!K30+'[1]9 pr._įstaigų pajamos'!K45+'[1]4 pr._savarankiškosios f-jos'!K197+'[1]7 pr._kita dotacija'!K284+'[1]9 pr._įstaigų pajamos'!K91+'[1]11 pr._nepanaudotos lėšos'!K98+'[1]11 pr._nepanaudotos lėšos'!K106+'[1]11 pr._nepanaudotos lėšos'!K36</f>
        <v>0</v>
      </c>
      <c r="K34" s="83">
        <f t="shared" si="1"/>
        <v>449.7</v>
      </c>
      <c r="L34" s="83">
        <f>'[1]4 pr._savarankiškosios f-jos'!M69+'[1]4 pr._savarankiškosios f-jos'!M129+'[1]5 pr._valstybinės f-jos'!M72+'[1]5 pr._valstybinės f-jos'!M114+'[1]7 pr._kita dotacija'!M63+'[1]9 pr._įstaigų pajamos'!M30+'[1]9 pr._įstaigų pajamos'!M45+'[1]4 pr._savarankiškosios f-jos'!M197+'[1]7 pr._kita dotacija'!M284+'[1]9 pr._įstaigų pajamos'!M91+'[1]11 pr._nepanaudotos lėšos'!M98+'[1]11 pr._nepanaudotos lėšos'!M106+'[1]11 pr._nepanaudotos lėšos'!M36</f>
        <v>401.7</v>
      </c>
      <c r="M34" s="83">
        <f>'[1]4 pr._savarankiškosios f-jos'!N69+'[1]4 pr._savarankiškosios f-jos'!N129+'[1]5 pr._valstybinės f-jos'!N72+'[1]5 pr._valstybinės f-jos'!N114+'[1]7 pr._kita dotacija'!N63+'[1]9 pr._įstaigų pajamos'!N30+'[1]9 pr._įstaigų pajamos'!N45+'[1]4 pr._savarankiškosios f-jos'!N197+'[1]7 pr._kita dotacija'!N284+'[1]9 pr._įstaigų pajamos'!N91+'[1]11 pr._nepanaudotos lėšos'!N98+'[1]11 pr._nepanaudotos lėšos'!N106+'[1]11 pr._nepanaudotos lėšos'!N36</f>
        <v>301</v>
      </c>
      <c r="N34" s="83">
        <f>'[1]4 pr._savarankiškosios f-jos'!O69+'[1]4 pr._savarankiškosios f-jos'!O129+'[1]5 pr._valstybinės f-jos'!O72+'[1]5 pr._valstybinės f-jos'!O114+'[1]7 pr._kita dotacija'!O63+'[1]9 pr._įstaigų pajamos'!O30+'[1]9 pr._įstaigų pajamos'!O45+'[1]4 pr._savarankiškosios f-jos'!O197+'[1]7 pr._kita dotacija'!O284+'[1]9 pr._įstaigų pajamos'!O91+'[1]11 pr._nepanaudotos lėšos'!O98+'[1]11 pr._nepanaudotos lėšos'!O106+'[1]11 pr._nepanaudotos lėšos'!O36</f>
        <v>48</v>
      </c>
    </row>
    <row r="35" spans="1:14" ht="15" customHeight="1" x14ac:dyDescent="0.25">
      <c r="A35" s="5" t="s">
        <v>74</v>
      </c>
      <c r="B35" s="17" t="s">
        <v>17</v>
      </c>
      <c r="C35" s="16">
        <f t="shared" si="2"/>
        <v>137.79999999999998</v>
      </c>
      <c r="D35" s="16">
        <f>'[1]4 pr._savarankiškosios f-jos'!E75+'[1]4 pr._savarankiškosios f-jos'!E133+'[1]5 pr._valstybinės f-jos'!E76+'[1]5 pr._valstybinės f-jos'!E116+'[1]7 pr._kita dotacija'!E67+'[1]9 pr._įstaigų pajamos'!E33+'[1]9 pr._įstaigų pajamos'!E46</f>
        <v>135.49999999999997</v>
      </c>
      <c r="E35" s="16">
        <f>'[1]4 pr._savarankiškosios f-jos'!F75+'[1]4 pr._savarankiškosios f-jos'!F133+'[1]5 pr._valstybinės f-jos'!F76+'[1]5 pr._valstybinės f-jos'!F116+'[1]7 pr._kita dotacija'!F67+'[1]9 pr._įstaigų pajamos'!F33+'[1]9 pr._įstaigų pajamos'!F46</f>
        <v>98.9</v>
      </c>
      <c r="F35" s="16">
        <f>'[1]4 pr._savarankiškosios f-jos'!G75+'[1]4 pr._savarankiškosios f-jos'!G133+'[1]5 pr._valstybinės f-jos'!G76+'[1]5 pr._valstybinės f-jos'!G116+'[1]7 pr._kita dotacija'!G67+'[1]9 pr._įstaigų pajamos'!G33+'[1]9 pr._įstaigų pajamos'!G46</f>
        <v>2.2999999999999998</v>
      </c>
      <c r="G35" s="10">
        <f t="shared" si="0"/>
        <v>0</v>
      </c>
      <c r="H35" s="10">
        <f>'[1]4 pr._savarankiškosios f-jos'!I75+'[1]4 pr._savarankiškosios f-jos'!I133+'[1]5 pr._valstybinės f-jos'!I76+'[1]5 pr._valstybinės f-jos'!I116+'[1]7 pr._kita dotacija'!I67+'[1]9 pr._įstaigų pajamos'!I33+'[1]9 pr._įstaigų pajamos'!I46</f>
        <v>0</v>
      </c>
      <c r="I35" s="10">
        <f>'[1]4 pr._savarankiškosios f-jos'!J75+'[1]4 pr._savarankiškosios f-jos'!J133+'[1]5 pr._valstybinės f-jos'!J76+'[1]5 pr._valstybinės f-jos'!J116+'[1]7 pr._kita dotacija'!J67+'[1]9 pr._įstaigų pajamos'!J33+'[1]9 pr._įstaigų pajamos'!J46</f>
        <v>0.5</v>
      </c>
      <c r="J35" s="10">
        <f>'[1]4 pr._savarankiškosios f-jos'!K75+'[1]4 pr._savarankiškosios f-jos'!K133+'[1]5 pr._valstybinės f-jos'!K76+'[1]5 pr._valstybinės f-jos'!K116+'[1]7 pr._kita dotacija'!K67+'[1]9 pr._įstaigų pajamos'!K33+'[1]9 pr._įstaigų pajamos'!K46</f>
        <v>0</v>
      </c>
      <c r="K35" s="83">
        <f t="shared" si="1"/>
        <v>137.79999999999998</v>
      </c>
      <c r="L35" s="83">
        <f>'[1]4 pr._savarankiškosios f-jos'!M75+'[1]4 pr._savarankiškosios f-jos'!M133+'[1]5 pr._valstybinės f-jos'!M76+'[1]5 pr._valstybinės f-jos'!M116+'[1]7 pr._kita dotacija'!M67+'[1]9 pr._įstaigų pajamos'!M33+'[1]9 pr._įstaigų pajamos'!M46</f>
        <v>135.49999999999997</v>
      </c>
      <c r="M35" s="83">
        <f>'[1]4 pr._savarankiškosios f-jos'!N75+'[1]4 pr._savarankiškosios f-jos'!N133+'[1]5 pr._valstybinės f-jos'!N76+'[1]5 pr._valstybinės f-jos'!N116+'[1]7 pr._kita dotacija'!N67+'[1]9 pr._įstaigų pajamos'!N33+'[1]9 pr._įstaigų pajamos'!N46</f>
        <v>99.4</v>
      </c>
      <c r="N35" s="83">
        <f>'[1]4 pr._savarankiškosios f-jos'!O75+'[1]4 pr._savarankiškosios f-jos'!O133+'[1]5 pr._valstybinės f-jos'!O76+'[1]5 pr._valstybinės f-jos'!O116+'[1]7 pr._kita dotacija'!O67+'[1]9 pr._įstaigų pajamos'!O33+'[1]9 pr._įstaigų pajamos'!O46</f>
        <v>2.2999999999999998</v>
      </c>
    </row>
    <row r="36" spans="1:14" ht="15" customHeight="1" x14ac:dyDescent="0.25">
      <c r="A36" s="5" t="s">
        <v>75</v>
      </c>
      <c r="B36" s="17" t="s">
        <v>18</v>
      </c>
      <c r="C36" s="16">
        <f t="shared" si="2"/>
        <v>113.1</v>
      </c>
      <c r="D36" s="16">
        <f>'[1]4 pr._savarankiškosios f-jos'!E80+'[1]4 pr._savarankiškosios f-jos'!E137+'[1]5 pr._valstybinės f-jos'!E80+'[1]5 pr._valstybinės f-jos'!E118+'[1]7 pr._kita dotacija'!E71+'[1]9 pr._įstaigų pajamos'!E34+'[1]9 pr._įstaigų pajamos'!E47+'[1]11 pr._nepanaudotos lėšos'!E107+'[1]11 pr._nepanaudotos lėšos'!E37</f>
        <v>113.1</v>
      </c>
      <c r="E36" s="16">
        <f>'[1]4 pr._savarankiškosios f-jos'!F80+'[1]4 pr._savarankiškosios f-jos'!F137+'[1]5 pr._valstybinės f-jos'!F80+'[1]5 pr._valstybinės f-jos'!F118+'[1]7 pr._kita dotacija'!F71+'[1]9 pr._įstaigų pajamos'!F34+'[1]9 pr._įstaigų pajamos'!F47+'[1]11 pr._nepanaudotos lėšos'!F107+'[1]11 pr._nepanaudotos lėšos'!F37</f>
        <v>86.4</v>
      </c>
      <c r="F36" s="16">
        <f>'[1]4 pr._savarankiškosios f-jos'!G80+'[1]4 pr._savarankiškosios f-jos'!G137+'[1]5 pr._valstybinės f-jos'!G80+'[1]5 pr._valstybinės f-jos'!G118+'[1]7 pr._kita dotacija'!G71+'[1]9 pr._įstaigų pajamos'!G34+'[1]9 pr._įstaigų pajamos'!G47+'[1]11 pr._nepanaudotos lėšos'!G107+'[1]11 pr._nepanaudotos lėšos'!G37</f>
        <v>0</v>
      </c>
      <c r="G36" s="10">
        <f t="shared" si="0"/>
        <v>0</v>
      </c>
      <c r="H36" s="10">
        <f>'[1]4 pr._savarankiškosios f-jos'!I80+'[1]4 pr._savarankiškosios f-jos'!I137+'[1]5 pr._valstybinės f-jos'!I80+'[1]5 pr._valstybinės f-jos'!I118+'[1]7 pr._kita dotacija'!I71+'[1]9 pr._įstaigų pajamos'!I34+'[1]9 pr._įstaigų pajamos'!I47+'[1]11 pr._nepanaudotos lėšos'!I107+'[1]11 pr._nepanaudotos lėšos'!I37</f>
        <v>0</v>
      </c>
      <c r="I36" s="10">
        <f>'[1]4 pr._savarankiškosios f-jos'!J80+'[1]4 pr._savarankiškosios f-jos'!J137+'[1]5 pr._valstybinės f-jos'!J80+'[1]5 pr._valstybinės f-jos'!J118+'[1]7 pr._kita dotacija'!J71+'[1]9 pr._įstaigų pajamos'!J34+'[1]9 pr._įstaigų pajamos'!J47+'[1]11 pr._nepanaudotos lėšos'!J107+'[1]11 pr._nepanaudotos lėšos'!J37</f>
        <v>-1.4</v>
      </c>
      <c r="J36" s="10">
        <f>'[1]4 pr._savarankiškosios f-jos'!K80+'[1]4 pr._savarankiškosios f-jos'!K137+'[1]5 pr._valstybinės f-jos'!K80+'[1]5 pr._valstybinės f-jos'!K118+'[1]7 pr._kita dotacija'!K71+'[1]9 pr._įstaigų pajamos'!K34+'[1]9 pr._įstaigų pajamos'!K47+'[1]11 pr._nepanaudotos lėšos'!K107+'[1]11 pr._nepanaudotos lėšos'!K37</f>
        <v>0</v>
      </c>
      <c r="K36" s="83">
        <f t="shared" si="1"/>
        <v>113.1</v>
      </c>
      <c r="L36" s="83">
        <f>'[1]4 pr._savarankiškosios f-jos'!M80+'[1]4 pr._savarankiškosios f-jos'!M137+'[1]5 pr._valstybinės f-jos'!M80+'[1]5 pr._valstybinės f-jos'!M118+'[1]7 pr._kita dotacija'!M71+'[1]9 pr._įstaigų pajamos'!M34+'[1]9 pr._įstaigų pajamos'!M47+'[1]11 pr._nepanaudotos lėšos'!M107+'[1]11 pr._nepanaudotos lėšos'!M37</f>
        <v>113.1</v>
      </c>
      <c r="M36" s="83">
        <f>'[1]4 pr._savarankiškosios f-jos'!N80+'[1]4 pr._savarankiškosios f-jos'!N137+'[1]5 pr._valstybinės f-jos'!N80+'[1]5 pr._valstybinės f-jos'!N118+'[1]7 pr._kita dotacija'!N71+'[1]9 pr._įstaigų pajamos'!N34+'[1]9 pr._įstaigų pajamos'!N47+'[1]11 pr._nepanaudotos lėšos'!N107+'[1]11 pr._nepanaudotos lėšos'!N37</f>
        <v>85</v>
      </c>
      <c r="N36" s="83">
        <f>'[1]4 pr._savarankiškosios f-jos'!O80+'[1]4 pr._savarankiškosios f-jos'!O137+'[1]5 pr._valstybinės f-jos'!O80+'[1]5 pr._valstybinės f-jos'!O118+'[1]7 pr._kita dotacija'!O71+'[1]9 pr._įstaigų pajamos'!O34+'[1]9 pr._įstaigų pajamos'!O47+'[1]11 pr._nepanaudotos lėšos'!O107+'[1]11 pr._nepanaudotos lėšos'!O37</f>
        <v>0</v>
      </c>
    </row>
    <row r="37" spans="1:14" ht="15" customHeight="1" x14ac:dyDescent="0.25">
      <c r="A37" s="5" t="s">
        <v>76</v>
      </c>
      <c r="B37" s="17" t="s">
        <v>19</v>
      </c>
      <c r="C37" s="16">
        <f t="shared" si="2"/>
        <v>966.6</v>
      </c>
      <c r="D37" s="16">
        <f>'[1]4 pr._savarankiškosios f-jos'!E85+'[1]4 pr._savarankiškosios f-jos'!E141+'[1]5 pr._valstybinės f-jos'!E84+'[1]5 pr._valstybinės f-jos'!E120+'[1]7 pr._kita dotacija'!E75+'[1]9 pr._įstaigų pajamos'!E48+'[1]11 pr._nepanaudotos lėšos'!E38</f>
        <v>937.1</v>
      </c>
      <c r="E37" s="16">
        <f>'[1]4 pr._savarankiškosios f-jos'!F85+'[1]4 pr._savarankiškosios f-jos'!F141+'[1]5 pr._valstybinės f-jos'!F84+'[1]5 pr._valstybinės f-jos'!F120+'[1]7 pr._kita dotacija'!F75+'[1]9 pr._įstaigų pajamos'!F48+'[1]11 pr._nepanaudotos lėšos'!F38</f>
        <v>195.9</v>
      </c>
      <c r="F37" s="16">
        <f>'[1]4 pr._savarankiškosios f-jos'!G85+'[1]4 pr._savarankiškosios f-jos'!G141+'[1]5 pr._valstybinės f-jos'!G84+'[1]5 pr._valstybinės f-jos'!G120+'[1]7 pr._kita dotacija'!G75+'[1]9 pr._įstaigų pajamos'!G48+'[1]11 pr._nepanaudotos lėšos'!G38</f>
        <v>29.5</v>
      </c>
      <c r="G37" s="10">
        <f t="shared" si="0"/>
        <v>0</v>
      </c>
      <c r="H37" s="10">
        <f>'[1]4 pr._savarankiškosios f-jos'!I85+'[1]4 pr._savarankiškosios f-jos'!I141+'[1]5 pr._valstybinės f-jos'!I84+'[1]5 pr._valstybinės f-jos'!I120+'[1]7 pr._kita dotacija'!I75+'[1]9 pr._įstaigų pajamos'!I48+'[1]11 pr._nepanaudotos lėšos'!I38</f>
        <v>0</v>
      </c>
      <c r="I37" s="10">
        <f>'[1]4 pr._savarankiškosios f-jos'!J85+'[1]4 pr._savarankiškosios f-jos'!J141+'[1]5 pr._valstybinės f-jos'!J84+'[1]5 pr._valstybinės f-jos'!J120+'[1]7 pr._kita dotacija'!J75+'[1]9 pr._įstaigų pajamos'!J48+'[1]11 pr._nepanaudotos lėšos'!J38</f>
        <v>-0.3</v>
      </c>
      <c r="J37" s="10">
        <f>'[1]4 pr._savarankiškosios f-jos'!K85+'[1]4 pr._savarankiškosios f-jos'!K141+'[1]5 pr._valstybinės f-jos'!K84+'[1]5 pr._valstybinės f-jos'!K120+'[1]7 pr._kita dotacija'!K75+'[1]9 pr._įstaigų pajamos'!K48+'[1]11 pr._nepanaudotos lėšos'!K38</f>
        <v>0</v>
      </c>
      <c r="K37" s="83">
        <f t="shared" si="1"/>
        <v>966.6</v>
      </c>
      <c r="L37" s="83">
        <f>'[1]4 pr._savarankiškosios f-jos'!M85+'[1]4 pr._savarankiškosios f-jos'!M141+'[1]5 pr._valstybinės f-jos'!M84+'[1]5 pr._valstybinės f-jos'!M120+'[1]7 pr._kita dotacija'!M75+'[1]9 pr._įstaigų pajamos'!M48+'[1]11 pr._nepanaudotos lėšos'!M38</f>
        <v>937.1</v>
      </c>
      <c r="M37" s="83">
        <f>'[1]4 pr._savarankiškosios f-jos'!N85+'[1]4 pr._savarankiškosios f-jos'!N141+'[1]5 pr._valstybinės f-jos'!N84+'[1]5 pr._valstybinės f-jos'!N120+'[1]7 pr._kita dotacija'!N75+'[1]9 pr._įstaigų pajamos'!N48+'[1]11 pr._nepanaudotos lėšos'!N38</f>
        <v>195.6</v>
      </c>
      <c r="N37" s="83">
        <f>'[1]4 pr._savarankiškosios f-jos'!O85+'[1]4 pr._savarankiškosios f-jos'!O141+'[1]5 pr._valstybinės f-jos'!O84+'[1]5 pr._valstybinės f-jos'!O120+'[1]7 pr._kita dotacija'!O75+'[1]9 pr._įstaigų pajamos'!O48+'[1]11 pr._nepanaudotos lėšos'!O38</f>
        <v>29.5</v>
      </c>
    </row>
    <row r="38" spans="1:14" ht="15" customHeight="1" x14ac:dyDescent="0.25">
      <c r="A38" s="5" t="s">
        <v>77</v>
      </c>
      <c r="B38" s="17" t="s">
        <v>26</v>
      </c>
      <c r="C38" s="16">
        <f>D38+F38</f>
        <v>1749</v>
      </c>
      <c r="D38" s="16">
        <f>'[1]4 pr._savarankiškosios f-jos'!E89</f>
        <v>130</v>
      </c>
      <c r="E38" s="16">
        <f>'[1]4 pr._savarankiškosios f-jos'!F89</f>
        <v>0</v>
      </c>
      <c r="F38" s="16">
        <f>'[1]4 pr._savarankiškosios f-jos'!G89</f>
        <v>1619</v>
      </c>
      <c r="G38" s="10">
        <f t="shared" si="0"/>
        <v>0</v>
      </c>
      <c r="H38" s="10">
        <f>'[1]4 pr._savarankiškosios f-jos'!I89</f>
        <v>0</v>
      </c>
      <c r="I38" s="10">
        <f>'[1]4 pr._savarankiškosios f-jos'!J89</f>
        <v>0</v>
      </c>
      <c r="J38" s="10">
        <f>'[1]4 pr._savarankiškosios f-jos'!K89</f>
        <v>0</v>
      </c>
      <c r="K38" s="83">
        <f t="shared" si="1"/>
        <v>1749</v>
      </c>
      <c r="L38" s="83">
        <f>'[1]4 pr._savarankiškosios f-jos'!M89</f>
        <v>130</v>
      </c>
      <c r="M38" s="83">
        <f>'[1]4 pr._savarankiškosios f-jos'!N89</f>
        <v>0</v>
      </c>
      <c r="N38" s="83">
        <f>'[1]4 pr._savarankiškosios f-jos'!O89</f>
        <v>1619</v>
      </c>
    </row>
    <row r="39" spans="1:14" ht="15" customHeight="1" x14ac:dyDescent="0.25">
      <c r="A39" s="13" t="s">
        <v>78</v>
      </c>
      <c r="B39" s="35" t="s">
        <v>158</v>
      </c>
      <c r="C39" s="16">
        <f>D39+F39</f>
        <v>551.1</v>
      </c>
      <c r="D39" s="16">
        <f>'[1]4 pr._savarankiškosios f-jos'!E90+'[1]5 pr._valstybinės f-jos'!E88+'[1]9 pr._įstaigų pajamos'!E35</f>
        <v>551.1</v>
      </c>
      <c r="E39" s="16">
        <f>'[1]4 pr._savarankiškosios f-jos'!F90+'[1]5 pr._valstybinės f-jos'!F88+'[1]9 pr._įstaigų pajamos'!F35</f>
        <v>503</v>
      </c>
      <c r="F39" s="16">
        <f>'[1]4 pr._savarankiškosios f-jos'!G90+'[1]5 pr._valstybinės f-jos'!G88+'[1]9 pr._įstaigų pajamos'!G35</f>
        <v>0</v>
      </c>
      <c r="G39" s="10">
        <f t="shared" si="0"/>
        <v>0</v>
      </c>
      <c r="H39" s="10">
        <f>'[1]4 pr._savarankiškosios f-jos'!I90+'[1]5 pr._valstybinės f-jos'!I88+'[1]9 pr._įstaigų pajamos'!I35</f>
        <v>0</v>
      </c>
      <c r="I39" s="10">
        <f>'[1]4 pr._savarankiškosios f-jos'!J90+'[1]5 pr._valstybinės f-jos'!J88+'[1]9 pr._įstaigų pajamos'!J35</f>
        <v>0</v>
      </c>
      <c r="J39" s="10">
        <f>'[1]4 pr._savarankiškosios f-jos'!K90+'[1]5 pr._valstybinės f-jos'!K88+'[1]9 pr._įstaigų pajamos'!K35</f>
        <v>0</v>
      </c>
      <c r="K39" s="83">
        <f t="shared" si="1"/>
        <v>551.1</v>
      </c>
      <c r="L39" s="83">
        <f>'[1]4 pr._savarankiškosios f-jos'!M90+'[1]5 pr._valstybinės f-jos'!M88+'[1]9 pr._įstaigų pajamos'!M35</f>
        <v>551.1</v>
      </c>
      <c r="M39" s="83">
        <f>'[1]4 pr._savarankiškosios f-jos'!N90+'[1]5 pr._valstybinės f-jos'!N88+'[1]9 pr._įstaigų pajamos'!N35</f>
        <v>503</v>
      </c>
      <c r="N39" s="83">
        <f>'[1]4 pr._savarankiškosios f-jos'!O90+'[1]5 pr._valstybinės f-jos'!O88+'[1]9 pr._įstaigų pajamos'!O35</f>
        <v>0</v>
      </c>
    </row>
    <row r="40" spans="1:14" ht="15" customHeight="1" x14ac:dyDescent="0.25">
      <c r="A40" s="19" t="s">
        <v>79</v>
      </c>
      <c r="B40" s="29" t="s">
        <v>64</v>
      </c>
      <c r="C40" s="16">
        <f>D40+F40</f>
        <v>428</v>
      </c>
      <c r="D40" s="16">
        <f>'[1]4 pr._savarankiškosios f-jos'!E148+'[1]5 pr._valstybinės f-jos'!E92+'[1]9 pr._įstaigų pajamos'!E52+'[1]7 pr._kita dotacija'!E100+'[1]11 pr._nepanaudotos lėšos'!E111</f>
        <v>428</v>
      </c>
      <c r="E40" s="16">
        <f>'[1]4 pr._savarankiškosios f-jos'!F148+'[1]5 pr._valstybinės f-jos'!F92+'[1]9 pr._įstaigų pajamos'!F52+'[1]7 pr._kita dotacija'!F100+'[1]11 pr._nepanaudotos lėšos'!F111</f>
        <v>290.3</v>
      </c>
      <c r="F40" s="16">
        <f>'[1]4 pr._savarankiškosios f-jos'!G148+'[1]5 pr._valstybinės f-jos'!G92+'[1]9 pr._įstaigų pajamos'!G52+'[1]7 pr._kita dotacija'!G100+'[1]11 pr._nepanaudotos lėšos'!G111</f>
        <v>0</v>
      </c>
      <c r="G40" s="10">
        <f t="shared" si="0"/>
        <v>0</v>
      </c>
      <c r="H40" s="10">
        <f>'[1]4 pr._savarankiškosios f-jos'!I148+'[1]5 pr._valstybinės f-jos'!I92+'[1]9 pr._įstaigų pajamos'!I52+'[1]7 pr._kita dotacija'!I100+'[1]11 pr._nepanaudotos lėšos'!I111</f>
        <v>0</v>
      </c>
      <c r="I40" s="10">
        <f>'[1]4 pr._savarankiškosios f-jos'!J148+'[1]5 pr._valstybinės f-jos'!J92+'[1]9 pr._įstaigų pajamos'!J52+'[1]7 pr._kita dotacija'!J100+'[1]11 pr._nepanaudotos lėšos'!J111</f>
        <v>0</v>
      </c>
      <c r="J40" s="10">
        <f>'[1]4 pr._savarankiškosios f-jos'!K148+'[1]5 pr._valstybinės f-jos'!K92+'[1]9 pr._įstaigų pajamos'!K52+'[1]7 pr._kita dotacija'!K100+'[1]11 pr._nepanaudotos lėšos'!K111</f>
        <v>0</v>
      </c>
      <c r="K40" s="83">
        <f t="shared" si="1"/>
        <v>428</v>
      </c>
      <c r="L40" s="83">
        <f>'[1]4 pr._savarankiškosios f-jos'!M148+'[1]5 pr._valstybinės f-jos'!M92+'[1]9 pr._įstaigų pajamos'!M52+'[1]7 pr._kita dotacija'!M100+'[1]11 pr._nepanaudotos lėšos'!M111</f>
        <v>428</v>
      </c>
      <c r="M40" s="83">
        <f>'[1]4 pr._savarankiškosios f-jos'!N148+'[1]5 pr._valstybinės f-jos'!N92+'[1]9 pr._įstaigų pajamos'!N52+'[1]7 pr._kita dotacija'!N100+'[1]11 pr._nepanaudotos lėšos'!N111</f>
        <v>290.3</v>
      </c>
      <c r="N40" s="83">
        <f>'[1]4 pr._savarankiškosios f-jos'!O148+'[1]5 pr._valstybinės f-jos'!O92+'[1]9 pr._įstaigų pajamos'!O52+'[1]7 pr._kita dotacija'!O100+'[1]11 pr._nepanaudotos lėšos'!O111</f>
        <v>0</v>
      </c>
    </row>
    <row r="41" spans="1:14" ht="15" customHeight="1" x14ac:dyDescent="0.25">
      <c r="A41" s="5" t="s">
        <v>80</v>
      </c>
      <c r="B41" s="81" t="s">
        <v>50</v>
      </c>
      <c r="C41" s="16">
        <f>D41+F41</f>
        <v>1004.3000000000001</v>
      </c>
      <c r="D41" s="16">
        <f>'[1]4 pr._savarankiškosios f-jos'!E154+'[1]6 pr._ugdymo reikmės'!E25+'[1]7 pr._kita dotacija'!E116+'[1]9 pr._įstaigų pajamos'!E55+'[1]11 pr._nepanaudotos lėšos'!E114+'[1]11 pr._nepanaudotos lėšos'!E44</f>
        <v>1001.3000000000001</v>
      </c>
      <c r="E41" s="16">
        <f>'[1]4 pr._savarankiškosios f-jos'!F154+'[1]6 pr._ugdymo reikmės'!F25+'[1]7 pr._kita dotacija'!F116+'[1]9 pr._įstaigų pajamos'!F55+'[1]11 pr._nepanaudotos lėšos'!F114+'[1]11 pr._nepanaudotos lėšos'!F44</f>
        <v>877.80000000000007</v>
      </c>
      <c r="F41" s="16">
        <f>'[1]4 pr._savarankiškosios f-jos'!G154+'[1]6 pr._ugdymo reikmės'!G25+'[1]7 pr._kita dotacija'!G116+'[1]9 pr._įstaigų pajamos'!G55+'[1]11 pr._nepanaudotos lėšos'!G114+'[1]11 pr._nepanaudotos lėšos'!G44</f>
        <v>3</v>
      </c>
      <c r="G41" s="10">
        <f t="shared" si="0"/>
        <v>31.6</v>
      </c>
      <c r="H41" s="10">
        <f>'[1]4 pr._savarankiškosios f-jos'!I154+'[1]6 pr._ugdymo reikmės'!I25+'[1]7 pr._kita dotacija'!I116+'[1]9 pr._įstaigų pajamos'!I55+'[1]11 pr._nepanaudotos lėšos'!I114+'[1]11 pr._nepanaudotos lėšos'!I44</f>
        <v>31.6</v>
      </c>
      <c r="I41" s="10">
        <f>'[1]4 pr._savarankiškosios f-jos'!J154+'[1]6 pr._ugdymo reikmės'!J25+'[1]7 pr._kita dotacija'!J116+'[1]9 pr._įstaigų pajamos'!J55+'[1]11 pr._nepanaudotos lėšos'!J114+'[1]11 pr._nepanaudotos lėšos'!J44</f>
        <v>28.2</v>
      </c>
      <c r="J41" s="10">
        <f>'[1]4 pr._savarankiškosios f-jos'!K154+'[1]6 pr._ugdymo reikmės'!K25+'[1]7 pr._kita dotacija'!K116+'[1]9 pr._įstaigų pajamos'!K55+'[1]11 pr._nepanaudotos lėšos'!K114+'[1]11 pr._nepanaudotos lėšos'!K44</f>
        <v>0</v>
      </c>
      <c r="K41" s="83">
        <f t="shared" si="1"/>
        <v>1035.9000000000001</v>
      </c>
      <c r="L41" s="83">
        <f>'[1]4 pr._savarankiškosios f-jos'!M154+'[1]6 pr._ugdymo reikmės'!M25+'[1]7 pr._kita dotacija'!M116+'[1]9 pr._įstaigų pajamos'!M55+'[1]11 pr._nepanaudotos lėšos'!M114+'[1]11 pr._nepanaudotos lėšos'!M44</f>
        <v>1032.9000000000001</v>
      </c>
      <c r="M41" s="83">
        <f>'[1]4 pr._savarankiškosios f-jos'!N154+'[1]6 pr._ugdymo reikmės'!N25+'[1]7 pr._kita dotacija'!N116+'[1]9 pr._įstaigų pajamos'!N55+'[1]11 pr._nepanaudotos lėšos'!N114+'[1]11 pr._nepanaudotos lėšos'!N44</f>
        <v>906.00000000000011</v>
      </c>
      <c r="N41" s="83">
        <f>'[1]4 pr._savarankiškosios f-jos'!O154+'[1]6 pr._ugdymo reikmės'!O25+'[1]7 pr._kita dotacija'!O116+'[1]9 pr._įstaigų pajamos'!O55+'[1]11 pr._nepanaudotos lėšos'!O114+'[1]11 pr._nepanaudotos lėšos'!O44</f>
        <v>3</v>
      </c>
    </row>
    <row r="42" spans="1:14" ht="15" customHeight="1" x14ac:dyDescent="0.25">
      <c r="A42" s="5" t="s">
        <v>81</v>
      </c>
      <c r="B42" s="29" t="s">
        <v>33</v>
      </c>
      <c r="C42" s="16">
        <f t="shared" ref="C42:C78" si="3">D42+F42</f>
        <v>764.30000000000007</v>
      </c>
      <c r="D42" s="16">
        <f>'[1]4 pr._savarankiškosios f-jos'!E155+'[1]6 pr._ugdymo reikmės'!E26+'[1]7 pr._kita dotacija'!E122+'[1]9 pr._įstaigų pajamos'!E56+'[1]11 pr._nepanaudotos lėšos'!E45</f>
        <v>763.30000000000007</v>
      </c>
      <c r="E42" s="16">
        <f>'[1]4 pr._savarankiškosios f-jos'!F155+'[1]6 pr._ugdymo reikmės'!F26+'[1]7 pr._kita dotacija'!F122+'[1]9 pr._įstaigų pajamos'!F56+'[1]11 pr._nepanaudotos lėšos'!F45</f>
        <v>700.1</v>
      </c>
      <c r="F42" s="16">
        <f>'[1]4 pr._savarankiškosios f-jos'!G155+'[1]6 pr._ugdymo reikmės'!G26+'[1]7 pr._kita dotacija'!G122+'[1]9 pr._įstaigų pajamos'!G56+'[1]11 pr._nepanaudotos lėšos'!G45</f>
        <v>1</v>
      </c>
      <c r="G42" s="10">
        <f t="shared" si="0"/>
        <v>21.599999999999998</v>
      </c>
      <c r="H42" s="10">
        <f>'[1]4 pr._savarankiškosios f-jos'!I155+'[1]6 pr._ugdymo reikmės'!I26+'[1]7 pr._kita dotacija'!I122+'[1]9 pr._įstaigų pajamos'!I56+'[1]11 pr._nepanaudotos lėšos'!I45</f>
        <v>21.599999999999998</v>
      </c>
      <c r="I42" s="10">
        <f>'[1]4 pr._savarankiškosios f-jos'!J155+'[1]6 pr._ugdymo reikmės'!J26+'[1]7 pr._kita dotacija'!J122+'[1]9 pr._įstaigų pajamos'!J56+'[1]11 pr._nepanaudotos lėšos'!J45</f>
        <v>17.899999999999999</v>
      </c>
      <c r="J42" s="10">
        <f>'[1]4 pr._savarankiškosios f-jos'!K155+'[1]6 pr._ugdymo reikmės'!K26+'[1]7 pr._kita dotacija'!K122+'[1]9 pr._įstaigų pajamos'!K56+'[1]11 pr._nepanaudotos lėšos'!K45</f>
        <v>0</v>
      </c>
      <c r="K42" s="83">
        <f t="shared" si="1"/>
        <v>785.90000000000009</v>
      </c>
      <c r="L42" s="83">
        <f>'[1]4 pr._savarankiškosios f-jos'!M155+'[1]6 pr._ugdymo reikmės'!M26+'[1]7 pr._kita dotacija'!M122+'[1]9 pr._įstaigų pajamos'!M56+'[1]11 pr._nepanaudotos lėšos'!M45</f>
        <v>784.90000000000009</v>
      </c>
      <c r="M42" s="83">
        <f>'[1]4 pr._savarankiškosios f-jos'!N155+'[1]6 pr._ugdymo reikmės'!N26+'[1]7 pr._kita dotacija'!N122+'[1]9 pr._įstaigų pajamos'!N56+'[1]11 pr._nepanaudotos lėšos'!N45</f>
        <v>718</v>
      </c>
      <c r="N42" s="83">
        <f>'[1]4 pr._savarankiškosios f-jos'!O155+'[1]6 pr._ugdymo reikmės'!O26+'[1]7 pr._kita dotacija'!O122+'[1]9 pr._įstaigų pajamos'!O56+'[1]11 pr._nepanaudotos lėšos'!O45</f>
        <v>1</v>
      </c>
    </row>
    <row r="43" spans="1:14" ht="15" customHeight="1" x14ac:dyDescent="0.25">
      <c r="A43" s="5" t="s">
        <v>82</v>
      </c>
      <c r="B43" s="29" t="s">
        <v>149</v>
      </c>
      <c r="C43" s="16">
        <f t="shared" si="3"/>
        <v>988.09999999999991</v>
      </c>
      <c r="D43" s="16">
        <f>'[1]4 pr._savarankiškosios f-jos'!E156+'[1]6 pr._ugdymo reikmės'!E27+'[1]9 pr._įstaigų pajamos'!E57+'[1]7 pr._kita dotacija'!E127+'[1]11 pr._nepanaudotos lėšos'!E46+'[1]11 pr._nepanaudotos lėšos'!E115</f>
        <v>980.59999999999991</v>
      </c>
      <c r="E43" s="16">
        <f>'[1]4 pr._savarankiškosios f-jos'!F156+'[1]6 pr._ugdymo reikmės'!F27+'[1]9 pr._įstaigų pajamos'!F57+'[1]7 pr._kita dotacija'!F127+'[1]11 pr._nepanaudotos lėšos'!F46+'[1]11 pr._nepanaudotos lėšos'!F115</f>
        <v>884.19999999999993</v>
      </c>
      <c r="F43" s="16">
        <f>'[1]4 pr._savarankiškosios f-jos'!G156+'[1]6 pr._ugdymo reikmės'!G27+'[1]9 pr._įstaigų pajamos'!G57+'[1]7 pr._kita dotacija'!G127+'[1]11 pr._nepanaudotos lėšos'!G46+'[1]11 pr._nepanaudotos lėšos'!G115</f>
        <v>7.5</v>
      </c>
      <c r="G43" s="10">
        <f t="shared" si="0"/>
        <v>8.6999999999999993</v>
      </c>
      <c r="H43" s="10">
        <f>'[1]4 pr._savarankiškosios f-jos'!I156+'[1]6 pr._ugdymo reikmės'!I27+'[1]9 pr._įstaigų pajamos'!I57+'[1]7 pr._kita dotacija'!I127+'[1]11 pr._nepanaudotos lėšos'!I46+'[1]11 pr._nepanaudotos lėšos'!I115</f>
        <v>8.6999999999999993</v>
      </c>
      <c r="I43" s="10">
        <f>'[1]4 pr._savarankiškosios f-jos'!J156+'[1]6 pr._ugdymo reikmės'!J27+'[1]9 pr._įstaigų pajamos'!J57+'[1]7 pr._kita dotacija'!J127+'[1]11 pr._nepanaudotos lėšos'!J46+'[1]11 pr._nepanaudotos lėšos'!J115</f>
        <v>4.2</v>
      </c>
      <c r="J43" s="10">
        <f>'[1]4 pr._savarankiškosios f-jos'!K156+'[1]6 pr._ugdymo reikmės'!K27+'[1]9 pr._įstaigų pajamos'!K57+'[1]7 pr._kita dotacija'!K127+'[1]11 pr._nepanaudotos lėšos'!K46+'[1]11 pr._nepanaudotos lėšos'!K115</f>
        <v>0</v>
      </c>
      <c r="K43" s="83">
        <f t="shared" si="1"/>
        <v>996.79999999999984</v>
      </c>
      <c r="L43" s="83">
        <f>'[1]4 pr._savarankiškosios f-jos'!M156+'[1]6 pr._ugdymo reikmės'!M27+'[1]9 pr._įstaigų pajamos'!M57+'[1]7 pr._kita dotacija'!M127+'[1]11 pr._nepanaudotos lėšos'!M46+'[1]11 pr._nepanaudotos lėšos'!M115</f>
        <v>989.29999999999984</v>
      </c>
      <c r="M43" s="83">
        <f>'[1]4 pr._savarankiškosios f-jos'!N156+'[1]6 pr._ugdymo reikmės'!N27+'[1]9 pr._įstaigų pajamos'!N57+'[1]7 pr._kita dotacija'!N127+'[1]11 pr._nepanaudotos lėšos'!N46+'[1]11 pr._nepanaudotos lėšos'!N115</f>
        <v>888.4</v>
      </c>
      <c r="N43" s="83">
        <f>'[1]4 pr._savarankiškosios f-jos'!O156+'[1]6 pr._ugdymo reikmės'!O27+'[1]9 pr._įstaigų pajamos'!O57+'[1]7 pr._kita dotacija'!O127+'[1]11 pr._nepanaudotos lėšos'!O46+'[1]11 pr._nepanaudotos lėšos'!O115</f>
        <v>7.5</v>
      </c>
    </row>
    <row r="44" spans="1:14" ht="15" customHeight="1" x14ac:dyDescent="0.25">
      <c r="A44" s="5" t="s">
        <v>83</v>
      </c>
      <c r="B44" s="29" t="s">
        <v>254</v>
      </c>
      <c r="C44" s="16">
        <f t="shared" si="3"/>
        <v>830.09999999999991</v>
      </c>
      <c r="D44" s="16">
        <f>'[1]4 pr._savarankiškosios f-jos'!E157+'[1]6 pr._ugdymo reikmės'!E28+'[1]9 pr._įstaigų pajamos'!E58+'[1]7 pr._kita dotacija'!E132+'[1]11 pr._nepanaudotos lėšos'!E116+'[1]11 pr._nepanaudotos lėšos'!E47</f>
        <v>827.49999999999989</v>
      </c>
      <c r="E44" s="16">
        <f>'[1]4 pr._savarankiškosios f-jos'!F157+'[1]6 pr._ugdymo reikmės'!F28+'[1]9 pr._įstaigų pajamos'!F58+'[1]7 pr._kita dotacija'!F132+'[1]11 pr._nepanaudotos lėšos'!F116+'[1]11 pr._nepanaudotos lėšos'!F47</f>
        <v>732.9</v>
      </c>
      <c r="F44" s="16">
        <f>'[1]4 pr._savarankiškosios f-jos'!G157+'[1]6 pr._ugdymo reikmės'!G28+'[1]9 pr._įstaigų pajamos'!G58+'[1]7 pr._kita dotacija'!G132+'[1]11 pr._nepanaudotos lėšos'!G116+'[1]11 pr._nepanaudotos lėšos'!G47</f>
        <v>2.6</v>
      </c>
      <c r="G44" s="10">
        <f t="shared" si="0"/>
        <v>-22.5</v>
      </c>
      <c r="H44" s="10">
        <f>'[1]4 pr._savarankiškosios f-jos'!I157+'[1]6 pr._ugdymo reikmės'!I28+'[1]9 pr._įstaigų pajamos'!I58+'[1]7 pr._kita dotacija'!I132+'[1]11 pr._nepanaudotos lėšos'!I116+'[1]11 pr._nepanaudotos lėšos'!I47</f>
        <v>-22.5</v>
      </c>
      <c r="I44" s="10">
        <f>'[1]4 pr._savarankiškosios f-jos'!J157+'[1]6 pr._ugdymo reikmės'!J28+'[1]9 pr._įstaigų pajamos'!J58+'[1]7 pr._kita dotacija'!J132+'[1]11 pr._nepanaudotos lėšos'!J116+'[1]11 pr._nepanaudotos lėšos'!J47</f>
        <v>-24.5</v>
      </c>
      <c r="J44" s="10">
        <f>'[1]4 pr._savarankiškosios f-jos'!K157+'[1]6 pr._ugdymo reikmės'!K28+'[1]9 pr._įstaigų pajamos'!K58+'[1]7 pr._kita dotacija'!K132+'[1]11 pr._nepanaudotos lėšos'!K116+'[1]11 pr._nepanaudotos lėšos'!K47</f>
        <v>0</v>
      </c>
      <c r="K44" s="83">
        <f t="shared" si="1"/>
        <v>807.6</v>
      </c>
      <c r="L44" s="83">
        <f>'[1]4 pr._savarankiškosios f-jos'!M157+'[1]6 pr._ugdymo reikmės'!M28+'[1]9 pr._įstaigų pajamos'!M58+'[1]7 pr._kita dotacija'!M132+'[1]11 pr._nepanaudotos lėšos'!M116+'[1]11 pr._nepanaudotos lėšos'!M47</f>
        <v>805</v>
      </c>
      <c r="M44" s="83">
        <f>'[1]4 pr._savarankiškosios f-jos'!N157+'[1]6 pr._ugdymo reikmės'!N28+'[1]9 pr._įstaigų pajamos'!N58+'[1]7 pr._kita dotacija'!N132+'[1]11 pr._nepanaudotos lėšos'!N116+'[1]11 pr._nepanaudotos lėšos'!N47</f>
        <v>708.4</v>
      </c>
      <c r="N44" s="83">
        <f>'[1]4 pr._savarankiškosios f-jos'!O157+'[1]6 pr._ugdymo reikmės'!O28+'[1]9 pr._įstaigų pajamos'!O58+'[1]7 pr._kita dotacija'!O132+'[1]11 pr._nepanaudotos lėšos'!O116+'[1]11 pr._nepanaudotos lėšos'!O47</f>
        <v>2.6</v>
      </c>
    </row>
    <row r="45" spans="1:14" ht="15" customHeight="1" x14ac:dyDescent="0.25">
      <c r="A45" s="5" t="s">
        <v>84</v>
      </c>
      <c r="B45" s="18" t="s">
        <v>142</v>
      </c>
      <c r="C45" s="16">
        <f t="shared" si="3"/>
        <v>270.59999999999997</v>
      </c>
      <c r="D45" s="16">
        <f>'[1]4 pr._savarankiškosios f-jos'!E158+'[1]6 pr._ugdymo reikmės'!E29+'[1]9 pr._įstaigų pajamos'!E59+'[1]7 pr._kita dotacija'!E136+'[1]11 pr._nepanaudotos lėšos'!E48+'[1]11 pr._nepanaudotos lėšos'!E117</f>
        <v>270.59999999999997</v>
      </c>
      <c r="E45" s="16">
        <f>'[1]4 pr._savarankiškosios f-jos'!F158+'[1]6 pr._ugdymo reikmės'!F29+'[1]9 pr._įstaigų pajamos'!F59+'[1]7 pr._kita dotacija'!F136+'[1]11 pr._nepanaudotos lėšos'!F48+'[1]11 pr._nepanaudotos lėšos'!F117</f>
        <v>202.6</v>
      </c>
      <c r="F45" s="16">
        <f>'[1]4 pr._savarankiškosios f-jos'!G158+'[1]6 pr._ugdymo reikmės'!G29+'[1]9 pr._įstaigų pajamos'!G59+'[1]7 pr._kita dotacija'!G136+'[1]11 pr._nepanaudotos lėšos'!G48+'[1]11 pr._nepanaudotos lėšos'!G117</f>
        <v>0</v>
      </c>
      <c r="G45" s="10">
        <f t="shared" si="0"/>
        <v>0</v>
      </c>
      <c r="H45" s="10">
        <f>'[1]4 pr._savarankiškosios f-jos'!I158+'[1]6 pr._ugdymo reikmės'!I29+'[1]9 pr._įstaigų pajamos'!I59+'[1]7 pr._kita dotacija'!I136+'[1]11 pr._nepanaudotos lėšos'!I48+'[1]11 pr._nepanaudotos lėšos'!I117</f>
        <v>0</v>
      </c>
      <c r="I45" s="10">
        <f>'[1]4 pr._savarankiškosios f-jos'!J158+'[1]6 pr._ugdymo reikmės'!J29+'[1]9 pr._įstaigų pajamos'!J59+'[1]7 pr._kita dotacija'!J136+'[1]11 pr._nepanaudotos lėšos'!J48+'[1]11 pr._nepanaudotos lėšos'!J117</f>
        <v>0</v>
      </c>
      <c r="J45" s="10">
        <f>'[1]4 pr._savarankiškosios f-jos'!K158+'[1]6 pr._ugdymo reikmės'!K29+'[1]9 pr._įstaigų pajamos'!K59+'[1]7 pr._kita dotacija'!K136+'[1]11 pr._nepanaudotos lėšos'!K48+'[1]11 pr._nepanaudotos lėšos'!K117</f>
        <v>0</v>
      </c>
      <c r="K45" s="83">
        <f t="shared" si="1"/>
        <v>270.59999999999997</v>
      </c>
      <c r="L45" s="83">
        <f>'[1]4 pr._savarankiškosios f-jos'!M158+'[1]6 pr._ugdymo reikmės'!M29+'[1]9 pr._įstaigų pajamos'!M59+'[1]7 pr._kita dotacija'!M136+'[1]11 pr._nepanaudotos lėšos'!M48+'[1]11 pr._nepanaudotos lėšos'!M117</f>
        <v>270.59999999999997</v>
      </c>
      <c r="M45" s="83">
        <f>'[1]4 pr._savarankiškosios f-jos'!N158+'[1]6 pr._ugdymo reikmės'!N29+'[1]9 pr._įstaigų pajamos'!N59+'[1]7 pr._kita dotacija'!N136+'[1]11 pr._nepanaudotos lėšos'!N48+'[1]11 pr._nepanaudotos lėšos'!N117</f>
        <v>202.6</v>
      </c>
      <c r="N45" s="83">
        <f>'[1]4 pr._savarankiškosios f-jos'!O158+'[1]6 pr._ugdymo reikmės'!O29+'[1]9 pr._įstaigų pajamos'!O59+'[1]7 pr._kita dotacija'!O136+'[1]11 pr._nepanaudotos lėšos'!O48+'[1]11 pr._nepanaudotos lėšos'!O117</f>
        <v>0</v>
      </c>
    </row>
    <row r="46" spans="1:14" ht="15" customHeight="1" x14ac:dyDescent="0.25">
      <c r="A46" s="13" t="s">
        <v>85</v>
      </c>
      <c r="B46" s="31" t="s">
        <v>236</v>
      </c>
      <c r="C46" s="16">
        <f t="shared" si="3"/>
        <v>1000.0000000000001</v>
      </c>
      <c r="D46" s="16">
        <f>'[1]4 pr._savarankiškosios f-jos'!E159+'[1]6 pr._ugdymo reikmės'!E30+'[1]9 pr._įstaigų pajamos'!E60+'[1]7 pr._kita dotacija'!E140+'[1]11 pr._nepanaudotos lėšos'!E118+'[1]11 pr._nepanaudotos lėšos'!E49</f>
        <v>997.80000000000007</v>
      </c>
      <c r="E46" s="16">
        <f>'[1]4 pr._savarankiškosios f-jos'!F159+'[1]6 pr._ugdymo reikmės'!F30+'[1]9 pr._įstaigų pajamos'!F60+'[1]7 pr._kita dotacija'!F140+'[1]11 pr._nepanaudotos lėšos'!F118+'[1]11 pr._nepanaudotos lėšos'!F49</f>
        <v>877.40000000000009</v>
      </c>
      <c r="F46" s="16">
        <f>'[1]4 pr._savarankiškosios f-jos'!G159+'[1]6 pr._ugdymo reikmės'!G30+'[1]9 pr._įstaigų pajamos'!G60+'[1]7 pr._kita dotacija'!G140+'[1]11 pr._nepanaudotos lėšos'!G118+'[1]11 pr._nepanaudotos lėšos'!G49</f>
        <v>2.2000000000000002</v>
      </c>
      <c r="G46" s="10">
        <f t="shared" si="0"/>
        <v>16.5</v>
      </c>
      <c r="H46" s="10">
        <f>'[1]4 pr._savarankiškosios f-jos'!I159+'[1]6 pr._ugdymo reikmės'!I30+'[1]9 pr._įstaigų pajamos'!I60+'[1]7 pr._kita dotacija'!I140+'[1]11 pr._nepanaudotos lėšos'!I118+'[1]11 pr._nepanaudotos lėšos'!I49</f>
        <v>16.5</v>
      </c>
      <c r="I46" s="10">
        <f>'[1]4 pr._savarankiškosios f-jos'!J159+'[1]6 pr._ugdymo reikmės'!J30+'[1]9 pr._įstaigų pajamos'!J60+'[1]7 pr._kita dotacija'!J140+'[1]11 pr._nepanaudotos lėšos'!J118+'[1]11 pr._nepanaudotos lėšos'!J49</f>
        <v>14</v>
      </c>
      <c r="J46" s="10">
        <f>'[1]4 pr._savarankiškosios f-jos'!K159+'[1]6 pr._ugdymo reikmės'!K30+'[1]9 pr._įstaigų pajamos'!K60+'[1]7 pr._kita dotacija'!K140+'[1]11 pr._nepanaudotos lėšos'!K118+'[1]11 pr._nepanaudotos lėšos'!K49</f>
        <v>0</v>
      </c>
      <c r="K46" s="83">
        <f t="shared" si="1"/>
        <v>1016.5000000000001</v>
      </c>
      <c r="L46" s="83">
        <f>'[1]4 pr._savarankiškosios f-jos'!M159+'[1]6 pr._ugdymo reikmės'!M30+'[1]9 pr._įstaigų pajamos'!M60+'[1]7 pr._kita dotacija'!M140+'[1]11 pr._nepanaudotos lėšos'!M118+'[1]11 pr._nepanaudotos lėšos'!M49</f>
        <v>1014.3000000000001</v>
      </c>
      <c r="M46" s="83">
        <f>'[1]4 pr._savarankiškosios f-jos'!N159+'[1]6 pr._ugdymo reikmės'!N30+'[1]9 pr._įstaigų pajamos'!N60+'[1]7 pr._kita dotacija'!N140+'[1]11 pr._nepanaudotos lėšos'!N118+'[1]11 pr._nepanaudotos lėšos'!N49</f>
        <v>891.40000000000009</v>
      </c>
      <c r="N46" s="83">
        <f>'[1]4 pr._savarankiškosios f-jos'!O159+'[1]6 pr._ugdymo reikmės'!O30+'[1]9 pr._įstaigų pajamos'!O60+'[1]7 pr._kita dotacija'!O140+'[1]11 pr._nepanaudotos lėšos'!O118+'[1]11 pr._nepanaudotos lėšos'!O49</f>
        <v>2.2000000000000002</v>
      </c>
    </row>
    <row r="47" spans="1:14" ht="15" customHeight="1" x14ac:dyDescent="0.25">
      <c r="A47" s="5" t="s">
        <v>86</v>
      </c>
      <c r="B47" s="29" t="s">
        <v>255</v>
      </c>
      <c r="C47" s="16">
        <f t="shared" si="3"/>
        <v>1076.3</v>
      </c>
      <c r="D47" s="16">
        <f>'[1]4 pr._savarankiškosios f-jos'!E160+'[1]6 pr._ugdymo reikmės'!E31+'[1]9 pr._įstaigų pajamos'!E61+'[1]7 pr._kita dotacija'!E145+'[1]11 pr._nepanaudotos lėšos'!E50+'[1]11 pr._nepanaudotos lėšos'!E119</f>
        <v>1069.8999999999999</v>
      </c>
      <c r="E47" s="16">
        <f>'[1]4 pr._savarankiškosios f-jos'!F160+'[1]6 pr._ugdymo reikmės'!F31+'[1]9 pr._įstaigų pajamos'!F61+'[1]7 pr._kita dotacija'!F145+'[1]11 pr._nepanaudotos lėšos'!F50+'[1]11 pr._nepanaudotos lėšos'!F119</f>
        <v>869.3</v>
      </c>
      <c r="F47" s="16">
        <f>'[1]4 pr._savarankiškosios f-jos'!G160+'[1]6 pr._ugdymo reikmės'!G31+'[1]9 pr._įstaigų pajamos'!G61+'[1]7 pr._kita dotacija'!G145+'[1]11 pr._nepanaudotos lėšos'!G50+'[1]11 pr._nepanaudotos lėšos'!G119</f>
        <v>6.4</v>
      </c>
      <c r="G47" s="10">
        <f t="shared" si="0"/>
        <v>49.6</v>
      </c>
      <c r="H47" s="10">
        <f>'[1]4 pr._savarankiškosios f-jos'!I160+'[1]6 pr._ugdymo reikmės'!I31+'[1]9 pr._įstaigų pajamos'!I61+'[1]7 pr._kita dotacija'!I145+'[1]11 pr._nepanaudotos lėšos'!I50+'[1]11 pr._nepanaudotos lėšos'!I119</f>
        <v>49.6</v>
      </c>
      <c r="I47" s="10">
        <f>'[1]4 pr._savarankiškosios f-jos'!J160+'[1]6 pr._ugdymo reikmės'!J31+'[1]9 pr._įstaigų pajamos'!J61+'[1]7 pr._kita dotacija'!J145+'[1]11 pr._nepanaudotos lėšos'!J50+'[1]11 pr._nepanaudotos lėšos'!J119</f>
        <v>48.2</v>
      </c>
      <c r="J47" s="10">
        <f>'[1]4 pr._savarankiškosios f-jos'!K160+'[1]6 pr._ugdymo reikmės'!K31+'[1]9 pr._įstaigų pajamos'!K61+'[1]7 pr._kita dotacija'!K145+'[1]11 pr._nepanaudotos lėšos'!K50+'[1]11 pr._nepanaudotos lėšos'!K119</f>
        <v>0</v>
      </c>
      <c r="K47" s="83">
        <f t="shared" si="1"/>
        <v>1125.9000000000001</v>
      </c>
      <c r="L47" s="83">
        <f>'[1]4 pr._savarankiškosios f-jos'!M160+'[1]6 pr._ugdymo reikmės'!M31+'[1]9 pr._įstaigų pajamos'!M61+'[1]7 pr._kita dotacija'!M145+'[1]11 pr._nepanaudotos lėšos'!M50+'[1]11 pr._nepanaudotos lėšos'!M119</f>
        <v>1119.5</v>
      </c>
      <c r="M47" s="83">
        <f>'[1]4 pr._savarankiškosios f-jos'!N160+'[1]6 pr._ugdymo reikmės'!N31+'[1]9 pr._įstaigų pajamos'!N61+'[1]7 pr._kita dotacija'!N145+'[1]11 pr._nepanaudotos lėšos'!N50+'[1]11 pr._nepanaudotos lėšos'!N119</f>
        <v>917.5</v>
      </c>
      <c r="N47" s="83">
        <f>'[1]4 pr._savarankiškosios f-jos'!O160+'[1]6 pr._ugdymo reikmės'!O31+'[1]9 pr._įstaigų pajamos'!O61+'[1]7 pr._kita dotacija'!O145+'[1]11 pr._nepanaudotos lėšos'!O50+'[1]11 pr._nepanaudotos lėšos'!O119</f>
        <v>6.4</v>
      </c>
    </row>
    <row r="48" spans="1:14" ht="15" customHeight="1" x14ac:dyDescent="0.25">
      <c r="A48" s="5" t="s">
        <v>87</v>
      </c>
      <c r="B48" s="29" t="s">
        <v>256</v>
      </c>
      <c r="C48" s="16">
        <f t="shared" si="3"/>
        <v>1350.3999999999999</v>
      </c>
      <c r="D48" s="16">
        <f>'[1]4 pr._savarankiškosios f-jos'!E161+'[1]6 pr._ugdymo reikmės'!E32+'[1]9 pr._įstaigų pajamos'!E62+'[1]7 pr._kita dotacija'!E150+'[1]11 pr._nepanaudotos lėšos'!E52+'[1]11 pr._nepanaudotos lėšos'!E120</f>
        <v>1346.8999999999999</v>
      </c>
      <c r="E48" s="16">
        <f>'[1]4 pr._savarankiškosios f-jos'!F161+'[1]6 pr._ugdymo reikmės'!F32+'[1]9 pr._įstaigų pajamos'!F62+'[1]7 pr._kita dotacija'!F150+'[1]11 pr._nepanaudotos lėšos'!F52+'[1]11 pr._nepanaudotos lėšos'!F120</f>
        <v>1151.9000000000001</v>
      </c>
      <c r="F48" s="16">
        <f>'[1]4 pr._savarankiškosios f-jos'!G161+'[1]6 pr._ugdymo reikmės'!G32+'[1]9 pr._įstaigų pajamos'!G62+'[1]7 pr._kita dotacija'!G150+'[1]11 pr._nepanaudotos lėšos'!G52+'[1]11 pr._nepanaudotos lėšos'!G120</f>
        <v>3.5</v>
      </c>
      <c r="G48" s="10">
        <f t="shared" si="0"/>
        <v>-5.6</v>
      </c>
      <c r="H48" s="10">
        <f>'[1]4 pr._savarankiškosios f-jos'!I161+'[1]6 pr._ugdymo reikmės'!I32+'[1]9 pr._įstaigų pajamos'!I62+'[1]7 pr._kita dotacija'!I150+'[1]11 pr._nepanaudotos lėšos'!I52+'[1]11 pr._nepanaudotos lėšos'!I120</f>
        <v>-5.6</v>
      </c>
      <c r="I48" s="10">
        <f>'[1]4 pr._savarankiškosios f-jos'!J161+'[1]6 pr._ugdymo reikmės'!J32+'[1]9 pr._įstaigų pajamos'!J62+'[1]7 pr._kita dotacija'!J150+'[1]11 pr._nepanaudotos lėšos'!J52+'[1]11 pr._nepanaudotos lėšos'!J120</f>
        <v>-8</v>
      </c>
      <c r="J48" s="10">
        <f>'[1]4 pr._savarankiškosios f-jos'!K161+'[1]6 pr._ugdymo reikmės'!K32+'[1]9 pr._įstaigų pajamos'!K62+'[1]7 pr._kita dotacija'!K150+'[1]11 pr._nepanaudotos lėšos'!K52+'[1]11 pr._nepanaudotos lėšos'!K120</f>
        <v>0</v>
      </c>
      <c r="K48" s="83">
        <f t="shared" si="1"/>
        <v>1344.8</v>
      </c>
      <c r="L48" s="83">
        <f>'[1]4 pr._savarankiškosios f-jos'!M161+'[1]6 pr._ugdymo reikmės'!M32+'[1]9 pr._įstaigų pajamos'!M62+'[1]7 pr._kita dotacija'!M150+'[1]11 pr._nepanaudotos lėšos'!M52+'[1]11 pr._nepanaudotos lėšos'!M120</f>
        <v>1341.3</v>
      </c>
      <c r="M48" s="83">
        <f>'[1]4 pr._savarankiškosios f-jos'!N161+'[1]6 pr._ugdymo reikmės'!N32+'[1]9 pr._įstaigų pajamos'!N62+'[1]7 pr._kita dotacija'!N150+'[1]11 pr._nepanaudotos lėšos'!N52+'[1]11 pr._nepanaudotos lėšos'!N120</f>
        <v>1143.9000000000001</v>
      </c>
      <c r="N48" s="83">
        <f>'[1]4 pr._savarankiškosios f-jos'!O161+'[1]6 pr._ugdymo reikmės'!O32+'[1]9 pr._įstaigų pajamos'!O62+'[1]7 pr._kita dotacija'!O150+'[1]11 pr._nepanaudotos lėšos'!O52+'[1]11 pr._nepanaudotos lėšos'!O120</f>
        <v>3.5</v>
      </c>
    </row>
    <row r="49" spans="1:14" ht="15" customHeight="1" x14ac:dyDescent="0.25">
      <c r="A49" s="5" t="s">
        <v>88</v>
      </c>
      <c r="B49" s="29" t="s">
        <v>257</v>
      </c>
      <c r="C49" s="16">
        <f t="shared" si="3"/>
        <v>831.1</v>
      </c>
      <c r="D49" s="16">
        <f>'[1]4 pr._savarankiškosios f-jos'!E162+'[1]6 pr._ugdymo reikmės'!E33+'[1]7 pr._kita dotacija'!E155+'[1]9 pr._įstaigų pajamos'!E63+'[1]11 pr._nepanaudotos lėšos'!E53</f>
        <v>826.6</v>
      </c>
      <c r="E49" s="16">
        <f>'[1]4 pr._savarankiškosios f-jos'!F162+'[1]6 pr._ugdymo reikmės'!F33+'[1]7 pr._kita dotacija'!F155+'[1]9 pr._įstaigų pajamos'!F63+'[1]11 pr._nepanaudotos lėšos'!F53</f>
        <v>729.9</v>
      </c>
      <c r="F49" s="16">
        <f>'[1]4 pr._savarankiškosios f-jos'!G162+'[1]6 pr._ugdymo reikmės'!G33+'[1]7 pr._kita dotacija'!G155+'[1]9 pr._įstaigų pajamos'!G63+'[1]11 pr._nepanaudotos lėšos'!G53</f>
        <v>4.5</v>
      </c>
      <c r="G49" s="10">
        <f t="shared" si="0"/>
        <v>20.399999999999999</v>
      </c>
      <c r="H49" s="10">
        <f>'[1]4 pr._savarankiškosios f-jos'!I162+'[1]6 pr._ugdymo reikmės'!I33+'[1]7 pr._kita dotacija'!I155+'[1]9 pr._įstaigų pajamos'!I63+'[1]11 pr._nepanaudotos lėšos'!I53</f>
        <v>20.399999999999999</v>
      </c>
      <c r="I49" s="10">
        <f>'[1]4 pr._savarankiškosios f-jos'!J162+'[1]6 pr._ugdymo reikmės'!J33+'[1]7 pr._kita dotacija'!J155+'[1]9 pr._įstaigų pajamos'!J63+'[1]11 pr._nepanaudotos lėšos'!J53</f>
        <v>5.8</v>
      </c>
      <c r="J49" s="10">
        <f>'[1]4 pr._savarankiškosios f-jos'!K162+'[1]6 pr._ugdymo reikmės'!K33+'[1]7 pr._kita dotacija'!K155+'[1]9 pr._įstaigų pajamos'!K63+'[1]11 pr._nepanaudotos lėšos'!K53</f>
        <v>0</v>
      </c>
      <c r="K49" s="83">
        <f t="shared" si="1"/>
        <v>851.5</v>
      </c>
      <c r="L49" s="83">
        <f>'[1]4 pr._savarankiškosios f-jos'!M162+'[1]6 pr._ugdymo reikmės'!M33+'[1]7 pr._kita dotacija'!M155+'[1]9 pr._įstaigų pajamos'!M63+'[1]11 pr._nepanaudotos lėšos'!M53</f>
        <v>847</v>
      </c>
      <c r="M49" s="83">
        <f>'[1]4 pr._savarankiškosios f-jos'!N162+'[1]6 pr._ugdymo reikmės'!N33+'[1]7 pr._kita dotacija'!N155+'[1]9 pr._įstaigų pajamos'!N63+'[1]11 pr._nepanaudotos lėšos'!N53</f>
        <v>735.69999999999993</v>
      </c>
      <c r="N49" s="83">
        <f>'[1]4 pr._savarankiškosios f-jos'!O162+'[1]6 pr._ugdymo reikmės'!O33+'[1]7 pr._kita dotacija'!O155+'[1]9 pr._įstaigų pajamos'!O63+'[1]11 pr._nepanaudotos lėšos'!O53</f>
        <v>4.5</v>
      </c>
    </row>
    <row r="50" spans="1:14" ht="15" customHeight="1" x14ac:dyDescent="0.25">
      <c r="A50" s="5" t="s">
        <v>89</v>
      </c>
      <c r="B50" s="12" t="s">
        <v>249</v>
      </c>
      <c r="C50" s="16">
        <f t="shared" si="3"/>
        <v>1042.8</v>
      </c>
      <c r="D50" s="16">
        <f>'[1]4 pr._savarankiškosios f-jos'!E163+'[1]6 pr._ugdymo reikmės'!E34+'[1]9 pr._įstaigų pajamos'!E64+'[1]7 pr._kita dotacija'!E160+'[1]11 pr._nepanaudotos lėšos'!E51</f>
        <v>1037.3</v>
      </c>
      <c r="E50" s="16">
        <f>'[1]4 pr._savarankiškosios f-jos'!F163+'[1]6 pr._ugdymo reikmės'!F34+'[1]9 pr._įstaigų pajamos'!F64+'[1]7 pr._kita dotacija'!F160+'[1]11 pr._nepanaudotos lėšos'!F51</f>
        <v>903.59999999999991</v>
      </c>
      <c r="F50" s="16">
        <f>'[1]4 pr._savarankiškosios f-jos'!G163+'[1]6 pr._ugdymo reikmės'!G34+'[1]9 pr._įstaigų pajamos'!G64+'[1]7 pr._kita dotacija'!G160+'[1]11 pr._nepanaudotos lėšos'!G51</f>
        <v>5.5</v>
      </c>
      <c r="G50" s="10">
        <f t="shared" si="0"/>
        <v>19.5</v>
      </c>
      <c r="H50" s="10">
        <f>'[1]4 pr._savarankiškosios f-jos'!I163+'[1]6 pr._ugdymo reikmės'!I34+'[1]9 pr._įstaigų pajamos'!I64+'[1]7 pr._kita dotacija'!I160+'[1]11 pr._nepanaudotos lėšos'!I51</f>
        <v>19.3</v>
      </c>
      <c r="I50" s="10">
        <f>'[1]4 pr._savarankiškosios f-jos'!J163+'[1]6 pr._ugdymo reikmės'!J34+'[1]9 pr._įstaigų pajamos'!J64+'[1]7 pr._kita dotacija'!J160+'[1]11 pr._nepanaudotos lėšos'!J51</f>
        <v>13.6</v>
      </c>
      <c r="J50" s="10">
        <f>'[1]4 pr._savarankiškosios f-jos'!K163+'[1]6 pr._ugdymo reikmės'!K34+'[1]9 pr._įstaigų pajamos'!K64+'[1]7 pr._kita dotacija'!K160+'[1]11 pr._nepanaudotos lėšos'!K51</f>
        <v>0.2</v>
      </c>
      <c r="K50" s="83">
        <f t="shared" si="1"/>
        <v>1062.3000000000002</v>
      </c>
      <c r="L50" s="83">
        <f>'[1]4 pr._savarankiškosios f-jos'!M163+'[1]6 pr._ugdymo reikmės'!M34+'[1]9 pr._įstaigų pajamos'!M64+'[1]7 pr._kita dotacija'!M160+'[1]11 pr._nepanaudotos lėšos'!M51</f>
        <v>1056.6000000000001</v>
      </c>
      <c r="M50" s="83">
        <f>'[1]4 pr._savarankiškosios f-jos'!N163+'[1]6 pr._ugdymo reikmės'!N34+'[1]9 pr._įstaigų pajamos'!N64+'[1]7 pr._kita dotacija'!N160+'[1]11 pr._nepanaudotos lėšos'!N51</f>
        <v>917.19999999999993</v>
      </c>
      <c r="N50" s="83">
        <f>'[1]4 pr._savarankiškosios f-jos'!O163+'[1]6 pr._ugdymo reikmės'!O34+'[1]9 pr._įstaigų pajamos'!O64+'[1]7 pr._kita dotacija'!O160+'[1]11 pr._nepanaudotos lėšos'!O51</f>
        <v>5.7</v>
      </c>
    </row>
    <row r="51" spans="1:14" ht="15" customHeight="1" x14ac:dyDescent="0.25">
      <c r="A51" s="5" t="s">
        <v>90</v>
      </c>
      <c r="B51" s="82" t="s">
        <v>42</v>
      </c>
      <c r="C51" s="16">
        <f t="shared" si="3"/>
        <v>256.89999999999998</v>
      </c>
      <c r="D51" s="16">
        <f>'[1]4 pr._savarankiškosios f-jos'!E164+'[1]6 pr._ugdymo reikmės'!E35+'[1]7 pr._kita dotacija'!E165+'[1]9 pr._įstaigų pajamos'!E65+'[1]11 pr._nepanaudotos lėšos'!E54</f>
        <v>256.89999999999998</v>
      </c>
      <c r="E51" s="16">
        <f>'[1]4 pr._savarankiškosios f-jos'!F164+'[1]6 pr._ugdymo reikmės'!F35+'[1]7 pr._kita dotacija'!F165+'[1]9 pr._įstaigų pajamos'!F65+'[1]11 pr._nepanaudotos lėšos'!F54</f>
        <v>187.89999999999998</v>
      </c>
      <c r="F51" s="16">
        <f>'[1]4 pr._savarankiškosios f-jos'!G164+'[1]6 pr._ugdymo reikmės'!G35+'[1]7 pr._kita dotacija'!G165+'[1]9 pr._įstaigų pajamos'!G65+'[1]11 pr._nepanaudotos lėšos'!G54</f>
        <v>0</v>
      </c>
      <c r="G51" s="10">
        <f t="shared" si="0"/>
        <v>0</v>
      </c>
      <c r="H51" s="10">
        <f>'[1]4 pr._savarankiškosios f-jos'!I164+'[1]6 pr._ugdymo reikmės'!I35+'[1]7 pr._kita dotacija'!I165+'[1]9 pr._įstaigų pajamos'!I65+'[1]11 pr._nepanaudotos lėšos'!I54</f>
        <v>0</v>
      </c>
      <c r="I51" s="10">
        <f>'[1]4 pr._savarankiškosios f-jos'!J164+'[1]6 pr._ugdymo reikmės'!J35+'[1]7 pr._kita dotacija'!J165+'[1]9 pr._įstaigų pajamos'!J65+'[1]11 pr._nepanaudotos lėšos'!J54</f>
        <v>0</v>
      </c>
      <c r="J51" s="10">
        <f>'[1]4 pr._savarankiškosios f-jos'!K164+'[1]6 pr._ugdymo reikmės'!K35+'[1]7 pr._kita dotacija'!K165+'[1]9 pr._įstaigų pajamos'!K65+'[1]11 pr._nepanaudotos lėšos'!K54</f>
        <v>0</v>
      </c>
      <c r="K51" s="83">
        <f t="shared" si="1"/>
        <v>256.89999999999998</v>
      </c>
      <c r="L51" s="83">
        <f>'[1]4 pr._savarankiškosios f-jos'!M164+'[1]6 pr._ugdymo reikmės'!M35+'[1]7 pr._kita dotacija'!M165+'[1]9 pr._įstaigų pajamos'!M65+'[1]11 pr._nepanaudotos lėšos'!M54</f>
        <v>256.89999999999998</v>
      </c>
      <c r="M51" s="83">
        <f>'[1]4 pr._savarankiškosios f-jos'!N164+'[1]6 pr._ugdymo reikmės'!N35+'[1]7 pr._kita dotacija'!N165+'[1]9 pr._įstaigų pajamos'!N65+'[1]11 pr._nepanaudotos lėšos'!N54</f>
        <v>187.89999999999998</v>
      </c>
      <c r="N51" s="83">
        <f>'[1]4 pr._savarankiškosios f-jos'!O164+'[1]6 pr._ugdymo reikmės'!O35+'[1]7 pr._kita dotacija'!O165+'[1]9 pr._įstaigų pajamos'!O65+'[1]11 pr._nepanaudotos lėšos'!O54</f>
        <v>0</v>
      </c>
    </row>
    <row r="52" spans="1:14" ht="15" customHeight="1" x14ac:dyDescent="0.25">
      <c r="A52" s="5" t="s">
        <v>91</v>
      </c>
      <c r="B52" s="29" t="s">
        <v>153</v>
      </c>
      <c r="C52" s="16">
        <f t="shared" si="3"/>
        <v>559.30000000000007</v>
      </c>
      <c r="D52" s="16">
        <f>'[1]4 pr._savarankiškosios f-jos'!E165+'[1]6 pr._ugdymo reikmės'!E36+'[1]7 pr._kita dotacija'!E169+'[1]9 pr._įstaigų pajamos'!E66+'[1]11 pr._nepanaudotos lėšos'!E121+'[1]11 pr._nepanaudotos lėšos'!E55</f>
        <v>558.40000000000009</v>
      </c>
      <c r="E52" s="16">
        <f>'[1]4 pr._savarankiškosios f-jos'!F165+'[1]6 pr._ugdymo reikmės'!F36+'[1]7 pr._kita dotacija'!F169+'[1]9 pr._įstaigų pajamos'!F66+'[1]11 pr._nepanaudotos lėšos'!F121+'[1]11 pr._nepanaudotos lėšos'!F55</f>
        <v>502.6</v>
      </c>
      <c r="F52" s="16">
        <f>'[1]4 pr._savarankiškosios f-jos'!G165+'[1]6 pr._ugdymo reikmės'!G36+'[1]7 pr._kita dotacija'!G169+'[1]9 pr._įstaigų pajamos'!G66+'[1]11 pr._nepanaudotos lėšos'!G121+'[1]11 pr._nepanaudotos lėšos'!G55</f>
        <v>0.9</v>
      </c>
      <c r="G52" s="10">
        <f t="shared" si="0"/>
        <v>4.9000000000000004</v>
      </c>
      <c r="H52" s="10">
        <f>'[1]4 pr._savarankiškosios f-jos'!I165+'[1]6 pr._ugdymo reikmės'!I36+'[1]7 pr._kita dotacija'!I169+'[1]9 pr._įstaigų pajamos'!I66+'[1]11 pr._nepanaudotos lėšos'!I121+'[1]11 pr._nepanaudotos lėšos'!I55</f>
        <v>4.9000000000000004</v>
      </c>
      <c r="I52" s="10">
        <f>'[1]4 pr._savarankiškosios f-jos'!J165+'[1]6 pr._ugdymo reikmės'!J36+'[1]7 pr._kita dotacija'!J169+'[1]9 pr._įstaigų pajamos'!J66+'[1]11 pr._nepanaudotos lėšos'!J121+'[1]11 pr._nepanaudotos lėšos'!J55</f>
        <v>3.6</v>
      </c>
      <c r="J52" s="10">
        <f>'[1]4 pr._savarankiškosios f-jos'!K165+'[1]6 pr._ugdymo reikmės'!K36+'[1]7 pr._kita dotacija'!K169+'[1]9 pr._įstaigų pajamos'!K66+'[1]11 pr._nepanaudotos lėšos'!K121+'[1]11 pr._nepanaudotos lėšos'!K55</f>
        <v>0</v>
      </c>
      <c r="K52" s="83">
        <f t="shared" si="1"/>
        <v>564.20000000000016</v>
      </c>
      <c r="L52" s="83">
        <f>'[1]4 pr._savarankiškosios f-jos'!M165+'[1]6 pr._ugdymo reikmės'!M36+'[1]7 pr._kita dotacija'!M169+'[1]9 pr._įstaigų pajamos'!M66+'[1]11 pr._nepanaudotos lėšos'!M121+'[1]11 pr._nepanaudotos lėšos'!M55</f>
        <v>563.30000000000018</v>
      </c>
      <c r="M52" s="83">
        <f>'[1]4 pr._savarankiškosios f-jos'!N165+'[1]6 pr._ugdymo reikmės'!N36+'[1]7 pr._kita dotacija'!N169+'[1]9 pr._įstaigų pajamos'!N66+'[1]11 pr._nepanaudotos lėšos'!N121+'[1]11 pr._nepanaudotos lėšos'!N55</f>
        <v>506.20000000000005</v>
      </c>
      <c r="N52" s="83">
        <f>'[1]4 pr._savarankiškosios f-jos'!O165+'[1]6 pr._ugdymo reikmės'!O36+'[1]7 pr._kita dotacija'!O169+'[1]9 pr._įstaigų pajamos'!O66+'[1]11 pr._nepanaudotos lėšos'!O121+'[1]11 pr._nepanaudotos lėšos'!O55</f>
        <v>0.9</v>
      </c>
    </row>
    <row r="53" spans="1:14" ht="15" customHeight="1" x14ac:dyDescent="0.25">
      <c r="A53" s="5" t="s">
        <v>92</v>
      </c>
      <c r="B53" s="29" t="s">
        <v>41</v>
      </c>
      <c r="C53" s="16">
        <f t="shared" si="3"/>
        <v>279.89999999999998</v>
      </c>
      <c r="D53" s="16">
        <f>'[1]4 pr._savarankiškosios f-jos'!E166+'[1]6 pr._ugdymo reikmės'!E37+'[1]7 pr._kita dotacija'!E181+'[1]9 pr._įstaigų pajamos'!E67+'[1]11 pr._nepanaudotos lėšos'!E56+'[1]11 pr._nepanaudotos lėšos'!E122</f>
        <v>279.7</v>
      </c>
      <c r="E53" s="16">
        <f>'[1]4 pr._savarankiškosios f-jos'!F166+'[1]6 pr._ugdymo reikmės'!F37+'[1]7 pr._kita dotacija'!F181+'[1]9 pr._įstaigų pajamos'!F67+'[1]11 pr._nepanaudotos lėšos'!F56+'[1]11 pr._nepanaudotos lėšos'!F122</f>
        <v>235</v>
      </c>
      <c r="F53" s="16">
        <f>'[1]4 pr._savarankiškosios f-jos'!G166+'[1]6 pr._ugdymo reikmės'!G37+'[1]7 pr._kita dotacija'!G181+'[1]9 pr._įstaigų pajamos'!G67+'[1]11 pr._nepanaudotos lėšos'!G56+'[1]11 pr._nepanaudotos lėšos'!G122</f>
        <v>0.2</v>
      </c>
      <c r="G53" s="10">
        <f t="shared" si="0"/>
        <v>0</v>
      </c>
      <c r="H53" s="10">
        <f>'[1]4 pr._savarankiškosios f-jos'!I166+'[1]6 pr._ugdymo reikmės'!I37+'[1]7 pr._kita dotacija'!I181+'[1]9 pr._įstaigų pajamos'!I67+'[1]11 pr._nepanaudotos lėšos'!I56+'[1]11 pr._nepanaudotos lėšos'!I122</f>
        <v>0</v>
      </c>
      <c r="I53" s="10">
        <f>'[1]4 pr._savarankiškosios f-jos'!J166+'[1]6 pr._ugdymo reikmės'!J37+'[1]7 pr._kita dotacija'!J181+'[1]9 pr._įstaigų pajamos'!J67+'[1]11 pr._nepanaudotos lėšos'!J56+'[1]11 pr._nepanaudotos lėšos'!J122</f>
        <v>0</v>
      </c>
      <c r="J53" s="10">
        <f>'[1]4 pr._savarankiškosios f-jos'!K166+'[1]6 pr._ugdymo reikmės'!K37+'[1]7 pr._kita dotacija'!K181+'[1]9 pr._įstaigų pajamos'!K67+'[1]11 pr._nepanaudotos lėšos'!K56+'[1]11 pr._nepanaudotos lėšos'!K122</f>
        <v>0</v>
      </c>
      <c r="K53" s="83">
        <f t="shared" si="1"/>
        <v>279.89999999999998</v>
      </c>
      <c r="L53" s="83">
        <f>'[1]4 pr._savarankiškosios f-jos'!M166+'[1]6 pr._ugdymo reikmės'!M37+'[1]7 pr._kita dotacija'!M181+'[1]9 pr._įstaigų pajamos'!M67+'[1]11 pr._nepanaudotos lėšos'!M56+'[1]11 pr._nepanaudotos lėšos'!M122</f>
        <v>279.7</v>
      </c>
      <c r="M53" s="83">
        <f>'[1]4 pr._savarankiškosios f-jos'!N166+'[1]6 pr._ugdymo reikmės'!N37+'[1]7 pr._kita dotacija'!N181+'[1]9 pr._įstaigų pajamos'!N67+'[1]11 pr._nepanaudotos lėšos'!N56+'[1]11 pr._nepanaudotos lėšos'!N122</f>
        <v>235</v>
      </c>
      <c r="N53" s="83">
        <f>'[1]4 pr._savarankiškosios f-jos'!O166+'[1]6 pr._ugdymo reikmės'!O37+'[1]7 pr._kita dotacija'!O181+'[1]9 pr._įstaigų pajamos'!O67+'[1]11 pr._nepanaudotos lėšos'!O56+'[1]11 pr._nepanaudotos lėšos'!O122</f>
        <v>0.2</v>
      </c>
    </row>
    <row r="54" spans="1:14" ht="15" customHeight="1" x14ac:dyDescent="0.25">
      <c r="A54" s="5" t="s">
        <v>93</v>
      </c>
      <c r="B54" s="82" t="s">
        <v>43</v>
      </c>
      <c r="C54" s="16">
        <f>D54+F54</f>
        <v>434.50000000000006</v>
      </c>
      <c r="D54" s="16">
        <f>'[1]4 pr._savarankiškosios f-jos'!E167+'[1]6 pr._ugdymo reikmės'!E38+'[1]7 pr._kita dotacija'!E173+'[1]9 pr._įstaigų pajamos'!E68+'[1]11 pr._nepanaudotos lėšos'!E57</f>
        <v>433.20000000000005</v>
      </c>
      <c r="E54" s="16">
        <f>'[1]4 pr._savarankiškosios f-jos'!F167+'[1]6 pr._ugdymo reikmės'!F38+'[1]7 pr._kita dotacija'!F173+'[1]9 pr._įstaigų pajamos'!F68+'[1]11 pr._nepanaudotos lėšos'!F57</f>
        <v>393</v>
      </c>
      <c r="F54" s="16">
        <f>'[1]4 pr._savarankiškosios f-jos'!G167+'[1]6 pr._ugdymo reikmės'!G38+'[1]7 pr._kita dotacija'!G173+'[1]9 pr._įstaigų pajamos'!G68+'[1]11 pr._nepanaudotos lėšos'!G57</f>
        <v>1.3</v>
      </c>
      <c r="G54" s="10">
        <f>H54+J54</f>
        <v>8</v>
      </c>
      <c r="H54" s="10">
        <f>'[1]4 pr._savarankiškosios f-jos'!I167+'[1]6 pr._ugdymo reikmės'!I38+'[1]7 pr._kita dotacija'!I173+'[1]9 pr._įstaigų pajamos'!I68+'[1]11 pr._nepanaudotos lėšos'!I57</f>
        <v>8</v>
      </c>
      <c r="I54" s="10">
        <f>'[1]4 pr._savarankiškosios f-jos'!J167+'[1]6 pr._ugdymo reikmės'!J38+'[1]7 pr._kita dotacija'!J173+'[1]9 pr._įstaigų pajamos'!J68+'[1]11 pr._nepanaudotos lėšos'!J57</f>
        <v>7</v>
      </c>
      <c r="J54" s="10">
        <f>'[1]4 pr._savarankiškosios f-jos'!K167+'[1]6 pr._ugdymo reikmės'!K38+'[1]7 pr._kita dotacija'!K173+'[1]9 pr._įstaigų pajamos'!K68+'[1]11 pr._nepanaudotos lėšos'!K57</f>
        <v>0</v>
      </c>
      <c r="K54" s="83">
        <f>L54+N54</f>
        <v>442.50000000000006</v>
      </c>
      <c r="L54" s="83">
        <f>'[1]4 pr._savarankiškosios f-jos'!M167+'[1]6 pr._ugdymo reikmės'!M38+'[1]7 pr._kita dotacija'!M173+'[1]9 pr._įstaigų pajamos'!M68+'[1]11 pr._nepanaudotos lėšos'!M57</f>
        <v>441.20000000000005</v>
      </c>
      <c r="M54" s="83">
        <f>'[1]4 pr._savarankiškosios f-jos'!N167+'[1]6 pr._ugdymo reikmės'!N38+'[1]7 pr._kita dotacija'!N173+'[1]9 pr._įstaigų pajamos'!N68+'[1]11 pr._nepanaudotos lėšos'!N57</f>
        <v>400</v>
      </c>
      <c r="N54" s="83">
        <f>'[1]4 pr._savarankiškosios f-jos'!O167+'[1]6 pr._ugdymo reikmės'!O38+'[1]7 pr._kita dotacija'!O173+'[1]9 pr._įstaigų pajamos'!O68+'[1]11 pr._nepanaudotos lėšos'!O57</f>
        <v>1.3</v>
      </c>
    </row>
    <row r="55" spans="1:14" ht="15" customHeight="1" x14ac:dyDescent="0.25">
      <c r="A55" s="13" t="s">
        <v>94</v>
      </c>
      <c r="B55" s="29" t="s">
        <v>40</v>
      </c>
      <c r="C55" s="16">
        <f t="shared" si="3"/>
        <v>289.20000000000005</v>
      </c>
      <c r="D55" s="16">
        <f>'[1]4 pr._savarankiškosios f-jos'!E168+'[1]6 pr._ugdymo reikmės'!E39+'[1]9 pr._įstaigų pajamos'!E69+'[1]7 pr._kita dotacija'!E189+'[1]11 pr._nepanaudotos lėšos'!E58+'[1]11 pr._nepanaudotos lėšos'!E123</f>
        <v>288.40000000000003</v>
      </c>
      <c r="E55" s="16">
        <f>'[1]4 pr._savarankiškosios f-jos'!F168+'[1]6 pr._ugdymo reikmės'!F39+'[1]9 pr._įstaigų pajamos'!F69+'[1]7 pr._kita dotacija'!F189+'[1]11 pr._nepanaudotos lėšos'!F58+'[1]11 pr._nepanaudotos lėšos'!F123</f>
        <v>240.39999999999998</v>
      </c>
      <c r="F55" s="16">
        <f>'[1]4 pr._savarankiškosios f-jos'!G168+'[1]6 pr._ugdymo reikmės'!G39+'[1]9 pr._įstaigų pajamos'!G69+'[1]7 pr._kita dotacija'!G189+'[1]11 pr._nepanaudotos lėšos'!G58+'[1]11 pr._nepanaudotos lėšos'!G123</f>
        <v>0.8</v>
      </c>
      <c r="G55" s="10">
        <f t="shared" si="0"/>
        <v>0</v>
      </c>
      <c r="H55" s="10">
        <f>'[1]4 pr._savarankiškosios f-jos'!I168+'[1]6 pr._ugdymo reikmės'!I39+'[1]9 pr._įstaigų pajamos'!I69+'[1]7 pr._kita dotacija'!I189+'[1]11 pr._nepanaudotos lėšos'!I58+'[1]11 pr._nepanaudotos lėšos'!I123</f>
        <v>0</v>
      </c>
      <c r="I55" s="10">
        <f>'[1]4 pr._savarankiškosios f-jos'!J168+'[1]6 pr._ugdymo reikmės'!J39+'[1]9 pr._įstaigų pajamos'!J69+'[1]7 pr._kita dotacija'!J189+'[1]11 pr._nepanaudotos lėšos'!J58+'[1]11 pr._nepanaudotos lėšos'!J123</f>
        <v>0</v>
      </c>
      <c r="J55" s="10">
        <f>'[1]4 pr._savarankiškosios f-jos'!K168+'[1]6 pr._ugdymo reikmės'!K39+'[1]9 pr._įstaigų pajamos'!K69+'[1]7 pr._kita dotacija'!K189+'[1]11 pr._nepanaudotos lėšos'!K58+'[1]11 pr._nepanaudotos lėšos'!K123</f>
        <v>0</v>
      </c>
      <c r="K55" s="83">
        <f t="shared" si="1"/>
        <v>289.20000000000005</v>
      </c>
      <c r="L55" s="83">
        <f>'[1]4 pr._savarankiškosios f-jos'!M168+'[1]6 pr._ugdymo reikmės'!M39+'[1]9 pr._įstaigų pajamos'!M69+'[1]7 pr._kita dotacija'!M189+'[1]11 pr._nepanaudotos lėšos'!M58+'[1]11 pr._nepanaudotos lėšos'!M123</f>
        <v>288.40000000000003</v>
      </c>
      <c r="M55" s="83">
        <f>'[1]4 pr._savarankiškosios f-jos'!N168+'[1]6 pr._ugdymo reikmės'!N39+'[1]9 pr._įstaigų pajamos'!N69+'[1]7 pr._kita dotacija'!N189+'[1]11 pr._nepanaudotos lėšos'!N58+'[1]11 pr._nepanaudotos lėšos'!N123</f>
        <v>240.39999999999998</v>
      </c>
      <c r="N55" s="83">
        <f>'[1]4 pr._savarankiškosios f-jos'!O168+'[1]6 pr._ugdymo reikmės'!O39+'[1]9 pr._įstaigų pajamos'!O69+'[1]7 pr._kita dotacija'!O189+'[1]11 pr._nepanaudotos lėšos'!O58+'[1]11 pr._nepanaudotos lėšos'!O123</f>
        <v>0.8</v>
      </c>
    </row>
    <row r="56" spans="1:14" ht="15" customHeight="1" x14ac:dyDescent="0.25">
      <c r="A56" s="13" t="s">
        <v>95</v>
      </c>
      <c r="B56" s="29" t="s">
        <v>251</v>
      </c>
      <c r="C56" s="16">
        <f>D56+F56</f>
        <v>272.8</v>
      </c>
      <c r="D56" s="16">
        <f>'[1]4 pr._savarankiškosios f-jos'!E169+'[1]6 pr._ugdymo reikmės'!E40+'[1]7 pr._kita dotacija'!E177+'[1]9 pr._įstaigų pajamos'!E70+'[1]11 pr._nepanaudotos lėšos'!E124+'[1]11 pr._nepanaudotos lėšos'!E59</f>
        <v>272.8</v>
      </c>
      <c r="E56" s="16">
        <f>'[1]4 pr._savarankiškosios f-jos'!F169+'[1]6 pr._ugdymo reikmės'!F40+'[1]7 pr._kita dotacija'!F177+'[1]9 pr._įstaigų pajamos'!F70+'[1]11 pr._nepanaudotos lėšos'!F124+'[1]11 pr._nepanaudotos lėšos'!F59</f>
        <v>226.9</v>
      </c>
      <c r="F56" s="16">
        <f>'[1]4 pr._savarankiškosios f-jos'!G169+'[1]6 pr._ugdymo reikmės'!G40+'[1]7 pr._kita dotacija'!G177+'[1]9 pr._įstaigų pajamos'!G70+'[1]11 pr._nepanaudotos lėšos'!G124+'[1]11 pr._nepanaudotos lėšos'!G59</f>
        <v>0</v>
      </c>
      <c r="G56" s="10">
        <f t="shared" si="0"/>
        <v>15.600000000000001</v>
      </c>
      <c r="H56" s="10">
        <f>'[1]4 pr._savarankiškosios f-jos'!I169+'[1]6 pr._ugdymo reikmės'!I40+'[1]7 pr._kita dotacija'!I177+'[1]9 pr._įstaigų pajamos'!I70+'[1]11 pr._nepanaudotos lėšos'!I124+'[1]11 pr._nepanaudotos lėšos'!I59</f>
        <v>15.600000000000001</v>
      </c>
      <c r="I56" s="10">
        <f>'[1]4 pr._savarankiškosios f-jos'!J169+'[1]6 pr._ugdymo reikmės'!J40+'[1]7 pr._kita dotacija'!J177+'[1]9 pr._įstaigų pajamos'!J70+'[1]11 pr._nepanaudotos lėšos'!J124+'[1]11 pr._nepanaudotos lėšos'!J59</f>
        <v>14.9</v>
      </c>
      <c r="J56" s="10">
        <f>'[1]4 pr._savarankiškosios f-jos'!K169+'[1]6 pr._ugdymo reikmės'!K40+'[1]7 pr._kita dotacija'!K177+'[1]9 pr._įstaigų pajamos'!K70+'[1]11 pr._nepanaudotos lėšos'!K124+'[1]11 pr._nepanaudotos lėšos'!K59</f>
        <v>0</v>
      </c>
      <c r="K56" s="83">
        <f t="shared" si="1"/>
        <v>288.40000000000003</v>
      </c>
      <c r="L56" s="83">
        <f>'[1]4 pr._savarankiškosios f-jos'!M169+'[1]6 pr._ugdymo reikmės'!M40+'[1]7 pr._kita dotacija'!M177+'[1]9 pr._įstaigų pajamos'!M70+'[1]11 pr._nepanaudotos lėšos'!M124+'[1]11 pr._nepanaudotos lėšos'!M59</f>
        <v>288.40000000000003</v>
      </c>
      <c r="M56" s="83">
        <f>'[1]4 pr._savarankiškosios f-jos'!N169+'[1]6 pr._ugdymo reikmės'!N40+'[1]7 pr._kita dotacija'!N177+'[1]9 pr._įstaigų pajamos'!N70+'[1]11 pr._nepanaudotos lėšos'!N124+'[1]11 pr._nepanaudotos lėšos'!N59</f>
        <v>241.8</v>
      </c>
      <c r="N56" s="83">
        <f>'[1]4 pr._savarankiškosios f-jos'!O169+'[1]6 pr._ugdymo reikmės'!O40+'[1]7 pr._kita dotacija'!O177+'[1]9 pr._įstaigų pajamos'!O70+'[1]11 pr._nepanaudotos lėšos'!O124+'[1]11 pr._nepanaudotos lėšos'!O59</f>
        <v>0</v>
      </c>
    </row>
    <row r="57" spans="1:14" ht="15" customHeight="1" x14ac:dyDescent="0.25">
      <c r="A57" s="32" t="s">
        <v>96</v>
      </c>
      <c r="B57" s="82" t="s">
        <v>335</v>
      </c>
      <c r="C57" s="16">
        <f t="shared" si="3"/>
        <v>119.49999999999999</v>
      </c>
      <c r="D57" s="16">
        <f>'[1]4 pr._savarankiškosios f-jos'!E170+'[1]6 pr._ugdymo reikmės'!E41+'[1]9 pr._įstaigų pajamos'!E71+'[1]7 pr._kita dotacija'!E193+'[1]11 pr._nepanaudotos lėšos'!E60+'[1]11 pr._nepanaudotos lėšos'!E125</f>
        <v>119.49999999999999</v>
      </c>
      <c r="E57" s="16">
        <f>'[1]4 pr._savarankiškosios f-jos'!F170+'[1]6 pr._ugdymo reikmės'!F41+'[1]9 pr._įstaigų pajamos'!F71+'[1]7 pr._kita dotacija'!F193+'[1]11 pr._nepanaudotos lėšos'!F60+'[1]11 pr._nepanaudotos lėšos'!F125</f>
        <v>91.2</v>
      </c>
      <c r="F57" s="16">
        <f>'[1]4 pr._savarankiškosios f-jos'!G170+'[1]6 pr._ugdymo reikmės'!G41+'[1]9 pr._įstaigų pajamos'!G71+'[1]7 pr._kita dotacija'!G193+'[1]11 pr._nepanaudotos lėšos'!G60+'[1]11 pr._nepanaudotos lėšos'!G125</f>
        <v>0</v>
      </c>
      <c r="G57" s="10">
        <f t="shared" si="0"/>
        <v>0</v>
      </c>
      <c r="H57" s="10">
        <f>'[1]4 pr._savarankiškosios f-jos'!I170+'[1]6 pr._ugdymo reikmės'!I41+'[1]9 pr._įstaigų pajamos'!I71+'[1]7 pr._kita dotacija'!I193+'[1]11 pr._nepanaudotos lėšos'!I60+'[1]11 pr._nepanaudotos lėšos'!I125</f>
        <v>0</v>
      </c>
      <c r="I57" s="10">
        <f>'[1]4 pr._savarankiškosios f-jos'!J170+'[1]6 pr._ugdymo reikmės'!J41+'[1]9 pr._įstaigų pajamos'!J71+'[1]7 pr._kita dotacija'!J193+'[1]11 pr._nepanaudotos lėšos'!J60+'[1]11 pr._nepanaudotos lėšos'!J125</f>
        <v>0</v>
      </c>
      <c r="J57" s="10">
        <f>'[1]4 pr._savarankiškosios f-jos'!K170+'[1]6 pr._ugdymo reikmės'!K41+'[1]9 pr._įstaigų pajamos'!K71+'[1]7 pr._kita dotacija'!K193+'[1]11 pr._nepanaudotos lėšos'!K60+'[1]11 pr._nepanaudotos lėšos'!K125</f>
        <v>0</v>
      </c>
      <c r="K57" s="83">
        <f t="shared" si="1"/>
        <v>119.49999999999999</v>
      </c>
      <c r="L57" s="83">
        <f>'[1]4 pr._savarankiškosios f-jos'!M170+'[1]6 pr._ugdymo reikmės'!M41+'[1]9 pr._įstaigų pajamos'!M71+'[1]7 pr._kita dotacija'!M193+'[1]11 pr._nepanaudotos lėšos'!M60+'[1]11 pr._nepanaudotos lėšos'!M125</f>
        <v>119.49999999999999</v>
      </c>
      <c r="M57" s="83">
        <f>'[1]4 pr._savarankiškosios f-jos'!N170+'[1]6 pr._ugdymo reikmės'!N41+'[1]9 pr._įstaigų pajamos'!N71+'[1]7 pr._kita dotacija'!N193+'[1]11 pr._nepanaudotos lėšos'!N60+'[1]11 pr._nepanaudotos lėšos'!N125</f>
        <v>91.2</v>
      </c>
      <c r="N57" s="83">
        <f>'[1]4 pr._savarankiškosios f-jos'!O170+'[1]6 pr._ugdymo reikmės'!O41+'[1]9 pr._įstaigų pajamos'!O71+'[1]7 pr._kita dotacija'!O193+'[1]11 pr._nepanaudotos lėšos'!O60+'[1]11 pr._nepanaudotos lėšos'!O125</f>
        <v>0</v>
      </c>
    </row>
    <row r="58" spans="1:14" ht="15" customHeight="1" x14ac:dyDescent="0.25">
      <c r="A58" s="5" t="s">
        <v>97</v>
      </c>
      <c r="B58" s="29" t="s">
        <v>291</v>
      </c>
      <c r="C58" s="16">
        <f t="shared" si="3"/>
        <v>239.4</v>
      </c>
      <c r="D58" s="16">
        <f>'[1]4 pr._savarankiškosios f-jos'!E171+'[1]6 pr._ugdymo reikmės'!E42+'[1]9 pr._įstaigų pajamos'!E72+'[1]7 pr._kita dotacija'!E197+'[1]11 pr._nepanaudotos lėšos'!E126</f>
        <v>239.4</v>
      </c>
      <c r="E58" s="16">
        <f>'[1]4 pr._savarankiškosios f-jos'!F171+'[1]6 pr._ugdymo reikmės'!F42+'[1]9 pr._įstaigų pajamos'!F72+'[1]7 pr._kita dotacija'!F197+'[1]11 pr._nepanaudotos lėšos'!F126</f>
        <v>182.4</v>
      </c>
      <c r="F58" s="16">
        <f>'[1]4 pr._savarankiškosios f-jos'!G171+'[1]6 pr._ugdymo reikmės'!G42+'[1]9 pr._įstaigų pajamos'!G72+'[1]7 pr._kita dotacija'!G197+'[1]11 pr._nepanaudotos lėšos'!G126</f>
        <v>0</v>
      </c>
      <c r="G58" s="10">
        <f t="shared" si="0"/>
        <v>5.8000000000000007</v>
      </c>
      <c r="H58" s="10">
        <f>'[1]4 pr._savarankiškosios f-jos'!I171+'[1]6 pr._ugdymo reikmės'!I42+'[1]9 pr._įstaigų pajamos'!I72+'[1]7 pr._kita dotacija'!I197+'[1]11 pr._nepanaudotos lėšos'!I126</f>
        <v>5.8000000000000007</v>
      </c>
      <c r="I58" s="10">
        <f>'[1]4 pr._savarankiškosios f-jos'!J171+'[1]6 pr._ugdymo reikmės'!J42+'[1]9 pr._įstaigų pajamos'!J72+'[1]7 pr._kita dotacija'!J197+'[1]11 pr._nepanaudotos lėšos'!J126</f>
        <v>5.3</v>
      </c>
      <c r="J58" s="10">
        <f>'[1]4 pr._savarankiškosios f-jos'!K171+'[1]6 pr._ugdymo reikmės'!K42+'[1]9 pr._įstaigų pajamos'!K72+'[1]7 pr._kita dotacija'!K197+'[1]11 pr._nepanaudotos lėšos'!K126</f>
        <v>0</v>
      </c>
      <c r="K58" s="83">
        <f t="shared" si="1"/>
        <v>245.20000000000002</v>
      </c>
      <c r="L58" s="83">
        <f>'[1]4 pr._savarankiškosios f-jos'!M171+'[1]6 pr._ugdymo reikmės'!M42+'[1]9 pr._įstaigų pajamos'!M72+'[1]7 pr._kita dotacija'!M197+'[1]11 pr._nepanaudotos lėšos'!M126</f>
        <v>245.20000000000002</v>
      </c>
      <c r="M58" s="83">
        <f>'[1]4 pr._savarankiškosios f-jos'!N171+'[1]6 pr._ugdymo reikmės'!N42+'[1]9 pr._įstaigų pajamos'!N72+'[1]7 pr._kita dotacija'!N197+'[1]11 pr._nepanaudotos lėšos'!N126</f>
        <v>187.70000000000002</v>
      </c>
      <c r="N58" s="83">
        <f>'[1]4 pr._savarankiškosios f-jos'!O171+'[1]6 pr._ugdymo reikmės'!O42+'[1]9 pr._įstaigų pajamos'!O72+'[1]7 pr._kita dotacija'!O197+'[1]11 pr._nepanaudotos lėšos'!O126</f>
        <v>0</v>
      </c>
    </row>
    <row r="59" spans="1:14" ht="15" customHeight="1" x14ac:dyDescent="0.25">
      <c r="A59" s="5" t="s">
        <v>98</v>
      </c>
      <c r="B59" s="29" t="s">
        <v>143</v>
      </c>
      <c r="C59" s="16">
        <f t="shared" si="3"/>
        <v>692.6</v>
      </c>
      <c r="D59" s="16">
        <f>'[1]4 pr._savarankiškosios f-jos'!E172+'[1]6 pr._ugdymo reikmės'!E43+'[1]9 pr._įstaigų pajamos'!E73+'[1]7 pr._kita dotacija'!E202+'[1]11 pr._nepanaudotos lėšos'!E61+'[1]11 pr._nepanaudotos lėšos'!E127</f>
        <v>692.6</v>
      </c>
      <c r="E59" s="16">
        <f>'[1]4 pr._savarankiškosios f-jos'!F172+'[1]6 pr._ugdymo reikmės'!F43+'[1]9 pr._įstaigų pajamos'!F73+'[1]7 pr._kita dotacija'!F202+'[1]11 pr._nepanaudotos lėšos'!F61+'[1]11 pr._nepanaudotos lėšos'!F127</f>
        <v>494.7</v>
      </c>
      <c r="F59" s="16">
        <f>'[1]4 pr._savarankiškosios f-jos'!G172+'[1]6 pr._ugdymo reikmės'!G43+'[1]9 pr._įstaigų pajamos'!G73+'[1]7 pr._kita dotacija'!G202+'[1]11 pr._nepanaudotos lėšos'!G61+'[1]11 pr._nepanaudotos lėšos'!G127</f>
        <v>0</v>
      </c>
      <c r="G59" s="10">
        <f t="shared" si="0"/>
        <v>69.600000000000009</v>
      </c>
      <c r="H59" s="10">
        <f>'[1]4 pr._savarankiškosios f-jos'!I172+'[1]6 pr._ugdymo reikmės'!I43+'[1]9 pr._įstaigų pajamos'!I73+'[1]7 pr._kita dotacija'!I202+'[1]11 pr._nepanaudotos lėšos'!I61+'[1]11 pr._nepanaudotos lėšos'!I127</f>
        <v>69.600000000000009</v>
      </c>
      <c r="I59" s="10">
        <f>'[1]4 pr._savarankiškosios f-jos'!J172+'[1]6 pr._ugdymo reikmės'!J43+'[1]9 pr._įstaigų pajamos'!J73+'[1]7 pr._kita dotacija'!J202+'[1]11 pr._nepanaudotos lėšos'!J61+'[1]11 pr._nepanaudotos lėšos'!J127</f>
        <v>68.400000000000006</v>
      </c>
      <c r="J59" s="10">
        <f>'[1]4 pr._savarankiškosios f-jos'!K172+'[1]6 pr._ugdymo reikmės'!K43+'[1]9 pr._įstaigų pajamos'!K73+'[1]7 pr._kita dotacija'!K202+'[1]11 pr._nepanaudotos lėšos'!K61+'[1]11 pr._nepanaudotos lėšos'!K127</f>
        <v>0</v>
      </c>
      <c r="K59" s="83">
        <f t="shared" si="1"/>
        <v>762.2</v>
      </c>
      <c r="L59" s="83">
        <f>'[1]4 pr._savarankiškosios f-jos'!M172+'[1]6 pr._ugdymo reikmės'!M43+'[1]9 pr._įstaigų pajamos'!M73+'[1]7 pr._kita dotacija'!M202+'[1]11 pr._nepanaudotos lėšos'!M61+'[1]11 pr._nepanaudotos lėšos'!M127</f>
        <v>762.2</v>
      </c>
      <c r="M59" s="83">
        <f>'[1]4 pr._savarankiškosios f-jos'!N172+'[1]6 pr._ugdymo reikmės'!N43+'[1]9 pr._įstaigų pajamos'!N73+'[1]7 pr._kita dotacija'!N202+'[1]11 pr._nepanaudotos lėšos'!N61+'[1]11 pr._nepanaudotos lėšos'!N127</f>
        <v>563.1</v>
      </c>
      <c r="N59" s="83">
        <f>'[1]4 pr._savarankiškosios f-jos'!O172+'[1]6 pr._ugdymo reikmės'!O43+'[1]9 pr._įstaigų pajamos'!O73+'[1]7 pr._kita dotacija'!O202+'[1]11 pr._nepanaudotos lėšos'!O61+'[1]11 pr._nepanaudotos lėšos'!O127</f>
        <v>0</v>
      </c>
    </row>
    <row r="60" spans="1:14" ht="15" customHeight="1" x14ac:dyDescent="0.25">
      <c r="A60" s="5" t="s">
        <v>99</v>
      </c>
      <c r="B60" s="29" t="s">
        <v>34</v>
      </c>
      <c r="C60" s="16">
        <f t="shared" si="3"/>
        <v>383</v>
      </c>
      <c r="D60" s="16">
        <f>'[1]4 pr._savarankiškosios f-jos'!E173+'[1]6 pr._ugdymo reikmės'!E44+'[1]9 pr._įstaigų pajamos'!E74+'[1]7 pr._kita dotacija'!E206+'[1]11 pr._nepanaudotos lėšos'!E62+'[1]11 pr._nepanaudotos lėšos'!E128</f>
        <v>383</v>
      </c>
      <c r="E60" s="16">
        <f>'[1]4 pr._savarankiškosios f-jos'!F173+'[1]6 pr._ugdymo reikmės'!F44+'[1]9 pr._įstaigų pajamos'!F74+'[1]7 pr._kita dotacija'!F206+'[1]11 pr._nepanaudotos lėšos'!F62+'[1]11 pr._nepanaudotos lėšos'!F128</f>
        <v>292.5</v>
      </c>
      <c r="F60" s="16">
        <f>'[1]4 pr._savarankiškosios f-jos'!G173+'[1]6 pr._ugdymo reikmės'!G44+'[1]9 pr._įstaigų pajamos'!G74+'[1]7 pr._kita dotacija'!G206+'[1]11 pr._nepanaudotos lėšos'!G62+'[1]11 pr._nepanaudotos lėšos'!G128</f>
        <v>0</v>
      </c>
      <c r="G60" s="10">
        <f t="shared" si="0"/>
        <v>10.6</v>
      </c>
      <c r="H60" s="10">
        <f>'[1]4 pr._savarankiškosios f-jos'!I173+'[1]6 pr._ugdymo reikmės'!I44+'[1]9 pr._įstaigų pajamos'!I74+'[1]7 pr._kita dotacija'!I206+'[1]11 pr._nepanaudotos lėšos'!I62+'[1]11 pr._nepanaudotos lėšos'!I128</f>
        <v>10.6</v>
      </c>
      <c r="I60" s="10">
        <f>'[1]4 pr._savarankiškosios f-jos'!J173+'[1]6 pr._ugdymo reikmės'!J44+'[1]9 pr._įstaigų pajamos'!J74+'[1]7 pr._kita dotacija'!J206+'[1]11 pr._nepanaudotos lėšos'!J62+'[1]11 pr._nepanaudotos lėšos'!J128</f>
        <v>10.3</v>
      </c>
      <c r="J60" s="10">
        <f>'[1]4 pr._savarankiškosios f-jos'!K173+'[1]6 pr._ugdymo reikmės'!K44+'[1]9 pr._įstaigų pajamos'!K74+'[1]7 pr._kita dotacija'!K206+'[1]11 pr._nepanaudotos lėšos'!K62+'[1]11 pr._nepanaudotos lėšos'!K128</f>
        <v>0</v>
      </c>
      <c r="K60" s="83">
        <f t="shared" si="1"/>
        <v>393.6</v>
      </c>
      <c r="L60" s="83">
        <f>'[1]4 pr._savarankiškosios f-jos'!M173+'[1]6 pr._ugdymo reikmės'!M44+'[1]9 pr._įstaigų pajamos'!M74+'[1]7 pr._kita dotacija'!M206+'[1]11 pr._nepanaudotos lėšos'!M62+'[1]11 pr._nepanaudotos lėšos'!M128</f>
        <v>393.6</v>
      </c>
      <c r="M60" s="83">
        <f>'[1]4 pr._savarankiškosios f-jos'!N173+'[1]6 pr._ugdymo reikmės'!N44+'[1]9 pr._įstaigų pajamos'!N74+'[1]7 pr._kita dotacija'!N206+'[1]11 pr._nepanaudotos lėšos'!N62+'[1]11 pr._nepanaudotos lėšos'!N128</f>
        <v>302.79999999999995</v>
      </c>
      <c r="N60" s="83">
        <f>'[1]4 pr._savarankiškosios f-jos'!O173+'[1]6 pr._ugdymo reikmės'!O44+'[1]9 pr._įstaigų pajamos'!O74+'[1]7 pr._kita dotacija'!O206+'[1]11 pr._nepanaudotos lėšos'!O62+'[1]11 pr._nepanaudotos lėšos'!O128</f>
        <v>0</v>
      </c>
    </row>
    <row r="61" spans="1:14" ht="15" customHeight="1" x14ac:dyDescent="0.25">
      <c r="A61" s="5" t="s">
        <v>100</v>
      </c>
      <c r="B61" s="29" t="s">
        <v>36</v>
      </c>
      <c r="C61" s="16">
        <f t="shared" si="3"/>
        <v>400.6</v>
      </c>
      <c r="D61" s="16">
        <f>'[1]4 pr._savarankiškosios f-jos'!E174+'[1]6 pr._ugdymo reikmės'!E45+'[1]9 pr._įstaigų pajamos'!E75+'[1]7 pr._kita dotacija'!E210+'[1]11 pr._nepanaudotos lėšos'!E63+'[1]11 pr._nepanaudotos lėšos'!E129</f>
        <v>400.6</v>
      </c>
      <c r="E61" s="16">
        <f>'[1]4 pr._savarankiškosios f-jos'!F174+'[1]6 pr._ugdymo reikmės'!F45+'[1]9 pr._įstaigų pajamos'!F75+'[1]7 pr._kita dotacija'!F210+'[1]11 pr._nepanaudotos lėšos'!F63+'[1]11 pr._nepanaudotos lėšos'!F129</f>
        <v>296.3</v>
      </c>
      <c r="F61" s="16">
        <f>'[1]4 pr._savarankiškosios f-jos'!G174+'[1]6 pr._ugdymo reikmės'!G45+'[1]9 pr._įstaigų pajamos'!G75+'[1]7 pr._kita dotacija'!G210+'[1]11 pr._nepanaudotos lėšos'!G63+'[1]11 pr._nepanaudotos lėšos'!G129</f>
        <v>0</v>
      </c>
      <c r="G61" s="10">
        <f t="shared" si="0"/>
        <v>15</v>
      </c>
      <c r="H61" s="10">
        <f>'[1]4 pr._savarankiškosios f-jos'!I174+'[1]6 pr._ugdymo reikmės'!I45+'[1]9 pr._įstaigų pajamos'!I75+'[1]7 pr._kita dotacija'!I210+'[1]11 pr._nepanaudotos lėšos'!I63+'[1]11 pr._nepanaudotos lėšos'!I129</f>
        <v>15</v>
      </c>
      <c r="I61" s="10">
        <f>'[1]4 pr._savarankiškosios f-jos'!J174+'[1]6 pr._ugdymo reikmės'!J45+'[1]9 pr._įstaigų pajamos'!J75+'[1]7 pr._kita dotacija'!J210+'[1]11 pr._nepanaudotos lėšos'!J63+'[1]11 pr._nepanaudotos lėšos'!J129</f>
        <v>14.1</v>
      </c>
      <c r="J61" s="10">
        <f>'[1]4 pr._savarankiškosios f-jos'!K174+'[1]6 pr._ugdymo reikmės'!K45+'[1]9 pr._įstaigų pajamos'!K75+'[1]7 pr._kita dotacija'!K210+'[1]11 pr._nepanaudotos lėšos'!K63+'[1]11 pr._nepanaudotos lėšos'!K129</f>
        <v>0</v>
      </c>
      <c r="K61" s="83">
        <f t="shared" si="1"/>
        <v>415.59999999999997</v>
      </c>
      <c r="L61" s="83">
        <f>'[1]4 pr._savarankiškosios f-jos'!M174+'[1]6 pr._ugdymo reikmės'!M45+'[1]9 pr._įstaigų pajamos'!M75+'[1]7 pr._kita dotacija'!M210+'[1]11 pr._nepanaudotos lėšos'!M63+'[1]11 pr._nepanaudotos lėšos'!M129</f>
        <v>415.59999999999997</v>
      </c>
      <c r="M61" s="83">
        <f>'[1]4 pr._savarankiškosios f-jos'!N174+'[1]6 pr._ugdymo reikmės'!N45+'[1]9 pr._įstaigų pajamos'!N75+'[1]7 pr._kita dotacija'!N210+'[1]11 pr._nepanaudotos lėšos'!N63+'[1]11 pr._nepanaudotos lėšos'!N129</f>
        <v>310.39999999999998</v>
      </c>
      <c r="N61" s="83">
        <f>'[1]4 pr._savarankiškosios f-jos'!O174+'[1]6 pr._ugdymo reikmės'!O45+'[1]9 pr._įstaigų pajamos'!O75+'[1]7 pr._kita dotacija'!O210+'[1]11 pr._nepanaudotos lėšos'!O63+'[1]11 pr._nepanaudotos lėšos'!O129</f>
        <v>0</v>
      </c>
    </row>
    <row r="62" spans="1:14" ht="15" customHeight="1" x14ac:dyDescent="0.25">
      <c r="A62" s="5" t="s">
        <v>101</v>
      </c>
      <c r="B62" s="29" t="s">
        <v>38</v>
      </c>
      <c r="C62" s="16">
        <f t="shared" si="3"/>
        <v>761.3</v>
      </c>
      <c r="D62" s="16">
        <f>'[1]4 pr._savarankiškosios f-jos'!E175+'[1]6 pr._ugdymo reikmės'!E46+'[1]9 pr._įstaigų pajamos'!E76+'[1]7 pr._kita dotacija'!E214+'[1]11 pr._nepanaudotos lėšos'!E64+'[1]11 pr._nepanaudotos lėšos'!E130</f>
        <v>761.3</v>
      </c>
      <c r="E62" s="16">
        <f>'[1]4 pr._savarankiškosios f-jos'!F175+'[1]6 pr._ugdymo reikmės'!F46+'[1]9 pr._įstaigų pajamos'!F76+'[1]7 pr._kita dotacija'!F214+'[1]11 pr._nepanaudotos lėšos'!F64+'[1]11 pr._nepanaudotos lėšos'!F130</f>
        <v>567.6</v>
      </c>
      <c r="F62" s="16">
        <f>'[1]4 pr._savarankiškosios f-jos'!G175+'[1]6 pr._ugdymo reikmės'!G46+'[1]9 pr._įstaigų pajamos'!G76+'[1]7 pr._kita dotacija'!G214+'[1]11 pr._nepanaudotos lėšos'!G64+'[1]11 pr._nepanaudotos lėšos'!G130</f>
        <v>0</v>
      </c>
      <c r="G62" s="10">
        <f t="shared" si="0"/>
        <v>49.6</v>
      </c>
      <c r="H62" s="10">
        <f>'[1]4 pr._savarankiškosios f-jos'!I175+'[1]6 pr._ugdymo reikmės'!I46+'[1]9 pr._įstaigų pajamos'!I76+'[1]7 pr._kita dotacija'!I214+'[1]11 pr._nepanaudotos lėšos'!I64+'[1]11 pr._nepanaudotos lėšos'!I130</f>
        <v>49.6</v>
      </c>
      <c r="I62" s="10">
        <f>'[1]4 pr._savarankiškosios f-jos'!J175+'[1]6 pr._ugdymo reikmės'!J46+'[1]9 pr._įstaigų pajamos'!J76+'[1]7 pr._kita dotacija'!J214+'[1]11 pr._nepanaudotos lėšos'!J64+'[1]11 pr._nepanaudotos lėšos'!J130</f>
        <v>48.9</v>
      </c>
      <c r="J62" s="10">
        <f>'[1]4 pr._savarankiškosios f-jos'!K175+'[1]6 pr._ugdymo reikmės'!K46+'[1]9 pr._įstaigų pajamos'!K76+'[1]7 pr._kita dotacija'!K214+'[1]11 pr._nepanaudotos lėšos'!K64+'[1]11 pr._nepanaudotos lėšos'!K130</f>
        <v>0</v>
      </c>
      <c r="K62" s="83">
        <f t="shared" si="1"/>
        <v>810.9</v>
      </c>
      <c r="L62" s="83">
        <f>'[1]4 pr._savarankiškosios f-jos'!M175+'[1]6 pr._ugdymo reikmės'!M46+'[1]9 pr._įstaigų pajamos'!M76+'[1]7 pr._kita dotacija'!M214+'[1]11 pr._nepanaudotos lėšos'!M64+'[1]11 pr._nepanaudotos lėšos'!M130</f>
        <v>810.9</v>
      </c>
      <c r="M62" s="83">
        <f>'[1]4 pr._savarankiškosios f-jos'!N175+'[1]6 pr._ugdymo reikmės'!N46+'[1]9 pr._įstaigų pajamos'!N76+'[1]7 pr._kita dotacija'!N214+'[1]11 pr._nepanaudotos lėšos'!N64+'[1]11 pr._nepanaudotos lėšos'!N130</f>
        <v>616.5</v>
      </c>
      <c r="N62" s="83">
        <f>'[1]4 pr._savarankiškosios f-jos'!O175+'[1]6 pr._ugdymo reikmės'!O46+'[1]9 pr._įstaigų pajamos'!O76+'[1]7 pr._kita dotacija'!O214+'[1]11 pr._nepanaudotos lėšos'!O64+'[1]11 pr._nepanaudotos lėšos'!O130</f>
        <v>0</v>
      </c>
    </row>
    <row r="63" spans="1:14" ht="15" customHeight="1" x14ac:dyDescent="0.25">
      <c r="A63" s="5" t="s">
        <v>102</v>
      </c>
      <c r="B63" s="29" t="s">
        <v>37</v>
      </c>
      <c r="C63" s="16">
        <f t="shared" si="3"/>
        <v>422.90000000000003</v>
      </c>
      <c r="D63" s="16">
        <f>'[1]4 pr._savarankiškosios f-jos'!E176+'[1]6 pr._ugdymo reikmės'!E47+'[1]9 pr._įstaigų pajamos'!E77+'[1]7 pr._kita dotacija'!E218+'[1]11 pr._nepanaudotos lėšos'!E131+'[1]11 pr._nepanaudotos lėšos'!E65</f>
        <v>422.6</v>
      </c>
      <c r="E63" s="16">
        <f>'[1]4 pr._savarankiškosios f-jos'!F176+'[1]6 pr._ugdymo reikmės'!F47+'[1]9 pr._įstaigų pajamos'!F77+'[1]7 pr._kita dotacija'!F218+'[1]11 pr._nepanaudotos lėšos'!F131+'[1]11 pr._nepanaudotos lėšos'!F65</f>
        <v>314.39999999999998</v>
      </c>
      <c r="F63" s="16">
        <f>'[1]4 pr._savarankiškosios f-jos'!G176+'[1]6 pr._ugdymo reikmės'!G47+'[1]9 pr._įstaigų pajamos'!G77+'[1]7 pr._kita dotacija'!G218+'[1]11 pr._nepanaudotos lėšos'!G131+'[1]11 pr._nepanaudotos lėšos'!G65</f>
        <v>0.3</v>
      </c>
      <c r="G63" s="10">
        <f t="shared" si="0"/>
        <v>13.5</v>
      </c>
      <c r="H63" s="10">
        <f>'[1]4 pr._savarankiškosios f-jos'!I176+'[1]6 pr._ugdymo reikmės'!I47+'[1]9 pr._įstaigų pajamos'!I77+'[1]7 pr._kita dotacija'!I218+'[1]11 pr._nepanaudotos lėšos'!I131+'[1]11 pr._nepanaudotos lėšos'!I65</f>
        <v>13.5</v>
      </c>
      <c r="I63" s="10">
        <f>'[1]4 pr._savarankiškosios f-jos'!J176+'[1]6 pr._ugdymo reikmės'!J47+'[1]9 pr._įstaigų pajamos'!J77+'[1]7 pr._kita dotacija'!J218+'[1]11 pr._nepanaudotos lėšos'!J131+'[1]11 pr._nepanaudotos lėšos'!J65</f>
        <v>13.9</v>
      </c>
      <c r="J63" s="10">
        <f>'[1]4 pr._savarankiškosios f-jos'!K176+'[1]6 pr._ugdymo reikmės'!K47+'[1]9 pr._įstaigų pajamos'!K77+'[1]7 pr._kita dotacija'!K218+'[1]11 pr._nepanaudotos lėšos'!K131+'[1]11 pr._nepanaudotos lėšos'!K65</f>
        <v>0</v>
      </c>
      <c r="K63" s="83">
        <f t="shared" si="1"/>
        <v>436.4</v>
      </c>
      <c r="L63" s="83">
        <f>'[1]4 pr._savarankiškosios f-jos'!M176+'[1]6 pr._ugdymo reikmės'!M47+'[1]9 pr._įstaigų pajamos'!M77+'[1]7 pr._kita dotacija'!M218+'[1]11 pr._nepanaudotos lėšos'!M131+'[1]11 pr._nepanaudotos lėšos'!M65</f>
        <v>436.09999999999997</v>
      </c>
      <c r="M63" s="83">
        <f>'[1]4 pr._savarankiškosios f-jos'!N176+'[1]6 pr._ugdymo reikmės'!N47+'[1]9 pr._įstaigų pajamos'!N77+'[1]7 pr._kita dotacija'!N218+'[1]11 pr._nepanaudotos lėšos'!N131+'[1]11 pr._nepanaudotos lėšos'!N65</f>
        <v>328.3</v>
      </c>
      <c r="N63" s="83">
        <f>'[1]4 pr._savarankiškosios f-jos'!O176+'[1]6 pr._ugdymo reikmės'!O47+'[1]9 pr._įstaigų pajamos'!O77+'[1]7 pr._kita dotacija'!O218+'[1]11 pr._nepanaudotos lėšos'!O131+'[1]11 pr._nepanaudotos lėšos'!O65</f>
        <v>0.3</v>
      </c>
    </row>
    <row r="64" spans="1:14" ht="15" customHeight="1" x14ac:dyDescent="0.25">
      <c r="A64" s="5" t="s">
        <v>103</v>
      </c>
      <c r="B64" s="35" t="s">
        <v>35</v>
      </c>
      <c r="C64" s="16">
        <f t="shared" si="3"/>
        <v>665.6</v>
      </c>
      <c r="D64" s="16">
        <f>'[1]4 pr._savarankiškosios f-jos'!E177+'[1]6 pr._ugdymo reikmės'!E48+'[1]9 pr._įstaigų pajamos'!E78+'[1]7 pr._kita dotacija'!E222+'[1]11 pr._nepanaudotos lėšos'!E66+'[1]11 pr._nepanaudotos lėšos'!E132</f>
        <v>665.6</v>
      </c>
      <c r="E64" s="16">
        <f>'[1]4 pr._savarankiškosios f-jos'!F177+'[1]6 pr._ugdymo reikmės'!F48+'[1]9 pr._įstaigų pajamos'!F78+'[1]7 pr._kita dotacija'!F222+'[1]11 pr._nepanaudotos lėšos'!F66+'[1]11 pr._nepanaudotos lėšos'!F132</f>
        <v>491.5</v>
      </c>
      <c r="F64" s="16">
        <f>'[1]4 pr._savarankiškosios f-jos'!G177+'[1]6 pr._ugdymo reikmės'!G48+'[1]9 pr._įstaigų pajamos'!G78+'[1]7 pr._kita dotacija'!G222+'[1]11 pr._nepanaudotos lėšos'!G66+'[1]11 pr._nepanaudotos lėšos'!G132</f>
        <v>0</v>
      </c>
      <c r="G64" s="10">
        <f t="shared" si="0"/>
        <v>17.799999999999997</v>
      </c>
      <c r="H64" s="10">
        <f>'[1]4 pr._savarankiškosios f-jos'!I177+'[1]6 pr._ugdymo reikmės'!I48+'[1]9 pr._įstaigų pajamos'!I78+'[1]7 pr._kita dotacija'!I222+'[1]11 pr._nepanaudotos lėšos'!I66+'[1]11 pr._nepanaudotos lėšos'!I132</f>
        <v>17.799999999999997</v>
      </c>
      <c r="I64" s="10">
        <f>'[1]4 pr._savarankiškosios f-jos'!J177+'[1]6 pr._ugdymo reikmės'!J48+'[1]9 pr._įstaigų pajamos'!J78+'[1]7 pr._kita dotacija'!J222+'[1]11 pr._nepanaudotos lėšos'!J66+'[1]11 pr._nepanaudotos lėšos'!J132</f>
        <v>17.600000000000001</v>
      </c>
      <c r="J64" s="10">
        <f>'[1]4 pr._savarankiškosios f-jos'!K177+'[1]6 pr._ugdymo reikmės'!K48+'[1]9 pr._įstaigų pajamos'!K78+'[1]7 pr._kita dotacija'!K222+'[1]11 pr._nepanaudotos lėšos'!K66+'[1]11 pr._nepanaudotos lėšos'!K132</f>
        <v>0</v>
      </c>
      <c r="K64" s="83">
        <f t="shared" si="1"/>
        <v>683.4</v>
      </c>
      <c r="L64" s="83">
        <f>'[1]4 pr._savarankiškosios f-jos'!M177+'[1]6 pr._ugdymo reikmės'!M48+'[1]9 pr._įstaigų pajamos'!M78+'[1]7 pr._kita dotacija'!M222+'[1]11 pr._nepanaudotos lėšos'!M66+'[1]11 pr._nepanaudotos lėšos'!M132</f>
        <v>683.4</v>
      </c>
      <c r="M64" s="83">
        <f>'[1]4 pr._savarankiškosios f-jos'!N177+'[1]6 pr._ugdymo reikmės'!N48+'[1]9 pr._įstaigų pajamos'!N78+'[1]7 pr._kita dotacija'!N222+'[1]11 pr._nepanaudotos lėšos'!N66+'[1]11 pr._nepanaudotos lėšos'!N132</f>
        <v>509.1</v>
      </c>
      <c r="N64" s="83">
        <f>'[1]4 pr._savarankiškosios f-jos'!O177+'[1]6 pr._ugdymo reikmės'!O48+'[1]9 pr._įstaigų pajamos'!O78+'[1]7 pr._kita dotacija'!O222+'[1]11 pr._nepanaudotos lėšos'!O66+'[1]11 pr._nepanaudotos lėšos'!O132</f>
        <v>0</v>
      </c>
    </row>
    <row r="65" spans="1:15" ht="15" customHeight="1" x14ac:dyDescent="0.25">
      <c r="A65" s="5" t="s">
        <v>145</v>
      </c>
      <c r="B65" s="35" t="s">
        <v>44</v>
      </c>
      <c r="C65" s="16">
        <f t="shared" si="3"/>
        <v>71.399999999999991</v>
      </c>
      <c r="D65" s="16">
        <f>'[1]4 pr._savarankiškosios f-jos'!E178+'[1]6 pr._ugdymo reikmės'!E49+'[1]9 pr._įstaigų pajamos'!E79+'[1]7 pr._kita dotacija'!E234+'[1]11 pr._nepanaudotos lėšos'!E133+'[1]11 pr._nepanaudotos lėšos'!E67</f>
        <v>71.399999999999991</v>
      </c>
      <c r="E65" s="16">
        <f>'[1]4 pr._savarankiškosios f-jos'!F178+'[1]6 pr._ugdymo reikmės'!F49+'[1]9 pr._įstaigų pajamos'!F79+'[1]7 pr._kita dotacija'!F234+'[1]11 pr._nepanaudotos lėšos'!F133+'[1]11 pr._nepanaudotos lėšos'!F67</f>
        <v>62.500000000000007</v>
      </c>
      <c r="F65" s="16">
        <f>'[1]4 pr._savarankiškosios f-jos'!G178+'[1]6 pr._ugdymo reikmės'!G49+'[1]9 pr._įstaigų pajamos'!G79+'[1]7 pr._kita dotacija'!G234+'[1]11 pr._nepanaudotos lėšos'!G133+'[1]11 pr._nepanaudotos lėšos'!G67</f>
        <v>0</v>
      </c>
      <c r="G65" s="10">
        <f t="shared" si="0"/>
        <v>0</v>
      </c>
      <c r="H65" s="10">
        <f>'[1]4 pr._savarankiškosios f-jos'!I178+'[1]6 pr._ugdymo reikmės'!I49+'[1]9 pr._įstaigų pajamos'!I79+'[1]7 pr._kita dotacija'!I234+'[1]11 pr._nepanaudotos lėšos'!I133+'[1]11 pr._nepanaudotos lėšos'!I67</f>
        <v>0</v>
      </c>
      <c r="I65" s="10">
        <f>'[1]4 pr._savarankiškosios f-jos'!J178+'[1]6 pr._ugdymo reikmės'!J49+'[1]9 pr._įstaigų pajamos'!J79+'[1]7 pr._kita dotacija'!J234+'[1]11 pr._nepanaudotos lėšos'!J133+'[1]11 pr._nepanaudotos lėšos'!J67</f>
        <v>0</v>
      </c>
      <c r="J65" s="10">
        <f>'[1]4 pr._savarankiškosios f-jos'!K178+'[1]6 pr._ugdymo reikmės'!K49+'[1]9 pr._įstaigų pajamos'!K79+'[1]7 pr._kita dotacija'!K234+'[1]11 pr._nepanaudotos lėšos'!K133+'[1]11 pr._nepanaudotos lėšos'!K67</f>
        <v>0</v>
      </c>
      <c r="K65" s="83">
        <f t="shared" si="1"/>
        <v>71.399999999999991</v>
      </c>
      <c r="L65" s="83">
        <f>'[1]4 pr._savarankiškosios f-jos'!M178+'[1]6 pr._ugdymo reikmės'!M49+'[1]9 pr._įstaigų pajamos'!M79+'[1]7 pr._kita dotacija'!M234+'[1]11 pr._nepanaudotos lėšos'!M133+'[1]11 pr._nepanaudotos lėšos'!M67</f>
        <v>71.399999999999991</v>
      </c>
      <c r="M65" s="83">
        <f>'[1]4 pr._savarankiškosios f-jos'!N178+'[1]6 pr._ugdymo reikmės'!N49+'[1]9 pr._įstaigų pajamos'!N79+'[1]7 pr._kita dotacija'!N234+'[1]11 pr._nepanaudotos lėšos'!N133+'[1]11 pr._nepanaudotos lėšos'!N67</f>
        <v>62.500000000000007</v>
      </c>
      <c r="N65" s="83">
        <f>'[1]4 pr._savarankiškosios f-jos'!O178+'[1]6 pr._ugdymo reikmės'!O49+'[1]9 pr._įstaigų pajamos'!O79+'[1]7 pr._kita dotacija'!O234+'[1]11 pr._nepanaudotos lėšos'!O133+'[1]11 pr._nepanaudotos lėšos'!O67</f>
        <v>0</v>
      </c>
    </row>
    <row r="66" spans="1:15" ht="15" customHeight="1" x14ac:dyDescent="0.25">
      <c r="A66" s="5" t="s">
        <v>146</v>
      </c>
      <c r="B66" s="35" t="s">
        <v>585</v>
      </c>
      <c r="C66" s="16">
        <f t="shared" si="3"/>
        <v>793.6</v>
      </c>
      <c r="D66" s="16">
        <f>'[1]4 pr._savarankiškosios f-jos'!E179+'[1]6 pr._ugdymo reikmės'!E50+'[1]9 pr._įstaigų pajamos'!E80+'[1]7 pr._kita dotacija'!E236+'[1]11 pr._nepanaudotos lėšos'!E134+'[1]11 pr._nepanaudotos lėšos'!E68</f>
        <v>793.6</v>
      </c>
      <c r="E66" s="16">
        <f>'[1]4 pr._savarankiškosios f-jos'!F179+'[1]6 pr._ugdymo reikmės'!F50+'[1]9 pr._įstaigų pajamos'!F80+'[1]7 pr._kita dotacija'!F236+'[1]11 pr._nepanaudotos lėšos'!F134+'[1]11 pr._nepanaudotos lėšos'!F68</f>
        <v>736.2</v>
      </c>
      <c r="F66" s="16">
        <f>'[1]4 pr._savarankiškosios f-jos'!G179+'[1]6 pr._ugdymo reikmės'!G50+'[1]9 pr._įstaigų pajamos'!G80+'[1]7 pr._kita dotacija'!G236+'[1]11 pr._nepanaudotos lėšos'!G134+'[1]11 pr._nepanaudotos lėšos'!G68</f>
        <v>0</v>
      </c>
      <c r="G66" s="10">
        <f t="shared" si="0"/>
        <v>17.100000000000001</v>
      </c>
      <c r="H66" s="10">
        <f>'[1]4 pr._savarankiškosios f-jos'!I179+'[1]6 pr._ugdymo reikmės'!I50+'[1]9 pr._įstaigų pajamos'!I80+'[1]7 pr._kita dotacija'!I236+'[1]11 pr._nepanaudotos lėšos'!I134+'[1]11 pr._nepanaudotos lėšos'!I68</f>
        <v>17.100000000000001</v>
      </c>
      <c r="I66" s="10">
        <f>'[1]4 pr._savarankiškosios f-jos'!J179+'[1]6 pr._ugdymo reikmės'!J50+'[1]9 pr._įstaigų pajamos'!J80+'[1]7 pr._kita dotacija'!J236+'[1]11 pr._nepanaudotos lėšos'!J134+'[1]11 pr._nepanaudotos lėšos'!J68</f>
        <v>16.900000000000002</v>
      </c>
      <c r="J66" s="10">
        <f>'[1]4 pr._savarankiškosios f-jos'!K179+'[1]6 pr._ugdymo reikmės'!K50+'[1]9 pr._įstaigų pajamos'!K80+'[1]7 pr._kita dotacija'!K236+'[1]11 pr._nepanaudotos lėšos'!K134+'[1]11 pr._nepanaudotos lėšos'!K68</f>
        <v>0</v>
      </c>
      <c r="K66" s="83">
        <f t="shared" si="1"/>
        <v>810.7</v>
      </c>
      <c r="L66" s="83">
        <f>'[1]4 pr._savarankiškosios f-jos'!M179+'[1]6 pr._ugdymo reikmės'!M50+'[1]9 pr._įstaigų pajamos'!M80+'[1]7 pr._kita dotacija'!M236+'[1]11 pr._nepanaudotos lėšos'!M134+'[1]11 pr._nepanaudotos lėšos'!M68</f>
        <v>810.7</v>
      </c>
      <c r="M66" s="83">
        <f>'[1]4 pr._savarankiškosios f-jos'!N179+'[1]6 pr._ugdymo reikmės'!N50+'[1]9 pr._įstaigų pajamos'!N80+'[1]7 pr._kita dotacija'!N236+'[1]11 pr._nepanaudotos lėšos'!N134+'[1]11 pr._nepanaudotos lėšos'!N68</f>
        <v>753.1</v>
      </c>
      <c r="N66" s="83">
        <f>'[1]4 pr._savarankiškosios f-jos'!O179+'[1]6 pr._ugdymo reikmės'!O50+'[1]9 pr._įstaigų pajamos'!O80+'[1]7 pr._kita dotacija'!O236+'[1]11 pr._nepanaudotos lėšos'!O134+'[1]11 pr._nepanaudotos lėšos'!O68</f>
        <v>0</v>
      </c>
    </row>
    <row r="67" spans="1:15" ht="15" customHeight="1" x14ac:dyDescent="0.25">
      <c r="A67" s="5" t="s">
        <v>104</v>
      </c>
      <c r="B67" s="35" t="s">
        <v>59</v>
      </c>
      <c r="C67" s="16">
        <f t="shared" si="3"/>
        <v>72.8</v>
      </c>
      <c r="D67" s="16">
        <f>'[1]4 pr._savarankiškosios f-jos'!E180+'[1]6 pr._ugdymo reikmės'!E51+'[1]9 pr._įstaigų pajamos'!E81+'[1]7 pr._kita dotacija'!E240+'[1]11 pr._nepanaudotos lėšos'!E135+'[1]11 pr._nepanaudotos lėšos'!E69</f>
        <v>72.8</v>
      </c>
      <c r="E67" s="16">
        <f>'[1]4 pr._savarankiškosios f-jos'!F180+'[1]6 pr._ugdymo reikmės'!F51+'[1]9 pr._įstaigų pajamos'!F81+'[1]7 pr._kita dotacija'!F240+'[1]11 pr._nepanaudotos lėšos'!F135+'[1]11 pr._nepanaudotos lėšos'!F69</f>
        <v>61.900000000000006</v>
      </c>
      <c r="F67" s="16">
        <f>'[1]4 pr._savarankiškosios f-jos'!G180+'[1]6 pr._ugdymo reikmės'!G51+'[1]9 pr._įstaigų pajamos'!G81+'[1]7 pr._kita dotacija'!G240+'[1]11 pr._nepanaudotos lėšos'!G135+'[1]11 pr._nepanaudotos lėšos'!G69</f>
        <v>0</v>
      </c>
      <c r="G67" s="10">
        <f t="shared" si="0"/>
        <v>0</v>
      </c>
      <c r="H67" s="10">
        <f>'[1]4 pr._savarankiškosios f-jos'!I180+'[1]6 pr._ugdymo reikmės'!I51+'[1]9 pr._įstaigų pajamos'!I81+'[1]7 pr._kita dotacija'!I240+'[1]11 pr._nepanaudotos lėšos'!I135+'[1]11 pr._nepanaudotos lėšos'!I69</f>
        <v>0</v>
      </c>
      <c r="I67" s="10">
        <f>'[1]4 pr._savarankiškosios f-jos'!J180+'[1]6 pr._ugdymo reikmės'!J51+'[1]9 pr._įstaigų pajamos'!J81+'[1]7 pr._kita dotacija'!J240+'[1]11 pr._nepanaudotos lėšos'!J135+'[1]11 pr._nepanaudotos lėšos'!J69</f>
        <v>0</v>
      </c>
      <c r="J67" s="10">
        <f>'[1]4 pr._savarankiškosios f-jos'!K180+'[1]6 pr._ugdymo reikmės'!K51+'[1]9 pr._įstaigų pajamos'!K81+'[1]7 pr._kita dotacija'!K240+'[1]11 pr._nepanaudotos lėšos'!K135+'[1]11 pr._nepanaudotos lėšos'!K69</f>
        <v>0</v>
      </c>
      <c r="K67" s="83">
        <f t="shared" si="1"/>
        <v>72.8</v>
      </c>
      <c r="L67" s="83">
        <f>'[1]4 pr._savarankiškosios f-jos'!M180+'[1]6 pr._ugdymo reikmės'!M51+'[1]9 pr._įstaigų pajamos'!M81+'[1]7 pr._kita dotacija'!M240+'[1]11 pr._nepanaudotos lėšos'!M135+'[1]11 pr._nepanaudotos lėšos'!M69</f>
        <v>72.8</v>
      </c>
      <c r="M67" s="83">
        <f>'[1]4 pr._savarankiškosios f-jos'!N180+'[1]6 pr._ugdymo reikmės'!N51+'[1]9 pr._įstaigų pajamos'!N81+'[1]7 pr._kita dotacija'!N240+'[1]11 pr._nepanaudotos lėšos'!N135+'[1]11 pr._nepanaudotos lėšos'!N69</f>
        <v>61.900000000000006</v>
      </c>
      <c r="N67" s="83">
        <f>'[1]4 pr._savarankiškosios f-jos'!O180+'[1]6 pr._ugdymo reikmės'!O51+'[1]9 pr._įstaigų pajamos'!O81+'[1]7 pr._kita dotacija'!O240+'[1]11 pr._nepanaudotos lėšos'!O135+'[1]11 pr._nepanaudotos lėšos'!O69</f>
        <v>0</v>
      </c>
    </row>
    <row r="68" spans="1:15" ht="15" customHeight="1" x14ac:dyDescent="0.25">
      <c r="A68" s="5" t="s">
        <v>147</v>
      </c>
      <c r="B68" s="35" t="s">
        <v>45</v>
      </c>
      <c r="C68" s="16">
        <f t="shared" si="3"/>
        <v>229.39999999999995</v>
      </c>
      <c r="D68" s="16">
        <f>'[1]4 pr._savarankiškosios f-jos'!E181+'[1]6 pr._ugdymo reikmės'!E52+'[1]9 pr._įstaigų pajamos'!E82+'[1]11 pr._nepanaudotos lėšos'!E136+'[1]7 pr._kita dotacija'!E244+'[1]11 pr._nepanaudotos lėšos'!E70</f>
        <v>229.39999999999995</v>
      </c>
      <c r="E68" s="16">
        <f>'[1]4 pr._savarankiškosios f-jos'!F181+'[1]6 pr._ugdymo reikmės'!F52+'[1]9 pr._įstaigų pajamos'!F82+'[1]11 pr._nepanaudotos lėšos'!F136+'[1]7 pr._kita dotacija'!F244+'[1]11 pr._nepanaudotos lėšos'!F70</f>
        <v>167.39999999999998</v>
      </c>
      <c r="F68" s="16">
        <f>'[1]4 pr._savarankiškosios f-jos'!G181+'[1]6 pr._ugdymo reikmės'!G52+'[1]9 pr._įstaigų pajamos'!G82+'[1]11 pr._nepanaudotos lėšos'!G136+'[1]7 pr._kita dotacija'!G244+'[1]11 pr._nepanaudotos lėšos'!G70</f>
        <v>0</v>
      </c>
      <c r="G68" s="10">
        <f t="shared" si="0"/>
        <v>0</v>
      </c>
      <c r="H68" s="10">
        <f>'[1]4 pr._savarankiškosios f-jos'!I181+'[1]6 pr._ugdymo reikmės'!I52+'[1]9 pr._įstaigų pajamos'!I82+'[1]11 pr._nepanaudotos lėšos'!I136+'[1]7 pr._kita dotacija'!I244+'[1]11 pr._nepanaudotos lėšos'!I70</f>
        <v>0</v>
      </c>
      <c r="I68" s="10">
        <f>'[1]4 pr._savarankiškosios f-jos'!J181+'[1]6 pr._ugdymo reikmės'!J52+'[1]9 pr._įstaigų pajamos'!J82+'[1]11 pr._nepanaudotos lėšos'!J136+'[1]7 pr._kita dotacija'!J244+'[1]11 pr._nepanaudotos lėšos'!J70</f>
        <v>-0.3</v>
      </c>
      <c r="J68" s="10">
        <f>'[1]4 pr._savarankiškosios f-jos'!K181+'[1]6 pr._ugdymo reikmės'!K52+'[1]9 pr._įstaigų pajamos'!K82+'[1]11 pr._nepanaudotos lėšos'!K136+'[1]7 pr._kita dotacija'!K244+'[1]11 pr._nepanaudotos lėšos'!K70</f>
        <v>0</v>
      </c>
      <c r="K68" s="83">
        <f t="shared" si="1"/>
        <v>229.39999999999995</v>
      </c>
      <c r="L68" s="83">
        <f>'[1]4 pr._savarankiškosios f-jos'!M181+'[1]6 pr._ugdymo reikmės'!M52+'[1]9 pr._įstaigų pajamos'!M82+'[1]11 pr._nepanaudotos lėšos'!M136+'[1]7 pr._kita dotacija'!M244+'[1]11 pr._nepanaudotos lėšos'!M70</f>
        <v>229.39999999999995</v>
      </c>
      <c r="M68" s="83">
        <f>'[1]4 pr._savarankiškosios f-jos'!N181+'[1]6 pr._ugdymo reikmės'!N52+'[1]9 pr._įstaigų pajamos'!N82+'[1]11 pr._nepanaudotos lėšos'!N136+'[1]7 pr._kita dotacija'!N244+'[1]11 pr._nepanaudotos lėšos'!N70</f>
        <v>167.1</v>
      </c>
      <c r="N68" s="83">
        <f>'[1]4 pr._savarankiškosios f-jos'!O181+'[1]6 pr._ugdymo reikmės'!O52+'[1]9 pr._įstaigų pajamos'!O82+'[1]11 pr._nepanaudotos lėšos'!O136+'[1]7 pr._kita dotacija'!O244+'[1]11 pr._nepanaudotos lėšos'!O70</f>
        <v>0</v>
      </c>
    </row>
    <row r="69" spans="1:15" s="36" customFormat="1" ht="15" customHeight="1" x14ac:dyDescent="0.25">
      <c r="A69" s="5" t="s">
        <v>148</v>
      </c>
      <c r="B69" s="35" t="s">
        <v>156</v>
      </c>
      <c r="C69" s="16">
        <f t="shared" si="3"/>
        <v>1106.8999999999999</v>
      </c>
      <c r="D69" s="16">
        <f>'[1]4 pr._savarankiškosios f-jos'!E182+'[1]6 pr._ugdymo reikmės'!E53+'[1]7 pr._kita dotacija'!E248+'[1]9 pr._įstaigų pajamos'!E83</f>
        <v>1106.3999999999999</v>
      </c>
      <c r="E69" s="16">
        <f>'[1]4 pr._savarankiškosios f-jos'!F182+'[1]6 pr._ugdymo reikmės'!F53+'[1]7 pr._kita dotacija'!F248+'[1]9 pr._įstaigų pajamos'!F83</f>
        <v>984.5</v>
      </c>
      <c r="F69" s="16">
        <f>'[1]4 pr._savarankiškosios f-jos'!G182+'[1]6 pr._ugdymo reikmės'!G53+'[1]7 pr._kita dotacija'!G248+'[1]9 pr._įstaigų pajamos'!G83</f>
        <v>0.5</v>
      </c>
      <c r="G69" s="10">
        <f t="shared" si="0"/>
        <v>-13.4</v>
      </c>
      <c r="H69" s="10">
        <f>'[1]4 pr._savarankiškosios f-jos'!I182+'[1]6 pr._ugdymo reikmės'!I53+'[1]7 pr._kita dotacija'!I248+'[1]9 pr._įstaigų pajamos'!I83</f>
        <v>-13.4</v>
      </c>
      <c r="I69" s="10">
        <f>'[1]4 pr._savarankiškosios f-jos'!J182+'[1]6 pr._ugdymo reikmės'!J53+'[1]7 pr._kita dotacija'!J248+'[1]9 pr._įstaigų pajamos'!J83</f>
        <v>-8.1000000000000014</v>
      </c>
      <c r="J69" s="10">
        <f>'[1]4 pr._savarankiškosios f-jos'!K182+'[1]6 pr._ugdymo reikmės'!K53+'[1]7 pr._kita dotacija'!K248+'[1]9 pr._įstaigų pajamos'!K83</f>
        <v>0</v>
      </c>
      <c r="K69" s="83">
        <f t="shared" si="1"/>
        <v>1093.5</v>
      </c>
      <c r="L69" s="83">
        <f>'[1]4 pr._savarankiškosios f-jos'!M182+'[1]6 pr._ugdymo reikmės'!M53+'[1]7 pr._kita dotacija'!M248+'[1]9 pr._įstaigų pajamos'!M83</f>
        <v>1093</v>
      </c>
      <c r="M69" s="83">
        <f>'[1]4 pr._savarankiškosios f-jos'!N182+'[1]6 pr._ugdymo reikmės'!N53+'[1]7 pr._kita dotacija'!N248+'[1]9 pr._įstaigų pajamos'!N83</f>
        <v>976.4</v>
      </c>
      <c r="N69" s="83">
        <f>'[1]4 pr._savarankiškosios f-jos'!O182+'[1]6 pr._ugdymo reikmės'!O53+'[1]7 pr._kita dotacija'!O248+'[1]9 pr._įstaigų pajamos'!O83</f>
        <v>0.5</v>
      </c>
      <c r="O69" s="2"/>
    </row>
    <row r="70" spans="1:15" ht="15" customHeight="1" x14ac:dyDescent="0.25">
      <c r="A70" s="5" t="s">
        <v>105</v>
      </c>
      <c r="B70" s="29" t="s">
        <v>27</v>
      </c>
      <c r="C70" s="16">
        <f t="shared" si="3"/>
        <v>363</v>
      </c>
      <c r="D70" s="16">
        <f>'[1]4 pr._savarankiškosios f-jos'!E198+'[1]9 pr._įstaigų pajamos'!E92+'[1]7 pr._kita dotacija'!E286+'[1]11 pr._nepanaudotos lėšos'!E78</f>
        <v>359.1</v>
      </c>
      <c r="E70" s="16">
        <f>'[1]4 pr._savarankiškosios f-jos'!F198+'[1]9 pr._įstaigų pajamos'!F92+'[1]7 pr._kita dotacija'!F286+'[1]11 pr._nepanaudotos lėšos'!F78</f>
        <v>293.7</v>
      </c>
      <c r="F70" s="16">
        <f>'[1]4 pr._savarankiškosios f-jos'!G198+'[1]9 pr._įstaigų pajamos'!G92+'[1]7 pr._kita dotacija'!G286+'[1]11 pr._nepanaudotos lėšos'!G78</f>
        <v>3.9</v>
      </c>
      <c r="G70" s="10">
        <f t="shared" si="0"/>
        <v>0</v>
      </c>
      <c r="H70" s="10">
        <f>'[1]4 pr._savarankiškosios f-jos'!I198+'[1]9 pr._įstaigų pajamos'!I92+'[1]7 pr._kita dotacija'!I286+'[1]11 pr._nepanaudotos lėšos'!I78</f>
        <v>0</v>
      </c>
      <c r="I70" s="10">
        <f>'[1]4 pr._savarankiškosios f-jos'!J198+'[1]9 pr._įstaigų pajamos'!J92+'[1]7 pr._kita dotacija'!J286+'[1]11 pr._nepanaudotos lėšos'!J78</f>
        <v>0</v>
      </c>
      <c r="J70" s="10">
        <f>'[1]4 pr._savarankiškosios f-jos'!K198+'[1]9 pr._įstaigų pajamos'!K92+'[1]7 pr._kita dotacija'!K286+'[1]11 pr._nepanaudotos lėšos'!K78</f>
        <v>0</v>
      </c>
      <c r="K70" s="83">
        <f t="shared" si="1"/>
        <v>363</v>
      </c>
      <c r="L70" s="83">
        <f>'[1]4 pr._savarankiškosios f-jos'!M198+'[1]9 pr._įstaigų pajamos'!M92+'[1]7 pr._kita dotacija'!M286+'[1]11 pr._nepanaudotos lėšos'!M78</f>
        <v>359.1</v>
      </c>
      <c r="M70" s="83">
        <f>'[1]4 pr._savarankiškosios f-jos'!N198+'[1]9 pr._įstaigų pajamos'!N92+'[1]7 pr._kita dotacija'!N286+'[1]11 pr._nepanaudotos lėšos'!N78</f>
        <v>293.7</v>
      </c>
      <c r="N70" s="83">
        <f>'[1]4 pr._savarankiškosios f-jos'!O198+'[1]9 pr._įstaigų pajamos'!O92+'[1]7 pr._kita dotacija'!O286+'[1]11 pr._nepanaudotos lėšos'!O78</f>
        <v>3.9</v>
      </c>
    </row>
    <row r="71" spans="1:15" ht="15" customHeight="1" x14ac:dyDescent="0.25">
      <c r="A71" s="5" t="s">
        <v>106</v>
      </c>
      <c r="B71" s="29" t="s">
        <v>52</v>
      </c>
      <c r="C71" s="16">
        <f t="shared" si="3"/>
        <v>118.79999999999998</v>
      </c>
      <c r="D71" s="16">
        <f>'[1]4 pr._savarankiškosios f-jos'!E199+'[1]9 pr._įstaigų pajamos'!E93+'[1]7 pr._kita dotacija'!E290+'[1]11 pr._nepanaudotos lėšos'!E79+'[1]11 pr._nepanaudotos lėšos'!E142</f>
        <v>110.49999999999999</v>
      </c>
      <c r="E71" s="16">
        <f>'[1]4 pr._savarankiškosios f-jos'!F199+'[1]9 pr._įstaigų pajamos'!F93+'[1]7 pr._kita dotacija'!F290+'[1]11 pr._nepanaudotos lėšos'!F79+'[1]11 pr._nepanaudotos lėšos'!F142</f>
        <v>96</v>
      </c>
      <c r="F71" s="16">
        <f>'[1]4 pr._savarankiškosios f-jos'!G199+'[1]9 pr._įstaigų pajamos'!G93+'[1]7 pr._kita dotacija'!G290+'[1]11 pr._nepanaudotos lėšos'!G79+'[1]11 pr._nepanaudotos lėšos'!G142</f>
        <v>8.3000000000000007</v>
      </c>
      <c r="G71" s="10">
        <f t="shared" si="0"/>
        <v>0</v>
      </c>
      <c r="H71" s="10">
        <f>'[1]4 pr._savarankiškosios f-jos'!I199+'[1]9 pr._įstaigų pajamos'!I93+'[1]7 pr._kita dotacija'!I290+'[1]11 pr._nepanaudotos lėšos'!I79+'[1]11 pr._nepanaudotos lėšos'!I142</f>
        <v>0</v>
      </c>
      <c r="I71" s="10">
        <f>'[1]4 pr._savarankiškosios f-jos'!J199+'[1]9 pr._įstaigų pajamos'!J93+'[1]7 pr._kita dotacija'!J290+'[1]11 pr._nepanaudotos lėšos'!J79+'[1]11 pr._nepanaudotos lėšos'!J142</f>
        <v>0</v>
      </c>
      <c r="J71" s="10">
        <f>'[1]4 pr._savarankiškosios f-jos'!K199+'[1]9 pr._įstaigų pajamos'!K93+'[1]7 pr._kita dotacija'!K290+'[1]11 pr._nepanaudotos lėšos'!K79+'[1]11 pr._nepanaudotos lėšos'!K142</f>
        <v>0</v>
      </c>
      <c r="K71" s="83">
        <f t="shared" si="1"/>
        <v>118.79999999999998</v>
      </c>
      <c r="L71" s="83">
        <f>'[1]4 pr._savarankiškosios f-jos'!M199+'[1]9 pr._įstaigų pajamos'!M93+'[1]7 pr._kita dotacija'!M290+'[1]11 pr._nepanaudotos lėšos'!M79+'[1]11 pr._nepanaudotos lėšos'!M142</f>
        <v>110.49999999999999</v>
      </c>
      <c r="M71" s="83">
        <f>'[1]4 pr._savarankiškosios f-jos'!N199+'[1]9 pr._įstaigų pajamos'!N93+'[1]7 pr._kita dotacija'!N290+'[1]11 pr._nepanaudotos lėšos'!N79+'[1]11 pr._nepanaudotos lėšos'!N142</f>
        <v>96</v>
      </c>
      <c r="N71" s="83">
        <f>'[1]4 pr._savarankiškosios f-jos'!O199+'[1]9 pr._įstaigų pajamos'!O93+'[1]7 pr._kita dotacija'!O290+'[1]11 pr._nepanaudotos lėšos'!O79+'[1]11 pr._nepanaudotos lėšos'!O142</f>
        <v>8.3000000000000007</v>
      </c>
    </row>
    <row r="72" spans="1:15" ht="15" customHeight="1" x14ac:dyDescent="0.25">
      <c r="A72" s="5" t="s">
        <v>107</v>
      </c>
      <c r="B72" s="29" t="s">
        <v>53</v>
      </c>
      <c r="C72" s="16">
        <f t="shared" si="3"/>
        <v>82</v>
      </c>
      <c r="D72" s="16">
        <f>'[1]4 pr._savarankiškosios f-jos'!E200+'[1]9 pr._įstaigų pajamos'!E94+'[1]7 pr._kita dotacija'!E294+'[1]11 pr._nepanaudotos lėšos'!E143+'[1]11 pr._nepanaudotos lėšos'!E80</f>
        <v>82</v>
      </c>
      <c r="E72" s="16">
        <f>'[1]4 pr._savarankiškosios f-jos'!F200+'[1]9 pr._įstaigų pajamos'!F94+'[1]7 pr._kita dotacija'!F294+'[1]11 pr._nepanaudotos lėšos'!F143+'[1]11 pr._nepanaudotos lėšos'!F80</f>
        <v>65.5</v>
      </c>
      <c r="F72" s="16">
        <f>'[1]4 pr._savarankiškosios f-jos'!G200+'[1]9 pr._įstaigų pajamos'!G94+'[1]7 pr._kita dotacija'!G294+'[1]11 pr._nepanaudotos lėšos'!G143+'[1]11 pr._nepanaudotos lėšos'!G80</f>
        <v>0</v>
      </c>
      <c r="G72" s="10">
        <f t="shared" si="0"/>
        <v>0</v>
      </c>
      <c r="H72" s="10">
        <f>'[1]4 pr._savarankiškosios f-jos'!I200+'[1]9 pr._įstaigų pajamos'!I94+'[1]7 pr._kita dotacija'!I294+'[1]11 pr._nepanaudotos lėšos'!I143+'[1]11 pr._nepanaudotos lėšos'!I80</f>
        <v>0</v>
      </c>
      <c r="I72" s="10">
        <f>'[1]4 pr._savarankiškosios f-jos'!J200+'[1]9 pr._įstaigų pajamos'!J94+'[1]7 pr._kita dotacija'!J294+'[1]11 pr._nepanaudotos lėšos'!J143+'[1]11 pr._nepanaudotos lėšos'!J80</f>
        <v>0</v>
      </c>
      <c r="J72" s="10">
        <f>'[1]4 pr._savarankiškosios f-jos'!K200+'[1]9 pr._įstaigų pajamos'!K94+'[1]7 pr._kita dotacija'!K294+'[1]11 pr._nepanaudotos lėšos'!K143+'[1]11 pr._nepanaudotos lėšos'!K80</f>
        <v>0</v>
      </c>
      <c r="K72" s="83">
        <f t="shared" si="1"/>
        <v>82</v>
      </c>
      <c r="L72" s="83">
        <f>'[1]4 pr._savarankiškosios f-jos'!M200+'[1]9 pr._įstaigų pajamos'!M94+'[1]7 pr._kita dotacija'!M294+'[1]11 pr._nepanaudotos lėšos'!M143+'[1]11 pr._nepanaudotos lėšos'!M80</f>
        <v>82</v>
      </c>
      <c r="M72" s="83">
        <f>'[1]4 pr._savarankiškosios f-jos'!N200+'[1]9 pr._įstaigų pajamos'!N94+'[1]7 pr._kita dotacija'!N294+'[1]11 pr._nepanaudotos lėšos'!N143+'[1]11 pr._nepanaudotos lėšos'!N80</f>
        <v>65.5</v>
      </c>
      <c r="N72" s="83">
        <f>'[1]4 pr._savarankiškosios f-jos'!O200+'[1]9 pr._įstaigų pajamos'!O94+'[1]7 pr._kita dotacija'!O294+'[1]11 pr._nepanaudotos lėšos'!O143+'[1]11 pr._nepanaudotos lėšos'!O80</f>
        <v>0</v>
      </c>
    </row>
    <row r="73" spans="1:15" ht="15" customHeight="1" x14ac:dyDescent="0.25">
      <c r="A73" s="13" t="s">
        <v>108</v>
      </c>
      <c r="B73" s="29" t="s">
        <v>252</v>
      </c>
      <c r="C73" s="16">
        <f t="shared" si="3"/>
        <v>55.7</v>
      </c>
      <c r="D73" s="16">
        <f>'[1]4 pr._savarankiškosios f-jos'!E201+'[1]9 pr._įstaigų pajamos'!E95+'[1]7 pr._kita dotacija'!E298</f>
        <v>51.7</v>
      </c>
      <c r="E73" s="16">
        <f>'[1]4 pr._savarankiškosios f-jos'!F201+'[1]9 pr._įstaigų pajamos'!F95+'[1]7 pr._kita dotacija'!F298</f>
        <v>44</v>
      </c>
      <c r="F73" s="16">
        <f>'[1]4 pr._savarankiškosios f-jos'!G201+'[1]9 pr._įstaigų pajamos'!G95+'[1]7 pr._kita dotacija'!G298</f>
        <v>4</v>
      </c>
      <c r="G73" s="10">
        <f t="shared" si="0"/>
        <v>0</v>
      </c>
      <c r="H73" s="10">
        <f>'[1]4 pr._savarankiškosios f-jos'!I201+'[1]9 pr._įstaigų pajamos'!I95+'[1]7 pr._kita dotacija'!I298</f>
        <v>0</v>
      </c>
      <c r="I73" s="10">
        <f>'[1]4 pr._savarankiškosios f-jos'!J201+'[1]9 pr._įstaigų pajamos'!J95+'[1]7 pr._kita dotacija'!J298</f>
        <v>0</v>
      </c>
      <c r="J73" s="10">
        <f>'[1]4 pr._savarankiškosios f-jos'!K201+'[1]9 pr._įstaigų pajamos'!K95+'[1]7 pr._kita dotacija'!K298</f>
        <v>0</v>
      </c>
      <c r="K73" s="83">
        <f t="shared" si="1"/>
        <v>55.7</v>
      </c>
      <c r="L73" s="83">
        <f>'[1]4 pr._savarankiškosios f-jos'!M201+'[1]9 pr._įstaigų pajamos'!M95+'[1]7 pr._kita dotacija'!M298</f>
        <v>51.7</v>
      </c>
      <c r="M73" s="83">
        <f>'[1]4 pr._savarankiškosios f-jos'!N201+'[1]9 pr._įstaigų pajamos'!N95+'[1]7 pr._kita dotacija'!N298</f>
        <v>44</v>
      </c>
      <c r="N73" s="83">
        <f>'[1]4 pr._savarankiškosios f-jos'!O201+'[1]9 pr._įstaigų pajamos'!O95+'[1]7 pr._kita dotacija'!O298</f>
        <v>4</v>
      </c>
    </row>
    <row r="74" spans="1:15" ht="15" customHeight="1" x14ac:dyDescent="0.25">
      <c r="A74" s="39" t="s">
        <v>109</v>
      </c>
      <c r="B74" s="29" t="s">
        <v>61</v>
      </c>
      <c r="C74" s="16">
        <f t="shared" si="3"/>
        <v>57.7</v>
      </c>
      <c r="D74" s="16">
        <f>'[1]4 pr._savarankiškosios f-jos'!E202+'[1]9 pr._įstaigų pajamos'!E96+'[1]7 pr._kita dotacija'!E303+'[1]11 pr._nepanaudotos lėšos'!E144+'[1]11 pr._nepanaudotos lėšos'!E81</f>
        <v>57.7</v>
      </c>
      <c r="E74" s="16">
        <f>'[1]4 pr._savarankiškosios f-jos'!F202+'[1]9 pr._įstaigų pajamos'!F96+'[1]7 pr._kita dotacija'!F303+'[1]11 pr._nepanaudotos lėšos'!F144+'[1]11 pr._nepanaudotos lėšos'!F81</f>
        <v>46.9</v>
      </c>
      <c r="F74" s="16">
        <f>'[1]4 pr._savarankiškosios f-jos'!G202+'[1]9 pr._įstaigų pajamos'!G96+'[1]7 pr._kita dotacija'!G303+'[1]11 pr._nepanaudotos lėšos'!G144+'[1]11 pr._nepanaudotos lėšos'!G81</f>
        <v>0</v>
      </c>
      <c r="G74" s="10">
        <f t="shared" si="0"/>
        <v>0</v>
      </c>
      <c r="H74" s="10">
        <f>'[1]4 pr._savarankiškosios f-jos'!I202+'[1]9 pr._įstaigų pajamos'!I96+'[1]7 pr._kita dotacija'!I303+'[1]11 pr._nepanaudotos lėšos'!I144+'[1]11 pr._nepanaudotos lėšos'!I81</f>
        <v>0</v>
      </c>
      <c r="I74" s="10">
        <f>'[1]4 pr._savarankiškosios f-jos'!J202+'[1]9 pr._įstaigų pajamos'!J96+'[1]7 pr._kita dotacija'!J303+'[1]11 pr._nepanaudotos lėšos'!J144+'[1]11 pr._nepanaudotos lėšos'!J81</f>
        <v>0</v>
      </c>
      <c r="J74" s="10">
        <f>'[1]4 pr._savarankiškosios f-jos'!K202+'[1]9 pr._įstaigų pajamos'!K96+'[1]7 pr._kita dotacija'!K303+'[1]11 pr._nepanaudotos lėšos'!K144+'[1]11 pr._nepanaudotos lėšos'!K81</f>
        <v>0</v>
      </c>
      <c r="K74" s="83">
        <f t="shared" si="1"/>
        <v>57.7</v>
      </c>
      <c r="L74" s="83">
        <f>'[1]4 pr._savarankiškosios f-jos'!M202+'[1]9 pr._įstaigų pajamos'!M96+'[1]7 pr._kita dotacija'!M303+'[1]11 pr._nepanaudotos lėšos'!M144+'[1]11 pr._nepanaudotos lėšos'!M81</f>
        <v>57.7</v>
      </c>
      <c r="M74" s="83">
        <f>'[1]4 pr._savarankiškosios f-jos'!N202+'[1]9 pr._įstaigų pajamos'!N96+'[1]7 pr._kita dotacija'!N303+'[1]11 pr._nepanaudotos lėšos'!N144+'[1]11 pr._nepanaudotos lėšos'!N81</f>
        <v>46.9</v>
      </c>
      <c r="N74" s="83">
        <f>'[1]4 pr._savarankiškosios f-jos'!O202+'[1]9 pr._įstaigų pajamos'!O96+'[1]7 pr._kita dotacija'!O303+'[1]11 pr._nepanaudotos lėšos'!O144+'[1]11 pr._nepanaudotos lėšos'!O81</f>
        <v>0</v>
      </c>
    </row>
    <row r="75" spans="1:15" ht="15" customHeight="1" x14ac:dyDescent="0.25">
      <c r="A75" s="32" t="s">
        <v>154</v>
      </c>
      <c r="B75" s="29" t="s">
        <v>144</v>
      </c>
      <c r="C75" s="16">
        <f t="shared" si="3"/>
        <v>46.300000000000004</v>
      </c>
      <c r="D75" s="16">
        <f>'[1]4 pr._savarankiškosios f-jos'!E203+'[1]9 pr._įstaigų pajamos'!E97+'[1]7 pr._kita dotacija'!E307+'[1]11 pr._nepanaudotos lėšos'!E145</f>
        <v>46.300000000000004</v>
      </c>
      <c r="E75" s="16">
        <f>'[1]4 pr._savarankiškosios f-jos'!F203+'[1]9 pr._įstaigų pajamos'!F97+'[1]7 pr._kita dotacija'!F307+'[1]11 pr._nepanaudotos lėšos'!F145</f>
        <v>38.4</v>
      </c>
      <c r="F75" s="16">
        <f>'[1]4 pr._savarankiškosios f-jos'!G203+'[1]9 pr._įstaigų pajamos'!G97+'[1]7 pr._kita dotacija'!G307+'[1]11 pr._nepanaudotos lėšos'!G145</f>
        <v>0</v>
      </c>
      <c r="G75" s="10">
        <f t="shared" si="0"/>
        <v>0</v>
      </c>
      <c r="H75" s="10">
        <f>'[1]4 pr._savarankiškosios f-jos'!I203+'[1]9 pr._įstaigų pajamos'!I97+'[1]7 pr._kita dotacija'!I307+'[1]11 pr._nepanaudotos lėšos'!I145</f>
        <v>0</v>
      </c>
      <c r="I75" s="10">
        <f>'[1]4 pr._savarankiškosios f-jos'!J203+'[1]9 pr._įstaigų pajamos'!J97+'[1]7 pr._kita dotacija'!J307+'[1]11 pr._nepanaudotos lėšos'!J145</f>
        <v>0</v>
      </c>
      <c r="J75" s="10">
        <f>'[1]4 pr._savarankiškosios f-jos'!K203+'[1]9 pr._įstaigų pajamos'!K97+'[1]7 pr._kita dotacija'!K307+'[1]11 pr._nepanaudotos lėšos'!K145</f>
        <v>0</v>
      </c>
      <c r="K75" s="83">
        <f t="shared" si="1"/>
        <v>46.300000000000004</v>
      </c>
      <c r="L75" s="83">
        <f>'[1]4 pr._savarankiškosios f-jos'!M203+'[1]9 pr._įstaigų pajamos'!M97+'[1]7 pr._kita dotacija'!M307+'[1]11 pr._nepanaudotos lėšos'!M145</f>
        <v>46.300000000000004</v>
      </c>
      <c r="M75" s="83">
        <f>'[1]4 pr._savarankiškosios f-jos'!N203+'[1]9 pr._įstaigų pajamos'!N97+'[1]7 pr._kita dotacija'!N307+'[1]11 pr._nepanaudotos lėšos'!N145</f>
        <v>38.4</v>
      </c>
      <c r="N75" s="83">
        <f>'[1]4 pr._savarankiškosios f-jos'!O203+'[1]9 pr._įstaigų pajamos'!O97+'[1]7 pr._kita dotacija'!O307+'[1]11 pr._nepanaudotos lėšos'!O145</f>
        <v>0</v>
      </c>
    </row>
    <row r="76" spans="1:15" ht="15" customHeight="1" x14ac:dyDescent="0.25">
      <c r="A76" s="32" t="s">
        <v>110</v>
      </c>
      <c r="B76" s="29" t="s">
        <v>28</v>
      </c>
      <c r="C76" s="16">
        <f t="shared" si="3"/>
        <v>627.6</v>
      </c>
      <c r="D76" s="16">
        <f>'[1]4 pr._savarankiškosios f-jos'!E204+'[1]9 pr._įstaigų pajamos'!E98+'[1]7 pr._kita dotacija'!E311+'[1]10 pr._skolintos lėšos'!E44+'[1]11 pr._nepanaudotos lėšos'!E82+'[1]11 pr._nepanaudotos lėšos'!E146</f>
        <v>627</v>
      </c>
      <c r="E76" s="16">
        <f>'[1]4 pr._savarankiškosios f-jos'!F204+'[1]9 pr._įstaigų pajamos'!F98+'[1]7 pr._kita dotacija'!F311+'[1]10 pr._skolintos lėšos'!F44+'[1]11 pr._nepanaudotos lėšos'!F82+'[1]11 pr._nepanaudotos lėšos'!F146</f>
        <v>548</v>
      </c>
      <c r="F76" s="16">
        <f>'[1]4 pr._savarankiškosios f-jos'!G204+'[1]9 pr._įstaigų pajamos'!G98+'[1]7 pr._kita dotacija'!G311+'[1]10 pr._skolintos lėšos'!G44+'[1]11 pr._nepanaudotos lėšos'!G82+'[1]11 pr._nepanaudotos lėšos'!G146</f>
        <v>0.6</v>
      </c>
      <c r="G76" s="10">
        <f t="shared" si="0"/>
        <v>0</v>
      </c>
      <c r="H76" s="10">
        <f>'[1]4 pr._savarankiškosios f-jos'!I204+'[1]9 pr._įstaigų pajamos'!I98+'[1]7 pr._kita dotacija'!I311+'[1]10 pr._skolintos lėšos'!I44+'[1]11 pr._nepanaudotos lėšos'!I82+'[1]11 pr._nepanaudotos lėšos'!I146</f>
        <v>0</v>
      </c>
      <c r="I76" s="10">
        <f>'[1]4 pr._savarankiškosios f-jos'!J204+'[1]9 pr._įstaigų pajamos'!J98+'[1]7 pr._kita dotacija'!J311+'[1]10 pr._skolintos lėšos'!J44+'[1]11 pr._nepanaudotos lėšos'!J82+'[1]11 pr._nepanaudotos lėšos'!J146</f>
        <v>0</v>
      </c>
      <c r="J76" s="10">
        <f>'[1]4 pr._savarankiškosios f-jos'!K204+'[1]9 pr._įstaigų pajamos'!K98+'[1]7 pr._kita dotacija'!K311+'[1]10 pr._skolintos lėšos'!K44+'[1]11 pr._nepanaudotos lėšos'!K82+'[1]11 pr._nepanaudotos lėšos'!K146</f>
        <v>0</v>
      </c>
      <c r="K76" s="83">
        <f t="shared" si="1"/>
        <v>627.6</v>
      </c>
      <c r="L76" s="83">
        <f>'[1]4 pr._savarankiškosios f-jos'!M204+'[1]9 pr._įstaigų pajamos'!M98+'[1]7 pr._kita dotacija'!M311+'[1]10 pr._skolintos lėšos'!M44+'[1]11 pr._nepanaudotos lėšos'!M82+'[1]11 pr._nepanaudotos lėšos'!M146</f>
        <v>627</v>
      </c>
      <c r="M76" s="83">
        <f>'[1]4 pr._savarankiškosios f-jos'!N204+'[1]9 pr._įstaigų pajamos'!N98+'[1]7 pr._kita dotacija'!N311+'[1]10 pr._skolintos lėšos'!N44+'[1]11 pr._nepanaudotos lėšos'!N82+'[1]11 pr._nepanaudotos lėšos'!N146</f>
        <v>548</v>
      </c>
      <c r="N76" s="83">
        <f>'[1]4 pr._savarankiškosios f-jos'!O204+'[1]9 pr._įstaigų pajamos'!O98+'[1]7 pr._kita dotacija'!O311+'[1]10 pr._skolintos lėšos'!O44+'[1]11 pr._nepanaudotos lėšos'!O82+'[1]11 pr._nepanaudotos lėšos'!O146</f>
        <v>0.6</v>
      </c>
    </row>
    <row r="77" spans="1:15" ht="15" customHeight="1" x14ac:dyDescent="0.25">
      <c r="A77" s="32" t="s">
        <v>111</v>
      </c>
      <c r="B77" s="12" t="s">
        <v>29</v>
      </c>
      <c r="C77" s="16">
        <f t="shared" si="3"/>
        <v>254.4</v>
      </c>
      <c r="D77" s="16">
        <f>'[1]4 pr._savarankiškosios f-jos'!E205+'[1]9 pr._įstaigų pajamos'!E99+'[1]7 pr._kita dotacija'!E315+'[1]11 pr._nepanaudotos lėšos'!E83+'[1]11 pr._nepanaudotos lėšos'!E147</f>
        <v>245.4</v>
      </c>
      <c r="E77" s="16">
        <f>'[1]4 pr._savarankiškosios f-jos'!F205+'[1]9 pr._įstaigų pajamos'!F99+'[1]7 pr._kita dotacija'!F315+'[1]11 pr._nepanaudotos lėšos'!F83+'[1]11 pr._nepanaudotos lėšos'!F147</f>
        <v>202.5</v>
      </c>
      <c r="F77" s="16">
        <f>'[1]4 pr._savarankiškosios f-jos'!G205+'[1]9 pr._įstaigų pajamos'!G99+'[1]7 pr._kita dotacija'!G315+'[1]11 pr._nepanaudotos lėšos'!G83+'[1]11 pr._nepanaudotos lėšos'!G147</f>
        <v>9</v>
      </c>
      <c r="G77" s="10">
        <f t="shared" si="0"/>
        <v>0</v>
      </c>
      <c r="H77" s="10">
        <f>'[1]4 pr._savarankiškosios f-jos'!I205+'[1]9 pr._įstaigų pajamos'!I99+'[1]7 pr._kita dotacija'!I315+'[1]11 pr._nepanaudotos lėšos'!I83+'[1]11 pr._nepanaudotos lėšos'!I147</f>
        <v>0</v>
      </c>
      <c r="I77" s="10">
        <f>'[1]4 pr._savarankiškosios f-jos'!J205+'[1]9 pr._įstaigų pajamos'!J99+'[1]7 pr._kita dotacija'!J315+'[1]11 pr._nepanaudotos lėšos'!J83+'[1]11 pr._nepanaudotos lėšos'!J147</f>
        <v>-1.7</v>
      </c>
      <c r="J77" s="10">
        <f>'[1]4 pr._savarankiškosios f-jos'!K205+'[1]9 pr._įstaigų pajamos'!K99+'[1]7 pr._kita dotacija'!K315+'[1]11 pr._nepanaudotos lėšos'!K83+'[1]11 pr._nepanaudotos lėšos'!K147</f>
        <v>0</v>
      </c>
      <c r="K77" s="83">
        <f t="shared" si="1"/>
        <v>254.4</v>
      </c>
      <c r="L77" s="83">
        <f>'[1]4 pr._savarankiškosios f-jos'!M205+'[1]9 pr._įstaigų pajamos'!M99+'[1]7 pr._kita dotacija'!M315+'[1]11 pr._nepanaudotos lėšos'!M83+'[1]11 pr._nepanaudotos lėšos'!M147</f>
        <v>245.4</v>
      </c>
      <c r="M77" s="83">
        <f>'[1]4 pr._savarankiškosios f-jos'!N205+'[1]9 pr._įstaigų pajamos'!N99+'[1]7 pr._kita dotacija'!N315+'[1]11 pr._nepanaudotos lėšos'!N83+'[1]11 pr._nepanaudotos lėšos'!N147</f>
        <v>200.8</v>
      </c>
      <c r="N77" s="83">
        <f>'[1]4 pr._savarankiškosios f-jos'!O205+'[1]9 pr._įstaigų pajamos'!O99+'[1]7 pr._kita dotacija'!O315+'[1]11 pr._nepanaudotos lėšos'!O83+'[1]11 pr._nepanaudotos lėšos'!O147</f>
        <v>9</v>
      </c>
    </row>
    <row r="78" spans="1:15" ht="15" customHeight="1" x14ac:dyDescent="0.25">
      <c r="A78" s="32" t="s">
        <v>112</v>
      </c>
      <c r="B78" s="83" t="s">
        <v>58</v>
      </c>
      <c r="C78" s="16">
        <f t="shared" si="3"/>
        <v>526.29999999999995</v>
      </c>
      <c r="D78" s="16">
        <f>'[1]4 pr._savarankiškosios f-jos'!E183+'[1]6 pr._ugdymo reikmės'!E54+'[1]9 pr._įstaigų pajamos'!E84+'[1]11 pr._nepanaudotos lėšos'!E71+'[1]11 pr._nepanaudotos lėšos'!E137</f>
        <v>526.29999999999995</v>
      </c>
      <c r="E78" s="16">
        <f>'[1]4 pr._savarankiškosios f-jos'!F183+'[1]6 pr._ugdymo reikmės'!F54+'[1]9 pr._įstaigų pajamos'!F84+'[1]11 pr._nepanaudotos lėšos'!F71+'[1]11 pr._nepanaudotos lėšos'!F137</f>
        <v>442.90000000000003</v>
      </c>
      <c r="F78" s="16">
        <f>'[1]4 pr._savarankiškosios f-jos'!G183+'[1]6 pr._ugdymo reikmės'!G54+'[1]9 pr._įstaigų pajamos'!G84+'[1]11 pr._nepanaudotos lėšos'!G71+'[1]11 pr._nepanaudotos lėšos'!G137</f>
        <v>0</v>
      </c>
      <c r="G78" s="10">
        <f t="shared" si="0"/>
        <v>-0.30000000000000071</v>
      </c>
      <c r="H78" s="10">
        <f>'[1]4 pr._savarankiškosios f-jos'!I183+'[1]6 pr._ugdymo reikmės'!I54+'[1]9 pr._įstaigų pajamos'!I84+'[1]11 pr._nepanaudotos lėšos'!I71+'[1]11 pr._nepanaudotos lėšos'!I137</f>
        <v>-8.6000000000000014</v>
      </c>
      <c r="I78" s="10">
        <f>'[1]4 pr._savarankiškosios f-jos'!J183+'[1]6 pr._ugdymo reikmės'!J54+'[1]9 pr._įstaigų pajamos'!J84+'[1]11 pr._nepanaudotos lėšos'!J71+'[1]11 pr._nepanaudotos lėšos'!J137</f>
        <v>-8.6000000000000014</v>
      </c>
      <c r="J78" s="10">
        <f>'[1]4 pr._savarankiškosios f-jos'!K183+'[1]6 pr._ugdymo reikmės'!K54+'[1]9 pr._įstaigų pajamos'!K84+'[1]11 pr._nepanaudotos lėšos'!K71+'[1]11 pr._nepanaudotos lėšos'!K137</f>
        <v>8.3000000000000007</v>
      </c>
      <c r="K78" s="83">
        <f t="shared" si="1"/>
        <v>525.99999999999989</v>
      </c>
      <c r="L78" s="83">
        <f>'[1]4 pr._savarankiškosios f-jos'!M183+'[1]6 pr._ugdymo reikmės'!M54+'[1]9 pr._įstaigų pajamos'!M84+'[1]11 pr._nepanaudotos lėšos'!M71+'[1]11 pr._nepanaudotos lėšos'!M137</f>
        <v>517.69999999999993</v>
      </c>
      <c r="M78" s="83">
        <f>'[1]4 pr._savarankiškosios f-jos'!N183+'[1]6 pr._ugdymo reikmės'!N54+'[1]9 pr._įstaigų pajamos'!N84+'[1]11 pr._nepanaudotos lėšos'!N71+'[1]11 pr._nepanaudotos lėšos'!N137</f>
        <v>434.3</v>
      </c>
      <c r="N78" s="83">
        <f>'[1]4 pr._savarankiškosios f-jos'!O183+'[1]6 pr._ugdymo reikmės'!O54+'[1]9 pr._įstaigų pajamos'!O84+'[1]11 pr._nepanaudotos lėšos'!O71+'[1]11 pr._nepanaudotos lėšos'!O137</f>
        <v>8.3000000000000007</v>
      </c>
    </row>
    <row r="79" spans="1:15" ht="15" customHeight="1" x14ac:dyDescent="0.25">
      <c r="A79" s="32" t="s">
        <v>113</v>
      </c>
      <c r="B79" s="73" t="s">
        <v>47</v>
      </c>
      <c r="C79" s="16">
        <f>D79+F79</f>
        <v>653.79999999999995</v>
      </c>
      <c r="D79" s="16">
        <f>'[1]4 pr._savarankiškosios f-jos'!E211+'[1]9 pr._įstaigų pajamos'!E102+'[1]7 pr._kita dotacija'!E327+'[1]11 pr._nepanaudotos lėšos'!E87+'[1]11 pr._nepanaudotos lėšos'!E151</f>
        <v>648.29999999999995</v>
      </c>
      <c r="E79" s="16">
        <f>'[1]4 pr._savarankiškosios f-jos'!F211+'[1]9 pr._įstaigų pajamos'!F102+'[1]7 pr._kita dotacija'!F327+'[1]11 pr._nepanaudotos lėšos'!F87+'[1]11 pr._nepanaudotos lėšos'!F151</f>
        <v>513.29999999999995</v>
      </c>
      <c r="F79" s="16">
        <f>'[1]4 pr._savarankiškosios f-jos'!G211+'[1]9 pr._įstaigų pajamos'!G102+'[1]7 pr._kita dotacija'!G327+'[1]11 pr._nepanaudotos lėšos'!G87+'[1]11 pr._nepanaudotos lėšos'!G151</f>
        <v>5.5</v>
      </c>
      <c r="G79" s="10">
        <f t="shared" si="0"/>
        <v>73.3</v>
      </c>
      <c r="H79" s="10">
        <f>'[1]4 pr._savarankiškosios f-jos'!I211+'[1]9 pr._įstaigų pajamos'!I102+'[1]7 pr._kita dotacija'!I327+'[1]11 pr._nepanaudotos lėšos'!I87+'[1]11 pr._nepanaudotos lėšos'!I151</f>
        <v>70</v>
      </c>
      <c r="I79" s="10">
        <f>'[1]4 pr._savarankiškosios f-jos'!J211+'[1]9 pr._įstaigų pajamos'!J102+'[1]7 pr._kita dotacija'!J327+'[1]11 pr._nepanaudotos lėšos'!J87+'[1]11 pr._nepanaudotos lėšos'!J151</f>
        <v>27.2</v>
      </c>
      <c r="J79" s="10">
        <f>'[1]4 pr._savarankiškosios f-jos'!K211+'[1]9 pr._įstaigų pajamos'!K102+'[1]7 pr._kita dotacija'!K327+'[1]11 pr._nepanaudotos lėšos'!K87+'[1]11 pr._nepanaudotos lėšos'!K151</f>
        <v>3.3</v>
      </c>
      <c r="K79" s="83">
        <f t="shared" si="1"/>
        <v>727.09999999999991</v>
      </c>
      <c r="L79" s="83">
        <f>'[1]4 pr._savarankiškosios f-jos'!M211+'[1]9 pr._įstaigų pajamos'!M102+'[1]7 pr._kita dotacija'!M327+'[1]11 pr._nepanaudotos lėšos'!M87+'[1]11 pr._nepanaudotos lėšos'!M151</f>
        <v>718.3</v>
      </c>
      <c r="M79" s="83">
        <f>'[1]4 pr._savarankiškosios f-jos'!N211+'[1]9 pr._įstaigų pajamos'!N102+'[1]7 pr._kita dotacija'!N327+'[1]11 pr._nepanaudotos lėšos'!N87+'[1]11 pr._nepanaudotos lėšos'!N151</f>
        <v>540.5</v>
      </c>
      <c r="N79" s="83">
        <f>'[1]4 pr._savarankiškosios f-jos'!O211+'[1]9 pr._įstaigų pajamos'!O102+'[1]7 pr._kita dotacija'!O327+'[1]11 pr._nepanaudotos lėšos'!O87+'[1]11 pr._nepanaudotos lėšos'!O151</f>
        <v>8.8000000000000007</v>
      </c>
    </row>
    <row r="80" spans="1:15" ht="15" customHeight="1" x14ac:dyDescent="0.25">
      <c r="A80" s="32" t="s">
        <v>114</v>
      </c>
      <c r="B80" s="29" t="s">
        <v>48</v>
      </c>
      <c r="C80" s="16">
        <f>D80+F80</f>
        <v>1367.3999999999999</v>
      </c>
      <c r="D80" s="16">
        <f>'[1]4 pr._savarankiškosios f-jos'!E212+'[1]5 pr._valstybinės f-jos'!E131+'[1]9 pr._įstaigų pajamos'!E103+'[1]7 pr._kita dotacija'!E329+'[1]11 pr._nepanaudotos lėšos'!E88+'[1]11 pr._nepanaudotos lėšos'!E152+'[1]11 pr._nepanaudotos lėšos'!E172</f>
        <v>1367.3999999999999</v>
      </c>
      <c r="E80" s="16">
        <f>'[1]4 pr._savarankiškosios f-jos'!F212+'[1]5 pr._valstybinės f-jos'!F131+'[1]9 pr._įstaigų pajamos'!F103+'[1]7 pr._kita dotacija'!F329+'[1]11 pr._nepanaudotos lėšos'!F88+'[1]11 pr._nepanaudotos lėšos'!F152+'[1]11 pr._nepanaudotos lėšos'!F172</f>
        <v>1242.7</v>
      </c>
      <c r="F80" s="16">
        <f>'[1]4 pr._savarankiškosios f-jos'!G212+'[1]5 pr._valstybinės f-jos'!G131+'[1]9 pr._įstaigų pajamos'!G103+'[1]7 pr._kita dotacija'!G329+'[1]11 pr._nepanaudotos lėšos'!G88+'[1]11 pr._nepanaudotos lėšos'!G152+'[1]11 pr._nepanaudotos lėšos'!G172</f>
        <v>0</v>
      </c>
      <c r="G80" s="10">
        <f t="shared" si="0"/>
        <v>76</v>
      </c>
      <c r="H80" s="10">
        <f>'[1]4 pr._savarankiškosios f-jos'!I212+'[1]5 pr._valstybinės f-jos'!I131+'[1]9 pr._įstaigų pajamos'!I103+'[1]7 pr._kita dotacija'!I329+'[1]11 pr._nepanaudotos lėšos'!I88+'[1]11 pr._nepanaudotos lėšos'!I152+'[1]11 pr._nepanaudotos lėšos'!I172</f>
        <v>76</v>
      </c>
      <c r="I80" s="10">
        <f>'[1]4 pr._savarankiškosios f-jos'!J212+'[1]5 pr._valstybinės f-jos'!J131+'[1]9 pr._įstaigų pajamos'!J103+'[1]7 pr._kita dotacija'!J329+'[1]11 pr._nepanaudotos lėšos'!J88+'[1]11 pr._nepanaudotos lėšos'!J152+'[1]11 pr._nepanaudotos lėšos'!J172</f>
        <v>74.900000000000006</v>
      </c>
      <c r="J80" s="10">
        <f>'[1]4 pr._savarankiškosios f-jos'!K212+'[1]5 pr._valstybinės f-jos'!K131+'[1]9 pr._įstaigų pajamos'!K103+'[1]7 pr._kita dotacija'!K329+'[1]11 pr._nepanaudotos lėšos'!K88+'[1]11 pr._nepanaudotos lėšos'!K152+'[1]11 pr._nepanaudotos lėšos'!K172</f>
        <v>0</v>
      </c>
      <c r="K80" s="83">
        <f t="shared" si="1"/>
        <v>1443.3999999999999</v>
      </c>
      <c r="L80" s="83">
        <f>'[1]4 pr._savarankiškosios f-jos'!M212+'[1]5 pr._valstybinės f-jos'!M131+'[1]9 pr._įstaigų pajamos'!M103+'[1]7 pr._kita dotacija'!M329+'[1]11 pr._nepanaudotos lėšos'!M88+'[1]11 pr._nepanaudotos lėšos'!M152+'[1]11 pr._nepanaudotos lėšos'!M172</f>
        <v>1443.3999999999999</v>
      </c>
      <c r="M80" s="83">
        <f>'[1]4 pr._savarankiškosios f-jos'!N212+'[1]5 pr._valstybinės f-jos'!N131+'[1]9 pr._įstaigų pajamos'!N103+'[1]7 pr._kita dotacija'!N329+'[1]11 pr._nepanaudotos lėšos'!N88+'[1]11 pr._nepanaudotos lėšos'!N152+'[1]11 pr._nepanaudotos lėšos'!N172</f>
        <v>1317.6</v>
      </c>
      <c r="N80" s="83">
        <f>'[1]4 pr._savarankiškosios f-jos'!O212+'[1]5 pr._valstybinės f-jos'!O131+'[1]9 pr._įstaigų pajamos'!O103+'[1]7 pr._kita dotacija'!O329+'[1]11 pr._nepanaudotos lėšos'!O88+'[1]11 pr._nepanaudotos lėšos'!O152+'[1]11 pr._nepanaudotos lėšos'!O172</f>
        <v>0</v>
      </c>
    </row>
    <row r="81" spans="1:15" s="36" customFormat="1" ht="15" customHeight="1" x14ac:dyDescent="0.25">
      <c r="A81" s="32" t="s">
        <v>150</v>
      </c>
      <c r="B81" s="12" t="s">
        <v>63</v>
      </c>
      <c r="C81" s="16">
        <f>D81+F81</f>
        <v>349.70000000000005</v>
      </c>
      <c r="D81" s="16">
        <f>'[1]4 pr._savarankiškosios f-jos'!E213+'[1]7 pr._kita dotacija'!E333+'[1]9 pr._įstaigų pajamos'!E104+'[1]11 pr._nepanaudotos lėšos'!E89</f>
        <v>349.70000000000005</v>
      </c>
      <c r="E81" s="16">
        <f>'[1]4 pr._savarankiškosios f-jos'!F213+'[1]7 pr._kita dotacija'!F333+'[1]9 pr._įstaigų pajamos'!F104+'[1]11 pr._nepanaudotos lėšos'!F89</f>
        <v>272</v>
      </c>
      <c r="F81" s="16">
        <f>'[1]4 pr._savarankiškosios f-jos'!G213+'[1]7 pr._kita dotacija'!G333+'[1]9 pr._įstaigų pajamos'!G104+'[1]11 pr._nepanaudotos lėšos'!G89</f>
        <v>0</v>
      </c>
      <c r="G81" s="10">
        <f t="shared" si="0"/>
        <v>23.5</v>
      </c>
      <c r="H81" s="10">
        <f>'[1]4 pr._savarankiškosios f-jos'!I213+'[1]7 pr._kita dotacija'!I333+'[1]9 pr._įstaigų pajamos'!I104+'[1]11 pr._nepanaudotos lėšos'!I89</f>
        <v>23.5</v>
      </c>
      <c r="I81" s="10">
        <f>'[1]4 pr._savarankiškosios f-jos'!J213+'[1]7 pr._kita dotacija'!J333+'[1]9 pr._įstaigų pajamos'!J104+'[1]11 pr._nepanaudotos lėšos'!J89</f>
        <v>21.6</v>
      </c>
      <c r="J81" s="10">
        <f>'[1]4 pr._savarankiškosios f-jos'!K213+'[1]7 pr._kita dotacija'!K333+'[1]9 pr._įstaigų pajamos'!K104+'[1]11 pr._nepanaudotos lėšos'!K89</f>
        <v>0</v>
      </c>
      <c r="K81" s="83">
        <f t="shared" si="1"/>
        <v>373.2</v>
      </c>
      <c r="L81" s="83">
        <f>'[1]4 pr._savarankiškosios f-jos'!M213+'[1]7 pr._kita dotacija'!M333+'[1]9 pr._įstaigų pajamos'!M104+'[1]11 pr._nepanaudotos lėšos'!M89</f>
        <v>373.2</v>
      </c>
      <c r="M81" s="83">
        <f>'[1]4 pr._savarankiškosios f-jos'!N213+'[1]7 pr._kita dotacija'!N333+'[1]9 pr._įstaigų pajamos'!N104+'[1]11 pr._nepanaudotos lėšos'!N89</f>
        <v>293.60000000000002</v>
      </c>
      <c r="N81" s="83">
        <f>'[1]4 pr._savarankiškosios f-jos'!O213+'[1]7 pr._kita dotacija'!O333+'[1]9 pr._įstaigų pajamos'!O104+'[1]11 pr._nepanaudotos lėšos'!O89</f>
        <v>0</v>
      </c>
      <c r="O81" s="2"/>
    </row>
    <row r="82" spans="1:15" s="36" customFormat="1" ht="15" customHeight="1" x14ac:dyDescent="0.25">
      <c r="A82" s="32" t="s">
        <v>115</v>
      </c>
      <c r="B82" s="12" t="s">
        <v>276</v>
      </c>
      <c r="C82" s="16">
        <f>D82+F82</f>
        <v>479.8</v>
      </c>
      <c r="D82" s="16">
        <f>'[1]4 pr._savarankiškosios f-jos'!E214+'[1]7 pr._kita dotacija'!E340+'[1]9 pr._įstaigų pajamos'!E105+'[1]11 pr._nepanaudotos lėšos'!E90+'[1]11 pr._nepanaudotos lėšos'!E153</f>
        <v>479.8</v>
      </c>
      <c r="E82" s="16">
        <f>'[1]4 pr._savarankiškosios f-jos'!F214+'[1]7 pr._kita dotacija'!F340+'[1]9 pr._įstaigų pajamos'!F105+'[1]11 pr._nepanaudotos lėšos'!F90+'[1]11 pr._nepanaudotos lėšos'!F153</f>
        <v>409.2</v>
      </c>
      <c r="F82" s="16">
        <f>'[1]4 pr._savarankiškosios f-jos'!G214+'[1]7 pr._kita dotacija'!G340+'[1]9 pr._įstaigų pajamos'!G105+'[1]11 pr._nepanaudotos lėšos'!G90+'[1]11 pr._nepanaudotos lėšos'!G153</f>
        <v>0</v>
      </c>
      <c r="G82" s="10">
        <f t="shared" si="0"/>
        <v>38.4</v>
      </c>
      <c r="H82" s="10">
        <f>'[1]4 pr._savarankiškosios f-jos'!I214+'[1]7 pr._kita dotacija'!I340+'[1]9 pr._įstaigų pajamos'!I105+'[1]11 pr._nepanaudotos lėšos'!I90+'[1]11 pr._nepanaudotos lėšos'!I153</f>
        <v>38.4</v>
      </c>
      <c r="I82" s="10">
        <f>'[1]4 pr._savarankiškosios f-jos'!J214+'[1]7 pr._kita dotacija'!J340+'[1]9 pr._įstaigų pajamos'!J105+'[1]11 pr._nepanaudotos lėšos'!J90+'[1]11 pr._nepanaudotos lėšos'!J153</f>
        <v>37.9</v>
      </c>
      <c r="J82" s="10">
        <f>'[1]4 pr._savarankiškosios f-jos'!K214+'[1]7 pr._kita dotacija'!K340+'[1]9 pr._įstaigų pajamos'!K105+'[1]11 pr._nepanaudotos lėšos'!K90+'[1]11 pr._nepanaudotos lėšos'!K153</f>
        <v>0</v>
      </c>
      <c r="K82" s="83">
        <f t="shared" si="1"/>
        <v>518.19999999999993</v>
      </c>
      <c r="L82" s="83">
        <f>'[1]4 pr._savarankiškosios f-jos'!M214+'[1]7 pr._kita dotacija'!M340+'[1]9 pr._įstaigų pajamos'!M105+'[1]11 pr._nepanaudotos lėšos'!M90+'[1]11 pr._nepanaudotos lėšos'!M153</f>
        <v>518.19999999999993</v>
      </c>
      <c r="M82" s="83">
        <f>'[1]4 pr._savarankiškosios f-jos'!N214+'[1]7 pr._kita dotacija'!N340+'[1]9 pr._įstaigų pajamos'!N105+'[1]11 pr._nepanaudotos lėšos'!N90+'[1]11 pr._nepanaudotos lėšos'!N153</f>
        <v>447.09999999999997</v>
      </c>
      <c r="N82" s="83">
        <f>'[1]4 pr._savarankiškosios f-jos'!O214+'[1]7 pr._kita dotacija'!O340+'[1]9 pr._įstaigų pajamos'!O105+'[1]11 pr._nepanaudotos lėšos'!O90+'[1]11 pr._nepanaudotos lėšos'!O153</f>
        <v>0</v>
      </c>
      <c r="O82" s="2"/>
    </row>
    <row r="83" spans="1:15" ht="15.9" customHeight="1" x14ac:dyDescent="0.25">
      <c r="A83" s="20" t="s">
        <v>116</v>
      </c>
      <c r="B83" s="44" t="s">
        <v>160</v>
      </c>
      <c r="C83" s="46">
        <f t="shared" ref="C83:K83" si="4">SUM(C25:C82)</f>
        <v>57600.10000000002</v>
      </c>
      <c r="D83" s="46">
        <f t="shared" si="4"/>
        <v>44996.5</v>
      </c>
      <c r="E83" s="46">
        <f t="shared" si="4"/>
        <v>25788.700000000012</v>
      </c>
      <c r="F83" s="46">
        <f t="shared" si="4"/>
        <v>12603.599999999999</v>
      </c>
      <c r="G83" s="47">
        <f t="shared" si="4"/>
        <v>428.59999999999985</v>
      </c>
      <c r="H83" s="47">
        <f t="shared" si="4"/>
        <v>258.49999999999994</v>
      </c>
      <c r="I83" s="47">
        <f t="shared" si="4"/>
        <v>425.19999999999993</v>
      </c>
      <c r="J83" s="47">
        <f t="shared" si="4"/>
        <v>170.1</v>
      </c>
      <c r="K83" s="48">
        <f t="shared" si="4"/>
        <v>58028.7</v>
      </c>
      <c r="L83" s="48">
        <f t="shared" ref="L83:N83" si="5">SUM(L25:L82)</f>
        <v>45254.999999999978</v>
      </c>
      <c r="M83" s="48">
        <f t="shared" si="5"/>
        <v>26213.899999999994</v>
      </c>
      <c r="N83" s="48">
        <f t="shared" si="5"/>
        <v>12773.699999999997</v>
      </c>
    </row>
    <row r="84" spans="1:15" x14ac:dyDescent="0.25">
      <c r="A84" s="6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</row>
    <row r="85" spans="1:15" x14ac:dyDescent="0.25">
      <c r="A85" s="6"/>
      <c r="B85" s="6"/>
      <c r="C85" s="6"/>
      <c r="D85" s="6"/>
      <c r="E85" s="6"/>
      <c r="F85" s="6"/>
    </row>
    <row r="86" spans="1:15" x14ac:dyDescent="0.25">
      <c r="A86" s="6"/>
      <c r="B86" s="6"/>
      <c r="C86" s="6"/>
      <c r="D86" s="6"/>
      <c r="E86" s="6"/>
      <c r="F86" s="6"/>
    </row>
    <row r="87" spans="1:15" x14ac:dyDescent="0.25">
      <c r="A87" s="6"/>
      <c r="B87" s="6"/>
      <c r="C87" s="6"/>
      <c r="D87" s="6"/>
      <c r="E87" s="6"/>
      <c r="F87" s="6"/>
    </row>
    <row r="88" spans="1:15" x14ac:dyDescent="0.25">
      <c r="A88" s="6"/>
      <c r="B88" s="6"/>
      <c r="C88" s="6"/>
      <c r="D88" s="6"/>
      <c r="E88" s="6"/>
      <c r="F88" s="6"/>
    </row>
    <row r="89" spans="1:15" x14ac:dyDescent="0.25">
      <c r="A89" s="6"/>
      <c r="B89" s="6"/>
      <c r="C89" s="6"/>
      <c r="D89" s="6"/>
      <c r="E89" s="6"/>
      <c r="F89" s="6"/>
    </row>
    <row r="90" spans="1:15" x14ac:dyDescent="0.25">
      <c r="A90" s="6"/>
      <c r="B90" s="6"/>
      <c r="C90" s="6"/>
      <c r="D90" s="6"/>
      <c r="E90" s="6"/>
      <c r="F90" s="6"/>
    </row>
    <row r="91" spans="1:15" x14ac:dyDescent="0.25">
      <c r="A91" s="6"/>
      <c r="B91" s="6"/>
      <c r="C91" s="6"/>
      <c r="D91" s="6"/>
      <c r="E91" s="6"/>
      <c r="F91" s="6"/>
    </row>
    <row r="92" spans="1:15" x14ac:dyDescent="0.25">
      <c r="A92" s="6"/>
      <c r="B92" s="6"/>
      <c r="C92" s="6"/>
      <c r="D92" s="6"/>
      <c r="E92" s="6"/>
      <c r="F92" s="6"/>
    </row>
    <row r="93" spans="1:15" x14ac:dyDescent="0.25">
      <c r="A93" s="6"/>
      <c r="B93" s="6"/>
      <c r="C93" s="6"/>
      <c r="D93" s="6"/>
      <c r="E93" s="6"/>
      <c r="F93" s="6"/>
    </row>
    <row r="94" spans="1:15" x14ac:dyDescent="0.25">
      <c r="A94" s="6"/>
      <c r="B94" s="6"/>
      <c r="C94" s="6"/>
      <c r="D94" s="6"/>
      <c r="E94" s="6"/>
      <c r="F94" s="6"/>
    </row>
    <row r="95" spans="1:15" x14ac:dyDescent="0.25">
      <c r="A95" s="6"/>
      <c r="B95" s="6"/>
      <c r="C95" s="6"/>
      <c r="D95" s="6"/>
      <c r="E95" s="6"/>
      <c r="F95" s="6"/>
    </row>
    <row r="96" spans="1:15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  <row r="140" spans="1:6" x14ac:dyDescent="0.25">
      <c r="A140" s="6"/>
      <c r="B140" s="6"/>
      <c r="C140" s="6"/>
      <c r="D140" s="6"/>
      <c r="E140" s="6"/>
      <c r="F140" s="6"/>
    </row>
    <row r="141" spans="1:6" x14ac:dyDescent="0.25">
      <c r="A141" s="6"/>
      <c r="B141" s="6"/>
      <c r="C141" s="6"/>
      <c r="D141" s="6"/>
      <c r="E141" s="6"/>
      <c r="F141" s="6"/>
    </row>
    <row r="142" spans="1:6" x14ac:dyDescent="0.25">
      <c r="A142" s="6"/>
      <c r="B142" s="6"/>
      <c r="C142" s="6"/>
      <c r="D142" s="6"/>
      <c r="E142" s="6"/>
      <c r="F142" s="6"/>
    </row>
    <row r="143" spans="1:6" x14ac:dyDescent="0.25">
      <c r="A143" s="6"/>
      <c r="B143" s="6"/>
      <c r="C143" s="6"/>
      <c r="D143" s="6"/>
      <c r="E143" s="6"/>
      <c r="F143" s="6"/>
    </row>
    <row r="144" spans="1:6" x14ac:dyDescent="0.25">
      <c r="A144" s="6"/>
      <c r="B144" s="6"/>
      <c r="C144" s="6"/>
      <c r="D144" s="6"/>
      <c r="E144" s="6"/>
      <c r="F144" s="6"/>
    </row>
    <row r="145" spans="1:6" x14ac:dyDescent="0.25">
      <c r="A145" s="6"/>
      <c r="B145" s="6"/>
      <c r="C145" s="6"/>
      <c r="D145" s="6"/>
      <c r="E145" s="6"/>
      <c r="F145" s="6"/>
    </row>
    <row r="146" spans="1:6" x14ac:dyDescent="0.25">
      <c r="A146" s="6"/>
      <c r="B146" s="6"/>
      <c r="C146" s="6"/>
      <c r="D146" s="6"/>
      <c r="E146" s="6"/>
      <c r="F146" s="6"/>
    </row>
    <row r="147" spans="1:6" x14ac:dyDescent="0.25">
      <c r="A147" s="6"/>
      <c r="B147" s="6"/>
      <c r="C147" s="6"/>
      <c r="D147" s="6"/>
      <c r="E147" s="6"/>
      <c r="F147" s="6"/>
    </row>
    <row r="148" spans="1:6" x14ac:dyDescent="0.25">
      <c r="A148" s="6"/>
      <c r="B148" s="6"/>
      <c r="C148" s="6"/>
      <c r="D148" s="6"/>
      <c r="E148" s="6"/>
      <c r="F148" s="6"/>
    </row>
    <row r="149" spans="1:6" x14ac:dyDescent="0.25">
      <c r="A149" s="6"/>
      <c r="B149" s="6"/>
      <c r="C149" s="6"/>
      <c r="D149" s="6"/>
      <c r="E149" s="6"/>
      <c r="F149" s="6"/>
    </row>
    <row r="150" spans="1:6" x14ac:dyDescent="0.25">
      <c r="A150" s="6"/>
      <c r="B150" s="6"/>
      <c r="C150" s="6"/>
      <c r="D150" s="6"/>
      <c r="E150" s="6"/>
      <c r="F150" s="6"/>
    </row>
    <row r="151" spans="1:6" x14ac:dyDescent="0.25">
      <c r="A151" s="6"/>
      <c r="B151" s="6"/>
      <c r="C151" s="6"/>
      <c r="D151" s="6"/>
      <c r="E151" s="6"/>
      <c r="F151" s="6"/>
    </row>
    <row r="152" spans="1:6" x14ac:dyDescent="0.25">
      <c r="A152" s="6"/>
      <c r="B152" s="6"/>
      <c r="C152" s="6"/>
      <c r="D152" s="6"/>
      <c r="E152" s="6"/>
      <c r="F152" s="6"/>
    </row>
    <row r="153" spans="1:6" x14ac:dyDescent="0.25">
      <c r="A153" s="6"/>
      <c r="B153" s="6"/>
      <c r="C153" s="6"/>
      <c r="D153" s="6"/>
      <c r="E153" s="6"/>
      <c r="F153" s="6"/>
    </row>
    <row r="154" spans="1:6" x14ac:dyDescent="0.25">
      <c r="A154" s="6"/>
      <c r="B154" s="6"/>
      <c r="C154" s="6"/>
      <c r="D154" s="6"/>
      <c r="E154" s="6"/>
      <c r="F154" s="6"/>
    </row>
    <row r="155" spans="1:6" x14ac:dyDescent="0.25">
      <c r="A155" s="6"/>
      <c r="B155" s="6"/>
      <c r="C155" s="6"/>
      <c r="D155" s="6"/>
      <c r="E155" s="6"/>
      <c r="F155" s="6"/>
    </row>
    <row r="156" spans="1:6" x14ac:dyDescent="0.25">
      <c r="A156" s="6"/>
      <c r="B156" s="6"/>
      <c r="C156" s="6"/>
      <c r="D156" s="6"/>
      <c r="E156" s="6"/>
      <c r="F156" s="6"/>
    </row>
    <row r="157" spans="1:6" x14ac:dyDescent="0.25">
      <c r="A157" s="6"/>
      <c r="B157" s="6"/>
      <c r="C157" s="6"/>
      <c r="D157" s="6"/>
      <c r="E157" s="6"/>
      <c r="F157" s="6"/>
    </row>
    <row r="158" spans="1:6" x14ac:dyDescent="0.25">
      <c r="A158" s="6"/>
      <c r="B158" s="6"/>
      <c r="C158" s="6"/>
      <c r="D158" s="6"/>
      <c r="E158" s="6"/>
      <c r="F158" s="6"/>
    </row>
    <row r="159" spans="1:6" x14ac:dyDescent="0.25">
      <c r="A159" s="6"/>
      <c r="B159" s="6"/>
      <c r="C159" s="6"/>
      <c r="D159" s="6"/>
      <c r="E159" s="6"/>
      <c r="F159" s="6"/>
    </row>
    <row r="160" spans="1:6" x14ac:dyDescent="0.25">
      <c r="A160" s="6"/>
      <c r="B160" s="6"/>
      <c r="C160" s="6"/>
      <c r="D160" s="6"/>
      <c r="E160" s="6"/>
      <c r="F160" s="6"/>
    </row>
    <row r="161" spans="1:6" x14ac:dyDescent="0.25">
      <c r="A161" s="6"/>
      <c r="B161" s="6"/>
      <c r="C161" s="6"/>
      <c r="D161" s="6"/>
      <c r="E161" s="6"/>
      <c r="F161" s="6"/>
    </row>
    <row r="162" spans="1:6" x14ac:dyDescent="0.25">
      <c r="A162" s="6"/>
      <c r="B162" s="6"/>
      <c r="C162" s="6"/>
      <c r="D162" s="6"/>
      <c r="E162" s="6"/>
      <c r="F162" s="6"/>
    </row>
    <row r="163" spans="1:6" x14ac:dyDescent="0.25">
      <c r="A163" s="6"/>
      <c r="B163" s="6"/>
      <c r="C163" s="6"/>
      <c r="D163" s="6"/>
      <c r="E163" s="6"/>
      <c r="F163" s="6"/>
    </row>
    <row r="164" spans="1:6" x14ac:dyDescent="0.25">
      <c r="A164" s="6"/>
      <c r="B164" s="6"/>
      <c r="C164" s="6"/>
      <c r="D164" s="6"/>
      <c r="E164" s="6"/>
      <c r="F164" s="6"/>
    </row>
    <row r="165" spans="1:6" x14ac:dyDescent="0.25">
      <c r="A165" s="6"/>
      <c r="B165" s="6"/>
      <c r="C165" s="6"/>
      <c r="D165" s="6"/>
      <c r="E165" s="6"/>
      <c r="F165" s="6"/>
    </row>
    <row r="166" spans="1:6" x14ac:dyDescent="0.25">
      <c r="A166" s="6"/>
      <c r="B166" s="6"/>
      <c r="C166" s="6"/>
      <c r="D166" s="6"/>
      <c r="E166" s="6"/>
      <c r="F166" s="6"/>
    </row>
    <row r="167" spans="1:6" x14ac:dyDescent="0.25">
      <c r="A167" s="6"/>
      <c r="B167" s="6"/>
      <c r="C167" s="6"/>
      <c r="D167" s="6"/>
      <c r="E167" s="6"/>
      <c r="F167" s="6"/>
    </row>
    <row r="168" spans="1:6" x14ac:dyDescent="0.25">
      <c r="A168" s="6"/>
      <c r="B168" s="6"/>
      <c r="C168" s="6"/>
      <c r="D168" s="6"/>
      <c r="E168" s="6"/>
      <c r="F168" s="6"/>
    </row>
    <row r="169" spans="1:6" x14ac:dyDescent="0.25">
      <c r="A169" s="6"/>
      <c r="B169" s="6"/>
      <c r="C169" s="6"/>
      <c r="D169" s="6"/>
      <c r="E169" s="6"/>
      <c r="F169" s="6"/>
    </row>
    <row r="170" spans="1:6" x14ac:dyDescent="0.25">
      <c r="A170" s="6"/>
      <c r="B170" s="6"/>
      <c r="C170" s="6"/>
      <c r="D170" s="6"/>
      <c r="E170" s="6"/>
      <c r="F170" s="6"/>
    </row>
    <row r="171" spans="1:6" x14ac:dyDescent="0.25">
      <c r="A171" s="6"/>
      <c r="B171" s="6"/>
      <c r="C171" s="6"/>
      <c r="D171" s="6"/>
      <c r="E171" s="6"/>
      <c r="F171" s="6"/>
    </row>
    <row r="172" spans="1:6" x14ac:dyDescent="0.25">
      <c r="A172" s="6"/>
      <c r="B172" s="6"/>
      <c r="C172" s="6"/>
      <c r="D172" s="6"/>
      <c r="E172" s="6"/>
      <c r="F172" s="6"/>
    </row>
    <row r="173" spans="1:6" x14ac:dyDescent="0.25">
      <c r="A173" s="6"/>
      <c r="B173" s="6"/>
      <c r="C173" s="6"/>
      <c r="D173" s="6"/>
      <c r="E173" s="6"/>
      <c r="F173" s="6"/>
    </row>
    <row r="174" spans="1:6" x14ac:dyDescent="0.25">
      <c r="A174" s="6"/>
      <c r="B174" s="6"/>
      <c r="C174" s="6"/>
      <c r="D174" s="6"/>
      <c r="E174" s="6"/>
      <c r="F174" s="6"/>
    </row>
    <row r="175" spans="1:6" x14ac:dyDescent="0.25">
      <c r="A175" s="6"/>
      <c r="B175" s="6"/>
      <c r="C175" s="6"/>
      <c r="D175" s="6"/>
      <c r="E175" s="6"/>
      <c r="F175" s="6"/>
    </row>
    <row r="176" spans="1:6" x14ac:dyDescent="0.25">
      <c r="A176" s="6"/>
      <c r="B176" s="6"/>
      <c r="C176" s="6"/>
      <c r="D176" s="6"/>
      <c r="E176" s="6"/>
      <c r="F176" s="6"/>
    </row>
  </sheetData>
  <mergeCells count="33">
    <mergeCell ref="A22:A24"/>
    <mergeCell ref="B22:B24"/>
    <mergeCell ref="A20:N20"/>
    <mergeCell ref="G22:G24"/>
    <mergeCell ref="H22:J22"/>
    <mergeCell ref="F23:F24"/>
    <mergeCell ref="D23:E23"/>
    <mergeCell ref="L23:M23"/>
    <mergeCell ref="D22:F22"/>
    <mergeCell ref="L22:N22"/>
    <mergeCell ref="C22:C24"/>
    <mergeCell ref="N23:N24"/>
    <mergeCell ref="K22:K24"/>
    <mergeCell ref="J23:J24"/>
    <mergeCell ref="B17:N17"/>
    <mergeCell ref="B18:N18"/>
    <mergeCell ref="B15:N15"/>
    <mergeCell ref="B16:N16"/>
    <mergeCell ref="H23:I23"/>
    <mergeCell ref="B1:N1"/>
    <mergeCell ref="B2:N2"/>
    <mergeCell ref="B3:N3"/>
    <mergeCell ref="B4:N4"/>
    <mergeCell ref="B10:N10"/>
    <mergeCell ref="B8:N8"/>
    <mergeCell ref="B9:N9"/>
    <mergeCell ref="B11:N11"/>
    <mergeCell ref="B12:N12"/>
    <mergeCell ref="B13:N13"/>
    <mergeCell ref="B14:N14"/>
    <mergeCell ref="B5:N5"/>
    <mergeCell ref="B6:N6"/>
    <mergeCell ref="B7:N7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7"/>
  <sheetViews>
    <sheetView showZeros="0" zoomScaleNormal="100" zoomScaleSheetLayoutView="10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38.44140625" style="2" customWidth="1"/>
    <col min="3" max="3" width="6.6640625" style="3" customWidth="1"/>
    <col min="4" max="11" width="11.109375" style="2" hidden="1" customWidth="1"/>
    <col min="12" max="15" width="10.33203125" style="2" customWidth="1"/>
    <col min="16" max="17" width="9.109375" style="2" hidden="1" customWidth="1"/>
    <col min="18" max="19" width="9.109375" style="2" customWidth="1"/>
    <col min="20" max="16384" width="9.109375" style="2"/>
  </cols>
  <sheetData>
    <row r="1" spans="2:15" x14ac:dyDescent="0.25">
      <c r="B1" s="570" t="s">
        <v>225</v>
      </c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570"/>
      <c r="N1" s="570"/>
      <c r="O1" s="570"/>
    </row>
    <row r="2" spans="2:15" x14ac:dyDescent="0.25">
      <c r="B2" s="570" t="s">
        <v>294</v>
      </c>
      <c r="C2" s="570"/>
      <c r="D2" s="570"/>
      <c r="E2" s="570"/>
      <c r="F2" s="570"/>
      <c r="G2" s="570"/>
      <c r="H2" s="570"/>
      <c r="I2" s="570"/>
      <c r="J2" s="570"/>
      <c r="K2" s="570"/>
      <c r="L2" s="570"/>
      <c r="M2" s="570"/>
      <c r="N2" s="570"/>
      <c r="O2" s="570"/>
    </row>
    <row r="3" spans="2:15" x14ac:dyDescent="0.25">
      <c r="B3" s="570" t="s">
        <v>345</v>
      </c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  <c r="N3" s="570"/>
      <c r="O3" s="570"/>
    </row>
    <row r="4" spans="2:15" x14ac:dyDescent="0.25">
      <c r="B4" s="570" t="s">
        <v>229</v>
      </c>
      <c r="C4" s="570"/>
      <c r="D4" s="570"/>
      <c r="E4" s="570"/>
      <c r="F4" s="570"/>
      <c r="G4" s="570"/>
      <c r="H4" s="570"/>
      <c r="I4" s="570"/>
      <c r="J4" s="570"/>
      <c r="K4" s="570"/>
      <c r="L4" s="570"/>
      <c r="M4" s="570"/>
      <c r="N4" s="570"/>
      <c r="O4" s="570"/>
    </row>
    <row r="5" spans="2:15" x14ac:dyDescent="0.25">
      <c r="B5" s="570" t="s">
        <v>347</v>
      </c>
      <c r="C5" s="570"/>
      <c r="D5" s="570"/>
      <c r="E5" s="570"/>
      <c r="F5" s="570"/>
      <c r="G5" s="570"/>
      <c r="H5" s="570"/>
      <c r="I5" s="570"/>
      <c r="J5" s="570"/>
      <c r="K5" s="570"/>
      <c r="L5" s="570"/>
      <c r="M5" s="570"/>
      <c r="N5" s="570"/>
      <c r="O5" s="570"/>
    </row>
    <row r="6" spans="2:15" x14ac:dyDescent="0.25">
      <c r="B6" s="571" t="s">
        <v>348</v>
      </c>
      <c r="C6" s="571"/>
      <c r="D6" s="571"/>
      <c r="E6" s="571"/>
      <c r="F6" s="571"/>
      <c r="G6" s="571"/>
      <c r="H6" s="571"/>
      <c r="I6" s="571"/>
      <c r="J6" s="571"/>
      <c r="K6" s="571"/>
      <c r="L6" s="571"/>
      <c r="M6" s="571"/>
      <c r="N6" s="571"/>
      <c r="O6" s="433"/>
    </row>
    <row r="7" spans="2:15" x14ac:dyDescent="0.25">
      <c r="B7" s="570" t="s">
        <v>360</v>
      </c>
      <c r="C7" s="570"/>
      <c r="D7" s="570"/>
      <c r="E7" s="570"/>
      <c r="F7" s="570"/>
      <c r="G7" s="570"/>
      <c r="H7" s="570"/>
      <c r="I7" s="570"/>
      <c r="J7" s="570"/>
      <c r="K7" s="570"/>
      <c r="L7" s="570"/>
      <c r="M7" s="570"/>
      <c r="N7" s="570"/>
      <c r="O7" s="570"/>
    </row>
    <row r="8" spans="2:15" ht="15" customHeight="1" x14ac:dyDescent="0.25">
      <c r="B8" s="571" t="s">
        <v>352</v>
      </c>
      <c r="C8" s="571"/>
      <c r="D8" s="571"/>
      <c r="E8" s="571"/>
      <c r="F8" s="571"/>
      <c r="G8" s="571"/>
      <c r="H8" s="571"/>
      <c r="I8" s="571"/>
      <c r="J8" s="571"/>
      <c r="K8" s="571"/>
      <c r="L8" s="571"/>
      <c r="M8" s="571"/>
      <c r="N8" s="571"/>
      <c r="O8" s="433"/>
    </row>
    <row r="9" spans="2:15" x14ac:dyDescent="0.25">
      <c r="B9" s="570" t="s">
        <v>362</v>
      </c>
      <c r="C9" s="570"/>
      <c r="D9" s="570"/>
      <c r="E9" s="570"/>
      <c r="F9" s="570"/>
      <c r="G9" s="570"/>
      <c r="H9" s="570"/>
      <c r="I9" s="570"/>
      <c r="J9" s="570"/>
      <c r="K9" s="570"/>
      <c r="L9" s="570"/>
      <c r="M9" s="570"/>
      <c r="N9" s="570"/>
      <c r="O9" s="570"/>
    </row>
    <row r="10" spans="2:15" ht="15" customHeight="1" x14ac:dyDescent="0.25">
      <c r="B10" s="571" t="s">
        <v>355</v>
      </c>
      <c r="C10" s="571"/>
      <c r="D10" s="571"/>
      <c r="E10" s="571"/>
      <c r="F10" s="571"/>
      <c r="G10" s="571"/>
      <c r="H10" s="571"/>
      <c r="I10" s="571"/>
      <c r="J10" s="571"/>
      <c r="K10" s="571"/>
      <c r="L10" s="571"/>
      <c r="M10" s="571"/>
      <c r="N10" s="571"/>
      <c r="O10" s="433"/>
    </row>
    <row r="11" spans="2:15" x14ac:dyDescent="0.25">
      <c r="B11" s="570" t="s">
        <v>371</v>
      </c>
      <c r="C11" s="570"/>
      <c r="D11" s="570"/>
      <c r="E11" s="570"/>
      <c r="F11" s="570"/>
      <c r="G11" s="570"/>
      <c r="H11" s="570"/>
      <c r="I11" s="570"/>
      <c r="J11" s="570"/>
      <c r="K11" s="570"/>
      <c r="L11" s="570"/>
      <c r="M11" s="570"/>
      <c r="N11" s="570"/>
      <c r="O11" s="570"/>
    </row>
    <row r="12" spans="2:15" ht="15" customHeight="1" x14ac:dyDescent="0.25">
      <c r="B12" s="571" t="s">
        <v>372</v>
      </c>
      <c r="C12" s="571"/>
      <c r="D12" s="571"/>
      <c r="E12" s="571"/>
      <c r="F12" s="571"/>
      <c r="G12" s="571"/>
      <c r="H12" s="571"/>
      <c r="I12" s="571"/>
      <c r="J12" s="571"/>
      <c r="K12" s="571"/>
      <c r="L12" s="571"/>
      <c r="M12" s="571"/>
      <c r="N12" s="571"/>
      <c r="O12" s="433"/>
    </row>
    <row r="13" spans="2:15" x14ac:dyDescent="0.25">
      <c r="B13" s="570" t="s">
        <v>587</v>
      </c>
      <c r="C13" s="570"/>
      <c r="D13" s="570"/>
      <c r="E13" s="570"/>
      <c r="F13" s="570"/>
      <c r="G13" s="570"/>
      <c r="H13" s="570"/>
      <c r="I13" s="570"/>
      <c r="J13" s="570"/>
      <c r="K13" s="570"/>
      <c r="L13" s="570"/>
      <c r="M13" s="570"/>
      <c r="N13" s="570"/>
      <c r="O13" s="570"/>
    </row>
    <row r="14" spans="2:15" ht="15" customHeight="1" x14ac:dyDescent="0.25">
      <c r="B14" s="571" t="s">
        <v>385</v>
      </c>
      <c r="C14" s="571"/>
      <c r="D14" s="571"/>
      <c r="E14" s="571"/>
      <c r="F14" s="571"/>
      <c r="G14" s="571"/>
      <c r="H14" s="571"/>
      <c r="I14" s="571"/>
      <c r="J14" s="571"/>
      <c r="K14" s="571"/>
      <c r="L14" s="571"/>
      <c r="M14" s="571"/>
      <c r="N14" s="571"/>
      <c r="O14" s="433"/>
    </row>
    <row r="15" spans="2:15" x14ac:dyDescent="0.25">
      <c r="B15" s="570" t="s">
        <v>594</v>
      </c>
      <c r="C15" s="570"/>
      <c r="D15" s="570"/>
      <c r="E15" s="570"/>
      <c r="F15" s="570"/>
      <c r="G15" s="570"/>
      <c r="H15" s="570"/>
      <c r="I15" s="570"/>
      <c r="J15" s="570"/>
      <c r="K15" s="570"/>
      <c r="L15" s="570"/>
      <c r="M15" s="570"/>
      <c r="N15" s="570"/>
      <c r="O15" s="570"/>
    </row>
    <row r="16" spans="2:15" ht="15" customHeight="1" x14ac:dyDescent="0.25">
      <c r="B16" s="571" t="s">
        <v>591</v>
      </c>
      <c r="C16" s="571"/>
      <c r="D16" s="571"/>
      <c r="E16" s="571"/>
      <c r="F16" s="571"/>
      <c r="G16" s="571"/>
      <c r="H16" s="571"/>
      <c r="I16" s="571"/>
      <c r="J16" s="571"/>
      <c r="K16" s="571"/>
      <c r="L16" s="571"/>
      <c r="M16" s="571"/>
      <c r="N16" s="571"/>
      <c r="O16" s="433"/>
    </row>
    <row r="17" spans="1:15" hidden="1" x14ac:dyDescent="0.25">
      <c r="B17" s="570" t="s">
        <v>281</v>
      </c>
      <c r="C17" s="570"/>
      <c r="D17" s="570"/>
      <c r="E17" s="570"/>
      <c r="F17" s="570"/>
      <c r="G17" s="570"/>
      <c r="H17" s="570"/>
      <c r="I17" s="570"/>
      <c r="J17" s="570"/>
      <c r="K17" s="570"/>
      <c r="L17" s="570"/>
      <c r="M17" s="570"/>
      <c r="N17" s="570"/>
      <c r="O17" s="570"/>
    </row>
    <row r="18" spans="1:15" ht="15" hidden="1" customHeight="1" x14ac:dyDescent="0.25">
      <c r="B18" s="571" t="s">
        <v>280</v>
      </c>
      <c r="C18" s="571"/>
      <c r="D18" s="571"/>
      <c r="E18" s="571"/>
      <c r="F18" s="571"/>
      <c r="G18" s="571"/>
      <c r="H18" s="571"/>
      <c r="I18" s="571"/>
      <c r="J18" s="571"/>
      <c r="K18" s="571"/>
      <c r="L18" s="571"/>
      <c r="M18" s="571"/>
      <c r="N18" s="571"/>
      <c r="O18" s="433"/>
    </row>
    <row r="19" spans="1:15" s="249" customFormat="1" x14ac:dyDescent="0.25">
      <c r="B19" s="432"/>
      <c r="C19" s="432"/>
      <c r="D19" s="432"/>
      <c r="E19" s="432"/>
      <c r="F19" s="432"/>
      <c r="G19" s="432"/>
      <c r="H19" s="432"/>
      <c r="I19" s="432"/>
      <c r="J19" s="432"/>
      <c r="K19" s="432"/>
      <c r="L19" s="432"/>
      <c r="M19" s="432"/>
      <c r="N19" s="432"/>
      <c r="O19" s="432"/>
    </row>
    <row r="20" spans="1:15" ht="32.25" customHeight="1" x14ac:dyDescent="0.25">
      <c r="A20" s="527" t="s">
        <v>297</v>
      </c>
      <c r="B20" s="527"/>
      <c r="C20" s="527"/>
      <c r="D20" s="527"/>
      <c r="E20" s="527"/>
      <c r="F20" s="527"/>
      <c r="G20" s="527"/>
      <c r="H20" s="527"/>
      <c r="I20" s="527"/>
      <c r="J20" s="527"/>
      <c r="K20" s="527"/>
      <c r="L20" s="527"/>
      <c r="M20" s="527"/>
      <c r="N20" s="527"/>
      <c r="O20" s="527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253</v>
      </c>
    </row>
    <row r="22" spans="1:15" ht="15" customHeight="1" x14ac:dyDescent="0.25">
      <c r="A22" s="532" t="s">
        <v>5</v>
      </c>
      <c r="B22" s="535" t="s">
        <v>224</v>
      </c>
      <c r="C22" s="535" t="s">
        <v>49</v>
      </c>
      <c r="D22" s="548" t="s">
        <v>230</v>
      </c>
      <c r="E22" s="551" t="s">
        <v>181</v>
      </c>
      <c r="F22" s="552"/>
      <c r="G22" s="553"/>
      <c r="H22" s="538" t="s">
        <v>232</v>
      </c>
      <c r="I22" s="541" t="s">
        <v>181</v>
      </c>
      <c r="J22" s="542"/>
      <c r="K22" s="542"/>
      <c r="L22" s="547" t="s">
        <v>0</v>
      </c>
      <c r="M22" s="547" t="s">
        <v>181</v>
      </c>
      <c r="N22" s="547"/>
      <c r="O22" s="547"/>
    </row>
    <row r="23" spans="1:15" x14ac:dyDescent="0.25">
      <c r="A23" s="533"/>
      <c r="B23" s="536"/>
      <c r="C23" s="536"/>
      <c r="D23" s="549"/>
      <c r="E23" s="551" t="s">
        <v>1</v>
      </c>
      <c r="F23" s="553"/>
      <c r="G23" s="548" t="s">
        <v>2</v>
      </c>
      <c r="H23" s="539"/>
      <c r="I23" s="541" t="s">
        <v>1</v>
      </c>
      <c r="J23" s="543"/>
      <c r="K23" s="576" t="s">
        <v>2</v>
      </c>
      <c r="L23" s="547"/>
      <c r="M23" s="547" t="s">
        <v>1</v>
      </c>
      <c r="N23" s="547"/>
      <c r="O23" s="530" t="s">
        <v>2</v>
      </c>
    </row>
    <row r="24" spans="1:15" ht="49.5" customHeight="1" x14ac:dyDescent="0.25">
      <c r="A24" s="534"/>
      <c r="B24" s="537"/>
      <c r="C24" s="537"/>
      <c r="D24" s="550"/>
      <c r="E24" s="58" t="s">
        <v>3</v>
      </c>
      <c r="F24" s="424" t="s">
        <v>4</v>
      </c>
      <c r="G24" s="550"/>
      <c r="H24" s="540"/>
      <c r="I24" s="59" t="s">
        <v>3</v>
      </c>
      <c r="J24" s="426" t="s">
        <v>4</v>
      </c>
      <c r="K24" s="577"/>
      <c r="L24" s="547"/>
      <c r="M24" s="421" t="s">
        <v>3</v>
      </c>
      <c r="N24" s="422" t="s">
        <v>4</v>
      </c>
      <c r="O24" s="530"/>
    </row>
    <row r="25" spans="1:15" ht="15.9" customHeight="1" x14ac:dyDescent="0.3">
      <c r="A25" s="121" t="s">
        <v>65</v>
      </c>
      <c r="B25" s="572" t="s">
        <v>6</v>
      </c>
      <c r="C25" s="575"/>
      <c r="D25" s="573"/>
      <c r="E25" s="573"/>
      <c r="F25" s="573"/>
      <c r="G25" s="573"/>
      <c r="H25" s="573"/>
      <c r="I25" s="573"/>
      <c r="J25" s="573"/>
      <c r="K25" s="573"/>
      <c r="L25" s="573"/>
      <c r="M25" s="573"/>
      <c r="N25" s="573"/>
      <c r="O25" s="574"/>
    </row>
    <row r="26" spans="1:15" ht="15" customHeight="1" x14ac:dyDescent="0.25">
      <c r="A26" s="5" t="s">
        <v>170</v>
      </c>
      <c r="B26" s="6" t="s">
        <v>51</v>
      </c>
      <c r="C26" s="15" t="s">
        <v>9</v>
      </c>
      <c r="D26" s="318">
        <f>E26+G26</f>
        <v>125.2</v>
      </c>
      <c r="E26" s="8">
        <v>125.2</v>
      </c>
      <c r="F26" s="8">
        <v>120.4</v>
      </c>
      <c r="G26" s="8"/>
      <c r="H26" s="9">
        <f>I26+K26</f>
        <v>0</v>
      </c>
      <c r="I26" s="9"/>
      <c r="J26" s="9"/>
      <c r="K26" s="198"/>
      <c r="L26" s="11">
        <f>M26+O26</f>
        <v>125.2</v>
      </c>
      <c r="M26" s="11">
        <f t="shared" ref="M26:O26" si="0">E26+I26</f>
        <v>125.2</v>
      </c>
      <c r="N26" s="11">
        <f t="shared" si="0"/>
        <v>120.4</v>
      </c>
      <c r="O26" s="11">
        <f t="shared" si="0"/>
        <v>0</v>
      </c>
    </row>
    <row r="27" spans="1:15" ht="15" customHeight="1" x14ac:dyDescent="0.25">
      <c r="A27" s="5" t="s">
        <v>66</v>
      </c>
      <c r="B27" s="201" t="s">
        <v>20</v>
      </c>
      <c r="C27" s="122"/>
      <c r="D27" s="8">
        <f t="shared" ref="D27:D90" si="1">E27+G27</f>
        <v>4171.5999999999995</v>
      </c>
      <c r="E27" s="8">
        <f>E28+E29+E30+E31</f>
        <v>4090.2</v>
      </c>
      <c r="F27" s="8">
        <f>F28+F29+F30+F31</f>
        <v>2738.4</v>
      </c>
      <c r="G27" s="8">
        <f>G28+G29+G30+G31</f>
        <v>81.400000000000006</v>
      </c>
      <c r="H27" s="9">
        <f t="shared" ref="H27:H90" si="2">I27+K27</f>
        <v>191</v>
      </c>
      <c r="I27" s="9">
        <f t="shared" ref="I27:O27" si="3">I28+I29+I30+I31</f>
        <v>41</v>
      </c>
      <c r="J27" s="9">
        <f t="shared" si="3"/>
        <v>40.4</v>
      </c>
      <c r="K27" s="198">
        <f t="shared" si="3"/>
        <v>150</v>
      </c>
      <c r="L27" s="11">
        <f t="shared" si="3"/>
        <v>4362.6000000000004</v>
      </c>
      <c r="M27" s="11">
        <f t="shared" si="3"/>
        <v>4131.2</v>
      </c>
      <c r="N27" s="11">
        <f t="shared" si="3"/>
        <v>2778.8</v>
      </c>
      <c r="O27" s="11">
        <f t="shared" si="3"/>
        <v>231.4</v>
      </c>
    </row>
    <row r="28" spans="1:15" ht="15" customHeight="1" x14ac:dyDescent="0.25">
      <c r="A28" s="19"/>
      <c r="B28" s="6"/>
      <c r="C28" s="15" t="s">
        <v>9</v>
      </c>
      <c r="D28" s="318">
        <f t="shared" si="1"/>
        <v>3619.7000000000003</v>
      </c>
      <c r="E28" s="16">
        <v>3538.3</v>
      </c>
      <c r="F28" s="16">
        <v>2724.1</v>
      </c>
      <c r="G28" s="16">
        <v>81.400000000000006</v>
      </c>
      <c r="H28" s="9">
        <f t="shared" si="2"/>
        <v>191</v>
      </c>
      <c r="I28" s="9">
        <v>41</v>
      </c>
      <c r="J28" s="9">
        <v>40.4</v>
      </c>
      <c r="K28" s="198">
        <v>150</v>
      </c>
      <c r="L28" s="11">
        <f>M28+O28</f>
        <v>3810.7000000000003</v>
      </c>
      <c r="M28" s="12">
        <f t="shared" ref="M28:O31" si="4">E28+I28</f>
        <v>3579.3</v>
      </c>
      <c r="N28" s="12">
        <f t="shared" si="4"/>
        <v>2764.5</v>
      </c>
      <c r="O28" s="12">
        <f t="shared" si="4"/>
        <v>231.4</v>
      </c>
    </row>
    <row r="29" spans="1:15" ht="15" customHeight="1" x14ac:dyDescent="0.25">
      <c r="A29" s="19"/>
      <c r="B29" s="216"/>
      <c r="C29" s="74" t="s">
        <v>25</v>
      </c>
      <c r="D29" s="8">
        <f t="shared" si="1"/>
        <v>306.10000000000002</v>
      </c>
      <c r="E29" s="16">
        <v>306.10000000000002</v>
      </c>
      <c r="F29" s="16">
        <v>14.3</v>
      </c>
      <c r="G29" s="16"/>
      <c r="H29" s="9">
        <f t="shared" si="2"/>
        <v>0</v>
      </c>
      <c r="I29" s="10"/>
      <c r="J29" s="10"/>
      <c r="K29" s="170"/>
      <c r="L29" s="11">
        <f>M29+O29</f>
        <v>306.10000000000002</v>
      </c>
      <c r="M29" s="12">
        <f t="shared" si="4"/>
        <v>306.10000000000002</v>
      </c>
      <c r="N29" s="12">
        <f t="shared" si="4"/>
        <v>14.3</v>
      </c>
      <c r="O29" s="12">
        <f t="shared" si="4"/>
        <v>0</v>
      </c>
    </row>
    <row r="30" spans="1:15" ht="14.25" customHeight="1" x14ac:dyDescent="0.25">
      <c r="A30" s="19"/>
      <c r="B30" s="277"/>
      <c r="C30" s="30" t="s">
        <v>22</v>
      </c>
      <c r="D30" s="8">
        <f t="shared" si="1"/>
        <v>245.1</v>
      </c>
      <c r="E30" s="16">
        <v>245.1</v>
      </c>
      <c r="F30" s="16"/>
      <c r="G30" s="16"/>
      <c r="H30" s="9">
        <f t="shared" si="2"/>
        <v>0</v>
      </c>
      <c r="I30" s="10"/>
      <c r="J30" s="10"/>
      <c r="K30" s="170"/>
      <c r="L30" s="12">
        <f>M30+O30</f>
        <v>245.1</v>
      </c>
      <c r="M30" s="12">
        <f t="shared" si="4"/>
        <v>245.1</v>
      </c>
      <c r="N30" s="12">
        <f t="shared" si="4"/>
        <v>0</v>
      </c>
      <c r="O30" s="12">
        <f t="shared" si="4"/>
        <v>0</v>
      </c>
    </row>
    <row r="31" spans="1:15" ht="14.25" customHeight="1" x14ac:dyDescent="0.25">
      <c r="A31" s="117"/>
      <c r="B31" s="278"/>
      <c r="C31" s="86" t="s">
        <v>30</v>
      </c>
      <c r="D31" s="8">
        <f t="shared" si="1"/>
        <v>0.7</v>
      </c>
      <c r="E31" s="16">
        <v>0.7</v>
      </c>
      <c r="F31" s="16"/>
      <c r="G31" s="16"/>
      <c r="H31" s="9">
        <f t="shared" si="2"/>
        <v>0</v>
      </c>
      <c r="I31" s="10"/>
      <c r="J31" s="10"/>
      <c r="K31" s="170"/>
      <c r="L31" s="12">
        <f>M31+O31</f>
        <v>0.7</v>
      </c>
      <c r="M31" s="12">
        <f t="shared" si="4"/>
        <v>0.7</v>
      </c>
      <c r="N31" s="12">
        <f t="shared" si="4"/>
        <v>0</v>
      </c>
      <c r="O31" s="12">
        <f t="shared" si="4"/>
        <v>0</v>
      </c>
    </row>
    <row r="32" spans="1:15" ht="14.25" customHeight="1" x14ac:dyDescent="0.25">
      <c r="A32" s="5" t="s">
        <v>67</v>
      </c>
      <c r="B32" s="201" t="s">
        <v>7</v>
      </c>
      <c r="C32" s="15"/>
      <c r="D32" s="8">
        <f t="shared" si="1"/>
        <v>103.49999999999999</v>
      </c>
      <c r="E32" s="16">
        <f>SUM(E33:E37)</f>
        <v>103.49999999999999</v>
      </c>
      <c r="F32" s="16">
        <f>SUM(F33:F37)</f>
        <v>84</v>
      </c>
      <c r="G32" s="16">
        <f t="shared" ref="G32:O32" si="5">SUM(G33:G37)</f>
        <v>0</v>
      </c>
      <c r="H32" s="9">
        <f t="shared" si="2"/>
        <v>0</v>
      </c>
      <c r="I32" s="10">
        <f t="shared" si="5"/>
        <v>0</v>
      </c>
      <c r="J32" s="10">
        <f>SUM(J33:J37)</f>
        <v>0</v>
      </c>
      <c r="K32" s="170">
        <f t="shared" si="5"/>
        <v>0</v>
      </c>
      <c r="L32" s="12">
        <f t="shared" si="5"/>
        <v>103.49999999999999</v>
      </c>
      <c r="M32" s="12">
        <f t="shared" si="5"/>
        <v>103.49999999999999</v>
      </c>
      <c r="N32" s="12">
        <f t="shared" si="5"/>
        <v>84</v>
      </c>
      <c r="O32" s="12">
        <f t="shared" si="5"/>
        <v>0</v>
      </c>
    </row>
    <row r="33" spans="1:15" ht="15" customHeight="1" x14ac:dyDescent="0.25">
      <c r="A33" s="19"/>
      <c r="B33" s="202"/>
      <c r="C33" s="15" t="s">
        <v>9</v>
      </c>
      <c r="D33" s="8">
        <f t="shared" si="1"/>
        <v>51</v>
      </c>
      <c r="E33" s="16">
        <v>51</v>
      </c>
      <c r="F33" s="16">
        <v>39.299999999999997</v>
      </c>
      <c r="G33" s="16"/>
      <c r="H33" s="9">
        <f t="shared" si="2"/>
        <v>0</v>
      </c>
      <c r="I33" s="10"/>
      <c r="J33" s="10"/>
      <c r="K33" s="170"/>
      <c r="L33" s="12">
        <f t="shared" ref="L33:L48" si="6">M33+O33</f>
        <v>51</v>
      </c>
      <c r="M33" s="12">
        <f t="shared" ref="M33:O48" si="7">E33+I33</f>
        <v>51</v>
      </c>
      <c r="N33" s="12">
        <f t="shared" si="7"/>
        <v>39.299999999999997</v>
      </c>
      <c r="O33" s="12">
        <f t="shared" si="7"/>
        <v>0</v>
      </c>
    </row>
    <row r="34" spans="1:15" ht="15" customHeight="1" x14ac:dyDescent="0.25">
      <c r="A34" s="19"/>
      <c r="B34" s="202"/>
      <c r="C34" s="15" t="s">
        <v>31</v>
      </c>
      <c r="D34" s="8">
        <f t="shared" si="1"/>
        <v>4.3</v>
      </c>
      <c r="E34" s="16">
        <v>4.3</v>
      </c>
      <c r="F34" s="16">
        <v>3.3</v>
      </c>
      <c r="G34" s="16"/>
      <c r="H34" s="9">
        <f t="shared" si="2"/>
        <v>0</v>
      </c>
      <c r="I34" s="10"/>
      <c r="J34" s="10"/>
      <c r="K34" s="170"/>
      <c r="L34" s="12">
        <f t="shared" si="6"/>
        <v>4.3</v>
      </c>
      <c r="M34" s="12">
        <f t="shared" si="7"/>
        <v>4.3</v>
      </c>
      <c r="N34" s="12">
        <f t="shared" si="7"/>
        <v>3.3</v>
      </c>
      <c r="O34" s="12">
        <f t="shared" si="7"/>
        <v>0</v>
      </c>
    </row>
    <row r="35" spans="1:15" ht="15" customHeight="1" x14ac:dyDescent="0.25">
      <c r="A35" s="19"/>
      <c r="B35" s="202"/>
      <c r="C35" s="15" t="s">
        <v>22</v>
      </c>
      <c r="D35" s="8">
        <f t="shared" si="1"/>
        <v>37.4</v>
      </c>
      <c r="E35" s="16">
        <v>37.4</v>
      </c>
      <c r="F35" s="16">
        <v>36.700000000000003</v>
      </c>
      <c r="G35" s="16"/>
      <c r="H35" s="9">
        <f t="shared" si="2"/>
        <v>0</v>
      </c>
      <c r="I35" s="10"/>
      <c r="J35" s="10"/>
      <c r="K35" s="170"/>
      <c r="L35" s="12">
        <f t="shared" si="6"/>
        <v>37.4</v>
      </c>
      <c r="M35" s="12">
        <f t="shared" si="7"/>
        <v>37.4</v>
      </c>
      <c r="N35" s="12">
        <f t="shared" si="7"/>
        <v>36.700000000000003</v>
      </c>
      <c r="O35" s="12">
        <f t="shared" si="7"/>
        <v>0</v>
      </c>
    </row>
    <row r="36" spans="1:15" ht="15" customHeight="1" x14ac:dyDescent="0.25">
      <c r="A36" s="19"/>
      <c r="B36" s="202"/>
      <c r="C36" s="86" t="s">
        <v>30</v>
      </c>
      <c r="D36" s="8">
        <f t="shared" si="1"/>
        <v>10.8</v>
      </c>
      <c r="E36" s="16">
        <v>10.8</v>
      </c>
      <c r="F36" s="16">
        <v>4.7</v>
      </c>
      <c r="G36" s="16"/>
      <c r="H36" s="9">
        <f t="shared" si="2"/>
        <v>0</v>
      </c>
      <c r="I36" s="10"/>
      <c r="J36" s="10"/>
      <c r="K36" s="170"/>
      <c r="L36" s="12">
        <f t="shared" si="6"/>
        <v>10.8</v>
      </c>
      <c r="M36" s="12">
        <f t="shared" si="7"/>
        <v>10.8</v>
      </c>
      <c r="N36" s="12">
        <f t="shared" si="7"/>
        <v>4.7</v>
      </c>
      <c r="O36" s="12">
        <f t="shared" si="7"/>
        <v>0</v>
      </c>
    </row>
    <row r="37" spans="1:15" ht="15" customHeight="1" x14ac:dyDescent="0.25">
      <c r="A37" s="203"/>
      <c r="B37" s="204"/>
      <c r="C37" s="86" t="s">
        <v>24</v>
      </c>
      <c r="D37" s="8">
        <f t="shared" si="1"/>
        <v>0</v>
      </c>
      <c r="E37" s="16"/>
      <c r="F37" s="16"/>
      <c r="G37" s="16"/>
      <c r="H37" s="9">
        <f t="shared" si="2"/>
        <v>0</v>
      </c>
      <c r="I37" s="10"/>
      <c r="J37" s="10"/>
      <c r="K37" s="170"/>
      <c r="L37" s="11">
        <f>M37+O37</f>
        <v>0</v>
      </c>
      <c r="M37" s="11">
        <f>E37+I37</f>
        <v>0</v>
      </c>
      <c r="N37" s="11">
        <f>F37+J37</f>
        <v>0</v>
      </c>
      <c r="O37" s="11">
        <f>G37+K37</f>
        <v>0</v>
      </c>
    </row>
    <row r="38" spans="1:15" ht="15" customHeight="1" x14ac:dyDescent="0.25">
      <c r="A38" s="5" t="s">
        <v>68</v>
      </c>
      <c r="B38" s="17" t="s">
        <v>10</v>
      </c>
      <c r="C38" s="15"/>
      <c r="D38" s="8">
        <f t="shared" si="1"/>
        <v>97.1</v>
      </c>
      <c r="E38" s="16">
        <f>SUM(E39:E42)</f>
        <v>97.1</v>
      </c>
      <c r="F38" s="16">
        <v>84.7</v>
      </c>
      <c r="G38" s="16">
        <f t="shared" ref="G38:O38" si="8">SUM(G39:G42)</f>
        <v>0</v>
      </c>
      <c r="H38" s="9">
        <f t="shared" si="2"/>
        <v>0</v>
      </c>
      <c r="I38" s="10">
        <f t="shared" si="8"/>
        <v>0</v>
      </c>
      <c r="J38" s="10"/>
      <c r="K38" s="170">
        <f t="shared" si="8"/>
        <v>0</v>
      </c>
      <c r="L38" s="12">
        <f t="shared" si="8"/>
        <v>97.1</v>
      </c>
      <c r="M38" s="12">
        <f t="shared" si="8"/>
        <v>97.1</v>
      </c>
      <c r="N38" s="12">
        <f t="shared" si="8"/>
        <v>84.7</v>
      </c>
      <c r="O38" s="12">
        <f t="shared" si="8"/>
        <v>0</v>
      </c>
    </row>
    <row r="39" spans="1:15" ht="15" customHeight="1" x14ac:dyDescent="0.25">
      <c r="A39" s="19"/>
      <c r="C39" s="15" t="s">
        <v>9</v>
      </c>
      <c r="D39" s="8">
        <f t="shared" si="1"/>
        <v>58.7</v>
      </c>
      <c r="E39" s="16">
        <v>58.7</v>
      </c>
      <c r="F39" s="16">
        <v>50.7</v>
      </c>
      <c r="G39" s="16"/>
      <c r="H39" s="9">
        <f t="shared" si="2"/>
        <v>0</v>
      </c>
      <c r="I39" s="10"/>
      <c r="J39" s="10"/>
      <c r="K39" s="170"/>
      <c r="L39" s="12">
        <f t="shared" si="6"/>
        <v>58.7</v>
      </c>
      <c r="M39" s="12">
        <f t="shared" si="7"/>
        <v>58.7</v>
      </c>
      <c r="N39" s="12">
        <f t="shared" si="7"/>
        <v>50.7</v>
      </c>
      <c r="O39" s="12">
        <f t="shared" si="7"/>
        <v>0</v>
      </c>
    </row>
    <row r="40" spans="1:15" ht="15" customHeight="1" x14ac:dyDescent="0.25">
      <c r="A40" s="19"/>
      <c r="C40" s="15" t="s">
        <v>31</v>
      </c>
      <c r="D40" s="8">
        <f t="shared" si="1"/>
        <v>4.3</v>
      </c>
      <c r="E40" s="16">
        <v>4.3</v>
      </c>
      <c r="F40" s="16">
        <v>3.3</v>
      </c>
      <c r="G40" s="16"/>
      <c r="H40" s="9">
        <f t="shared" si="2"/>
        <v>0</v>
      </c>
      <c r="I40" s="10"/>
      <c r="J40" s="10"/>
      <c r="K40" s="170"/>
      <c r="L40" s="12">
        <f t="shared" si="6"/>
        <v>4.3</v>
      </c>
      <c r="M40" s="12">
        <f t="shared" si="7"/>
        <v>4.3</v>
      </c>
      <c r="N40" s="12">
        <f t="shared" si="7"/>
        <v>3.3</v>
      </c>
      <c r="O40" s="12">
        <f t="shared" si="7"/>
        <v>0</v>
      </c>
    </row>
    <row r="41" spans="1:15" ht="15" customHeight="1" x14ac:dyDescent="0.25">
      <c r="A41" s="19"/>
      <c r="C41" s="15" t="s">
        <v>22</v>
      </c>
      <c r="D41" s="8">
        <f t="shared" si="1"/>
        <v>34.1</v>
      </c>
      <c r="E41" s="16">
        <v>34.1</v>
      </c>
      <c r="F41" s="16">
        <v>30.7</v>
      </c>
      <c r="G41" s="16"/>
      <c r="H41" s="9">
        <f t="shared" si="2"/>
        <v>0</v>
      </c>
      <c r="I41" s="10"/>
      <c r="J41" s="10"/>
      <c r="K41" s="170"/>
      <c r="L41" s="12">
        <f t="shared" si="6"/>
        <v>34.1</v>
      </c>
      <c r="M41" s="12">
        <f t="shared" si="7"/>
        <v>34.1</v>
      </c>
      <c r="N41" s="12">
        <f t="shared" si="7"/>
        <v>30.7</v>
      </c>
      <c r="O41" s="12">
        <f t="shared" si="7"/>
        <v>0</v>
      </c>
    </row>
    <row r="42" spans="1:15" ht="15" customHeight="1" x14ac:dyDescent="0.25">
      <c r="A42" s="39"/>
      <c r="B42" s="199"/>
      <c r="C42" s="86" t="s">
        <v>24</v>
      </c>
      <c r="D42" s="8">
        <f t="shared" si="1"/>
        <v>0</v>
      </c>
      <c r="E42" s="16"/>
      <c r="F42" s="16"/>
      <c r="G42" s="16"/>
      <c r="H42" s="9">
        <f t="shared" si="2"/>
        <v>0</v>
      </c>
      <c r="I42" s="10"/>
      <c r="J42" s="10"/>
      <c r="K42" s="170"/>
      <c r="L42" s="11">
        <f>M42+O42</f>
        <v>0</v>
      </c>
      <c r="M42" s="11">
        <f>E42+I42</f>
        <v>0</v>
      </c>
      <c r="N42" s="11">
        <f>F42+J42</f>
        <v>0</v>
      </c>
      <c r="O42" s="11">
        <f>G42+K42</f>
        <v>0</v>
      </c>
    </row>
    <row r="43" spans="1:15" ht="15" customHeight="1" x14ac:dyDescent="0.25">
      <c r="A43" s="5" t="s">
        <v>69</v>
      </c>
      <c r="B43" s="17" t="s">
        <v>11</v>
      </c>
      <c r="C43" s="15"/>
      <c r="D43" s="8">
        <f t="shared" si="1"/>
        <v>157.69999999999999</v>
      </c>
      <c r="E43" s="16">
        <f>SUM(E44:E48)</f>
        <v>157.69999999999999</v>
      </c>
      <c r="F43" s="16">
        <f>SUM(F44:F48)</f>
        <v>138.5</v>
      </c>
      <c r="G43" s="16">
        <f t="shared" ref="G43:O43" si="9">SUM(G44:G48)</f>
        <v>0</v>
      </c>
      <c r="H43" s="9">
        <f t="shared" si="2"/>
        <v>0</v>
      </c>
      <c r="I43" s="10">
        <f t="shared" si="9"/>
        <v>0</v>
      </c>
      <c r="J43" s="10">
        <f t="shared" si="9"/>
        <v>-2.5</v>
      </c>
      <c r="K43" s="170">
        <f t="shared" si="9"/>
        <v>0</v>
      </c>
      <c r="L43" s="12">
        <f t="shared" si="9"/>
        <v>157.69999999999999</v>
      </c>
      <c r="M43" s="12">
        <f t="shared" si="9"/>
        <v>157.69999999999999</v>
      </c>
      <c r="N43" s="12">
        <f t="shared" si="9"/>
        <v>136</v>
      </c>
      <c r="O43" s="12">
        <f t="shared" si="9"/>
        <v>0</v>
      </c>
    </row>
    <row r="44" spans="1:15" ht="15" customHeight="1" x14ac:dyDescent="0.25">
      <c r="A44" s="19"/>
      <c r="C44" s="15" t="s">
        <v>9</v>
      </c>
      <c r="D44" s="8">
        <f t="shared" si="1"/>
        <v>58.6</v>
      </c>
      <c r="E44" s="16">
        <v>58.6</v>
      </c>
      <c r="F44" s="16">
        <v>45.1</v>
      </c>
      <c r="G44" s="16"/>
      <c r="H44" s="9">
        <f t="shared" si="2"/>
        <v>0</v>
      </c>
      <c r="I44" s="10"/>
      <c r="J44" s="10"/>
      <c r="K44" s="170"/>
      <c r="L44" s="12">
        <f t="shared" si="6"/>
        <v>58.6</v>
      </c>
      <c r="M44" s="12">
        <f t="shared" si="7"/>
        <v>58.6</v>
      </c>
      <c r="N44" s="12">
        <f t="shared" si="7"/>
        <v>45.1</v>
      </c>
      <c r="O44" s="12">
        <f t="shared" si="7"/>
        <v>0</v>
      </c>
    </row>
    <row r="45" spans="1:15" ht="15" customHeight="1" x14ac:dyDescent="0.25">
      <c r="A45" s="19"/>
      <c r="C45" s="15" t="s">
        <v>31</v>
      </c>
      <c r="D45" s="8">
        <f t="shared" si="1"/>
        <v>8.4</v>
      </c>
      <c r="E45" s="16">
        <v>8.4</v>
      </c>
      <c r="F45" s="16">
        <v>6.7</v>
      </c>
      <c r="G45" s="16"/>
      <c r="H45" s="9">
        <f t="shared" si="2"/>
        <v>0</v>
      </c>
      <c r="I45" s="10"/>
      <c r="J45" s="10"/>
      <c r="K45" s="170"/>
      <c r="L45" s="12">
        <f t="shared" si="6"/>
        <v>8.4</v>
      </c>
      <c r="M45" s="12">
        <f t="shared" si="7"/>
        <v>8.4</v>
      </c>
      <c r="N45" s="12">
        <f t="shared" si="7"/>
        <v>6.7</v>
      </c>
      <c r="O45" s="12">
        <f t="shared" si="7"/>
        <v>0</v>
      </c>
    </row>
    <row r="46" spans="1:15" ht="15" customHeight="1" x14ac:dyDescent="0.25">
      <c r="A46" s="19"/>
      <c r="C46" s="15" t="s">
        <v>22</v>
      </c>
      <c r="D46" s="8">
        <f t="shared" si="1"/>
        <v>85.6</v>
      </c>
      <c r="E46" s="16">
        <v>85.6</v>
      </c>
      <c r="F46" s="16">
        <v>81.8</v>
      </c>
      <c r="G46" s="16"/>
      <c r="H46" s="9">
        <f t="shared" si="2"/>
        <v>0</v>
      </c>
      <c r="I46" s="10"/>
      <c r="J46" s="10">
        <v>-2.5</v>
      </c>
      <c r="K46" s="170"/>
      <c r="L46" s="12">
        <f t="shared" si="6"/>
        <v>85.6</v>
      </c>
      <c r="M46" s="12">
        <f t="shared" si="7"/>
        <v>85.6</v>
      </c>
      <c r="N46" s="12">
        <f t="shared" si="7"/>
        <v>79.3</v>
      </c>
      <c r="O46" s="12">
        <f t="shared" si="7"/>
        <v>0</v>
      </c>
    </row>
    <row r="47" spans="1:15" ht="15" customHeight="1" x14ac:dyDescent="0.25">
      <c r="A47" s="19"/>
      <c r="C47" s="86" t="s">
        <v>30</v>
      </c>
      <c r="D47" s="8">
        <f t="shared" si="1"/>
        <v>5.0999999999999996</v>
      </c>
      <c r="E47" s="16">
        <v>5.0999999999999996</v>
      </c>
      <c r="F47" s="16">
        <v>4.9000000000000004</v>
      </c>
      <c r="G47" s="16"/>
      <c r="H47" s="9">
        <f t="shared" si="2"/>
        <v>0</v>
      </c>
      <c r="I47" s="10"/>
      <c r="J47" s="10"/>
      <c r="K47" s="170"/>
      <c r="L47" s="12">
        <f t="shared" si="6"/>
        <v>5.0999999999999996</v>
      </c>
      <c r="M47" s="12">
        <f t="shared" si="7"/>
        <v>5.0999999999999996</v>
      </c>
      <c r="N47" s="12">
        <f t="shared" si="7"/>
        <v>4.9000000000000004</v>
      </c>
      <c r="O47" s="12">
        <f t="shared" si="7"/>
        <v>0</v>
      </c>
    </row>
    <row r="48" spans="1:15" ht="15" customHeight="1" x14ac:dyDescent="0.25">
      <c r="A48" s="39"/>
      <c r="B48" s="199"/>
      <c r="C48" s="86" t="s">
        <v>24</v>
      </c>
      <c r="D48" s="8">
        <f t="shared" si="1"/>
        <v>0</v>
      </c>
      <c r="E48" s="16"/>
      <c r="F48" s="16"/>
      <c r="G48" s="16"/>
      <c r="H48" s="9">
        <f t="shared" si="2"/>
        <v>0</v>
      </c>
      <c r="I48" s="10"/>
      <c r="J48" s="10"/>
      <c r="K48" s="170"/>
      <c r="L48" s="12">
        <f t="shared" si="6"/>
        <v>0</v>
      </c>
      <c r="M48" s="12">
        <f t="shared" si="7"/>
        <v>0</v>
      </c>
      <c r="N48" s="12">
        <f t="shared" si="7"/>
        <v>0</v>
      </c>
      <c r="O48" s="12">
        <f t="shared" si="7"/>
        <v>0</v>
      </c>
    </row>
    <row r="49" spans="1:15" ht="15" customHeight="1" x14ac:dyDescent="0.25">
      <c r="A49" s="5" t="s">
        <v>70</v>
      </c>
      <c r="B49" s="17" t="s">
        <v>12</v>
      </c>
      <c r="C49" s="15"/>
      <c r="D49" s="8">
        <f t="shared" si="1"/>
        <v>154.5</v>
      </c>
      <c r="E49" s="16">
        <f>SUM(E50:E53)</f>
        <v>154.5</v>
      </c>
      <c r="F49" s="16">
        <f>SUM(F50:F53)</f>
        <v>130.6</v>
      </c>
      <c r="G49" s="16">
        <f t="shared" ref="G49:O49" si="10">SUM(G50:G53)</f>
        <v>0</v>
      </c>
      <c r="H49" s="9">
        <f t="shared" si="2"/>
        <v>-1.1000000000000001</v>
      </c>
      <c r="I49" s="10">
        <f t="shared" si="10"/>
        <v>-1.1000000000000001</v>
      </c>
      <c r="J49" s="10">
        <f t="shared" si="10"/>
        <v>0</v>
      </c>
      <c r="K49" s="170">
        <f t="shared" si="10"/>
        <v>0</v>
      </c>
      <c r="L49" s="12">
        <f t="shared" si="10"/>
        <v>153.4</v>
      </c>
      <c r="M49" s="12">
        <f t="shared" si="10"/>
        <v>153.4</v>
      </c>
      <c r="N49" s="12">
        <f t="shared" si="10"/>
        <v>130.6</v>
      </c>
      <c r="O49" s="12">
        <f t="shared" si="10"/>
        <v>0</v>
      </c>
    </row>
    <row r="50" spans="1:15" ht="15" customHeight="1" x14ac:dyDescent="0.25">
      <c r="A50" s="19"/>
      <c r="C50" s="15" t="s">
        <v>9</v>
      </c>
      <c r="D50" s="8">
        <f t="shared" si="1"/>
        <v>58.1</v>
      </c>
      <c r="E50" s="16">
        <v>58.1</v>
      </c>
      <c r="F50" s="16">
        <v>47.4</v>
      </c>
      <c r="G50" s="16"/>
      <c r="H50" s="9">
        <f t="shared" si="2"/>
        <v>0</v>
      </c>
      <c r="I50" s="10"/>
      <c r="J50" s="10"/>
      <c r="K50" s="170"/>
      <c r="L50" s="12">
        <f t="shared" ref="L50:L65" si="11">M50+O50</f>
        <v>58.1</v>
      </c>
      <c r="M50" s="12">
        <f t="shared" ref="M50:O65" si="12">E50+I50</f>
        <v>58.1</v>
      </c>
      <c r="N50" s="12">
        <f t="shared" si="12"/>
        <v>47.4</v>
      </c>
      <c r="O50" s="12">
        <f t="shared" si="12"/>
        <v>0</v>
      </c>
    </row>
    <row r="51" spans="1:15" ht="15" customHeight="1" x14ac:dyDescent="0.25">
      <c r="A51" s="19"/>
      <c r="C51" s="15" t="s">
        <v>31</v>
      </c>
      <c r="D51" s="8">
        <f t="shared" si="1"/>
        <v>12.3</v>
      </c>
      <c r="E51" s="16">
        <v>12.3</v>
      </c>
      <c r="F51" s="16">
        <v>9.9</v>
      </c>
      <c r="G51" s="16"/>
      <c r="H51" s="9">
        <f t="shared" si="2"/>
        <v>0</v>
      </c>
      <c r="I51" s="10"/>
      <c r="J51" s="10"/>
      <c r="K51" s="170"/>
      <c r="L51" s="12">
        <f t="shared" si="11"/>
        <v>12.3</v>
      </c>
      <c r="M51" s="12">
        <f t="shared" si="12"/>
        <v>12.3</v>
      </c>
      <c r="N51" s="12">
        <f t="shared" si="12"/>
        <v>9.9</v>
      </c>
      <c r="O51" s="12">
        <f t="shared" si="12"/>
        <v>0</v>
      </c>
    </row>
    <row r="52" spans="1:15" ht="15" customHeight="1" x14ac:dyDescent="0.25">
      <c r="A52" s="19"/>
      <c r="C52" s="15" t="s">
        <v>22</v>
      </c>
      <c r="D52" s="8">
        <f t="shared" si="1"/>
        <v>84.1</v>
      </c>
      <c r="E52" s="16">
        <v>84.1</v>
      </c>
      <c r="F52" s="16">
        <v>73.3</v>
      </c>
      <c r="G52" s="16"/>
      <c r="H52" s="9">
        <f t="shared" si="2"/>
        <v>-1.1000000000000001</v>
      </c>
      <c r="I52" s="10">
        <v>-1.1000000000000001</v>
      </c>
      <c r="J52" s="10"/>
      <c r="K52" s="170"/>
      <c r="L52" s="12">
        <f t="shared" si="11"/>
        <v>83</v>
      </c>
      <c r="M52" s="12">
        <f t="shared" si="12"/>
        <v>83</v>
      </c>
      <c r="N52" s="12">
        <f t="shared" si="12"/>
        <v>73.3</v>
      </c>
      <c r="O52" s="12">
        <f t="shared" si="12"/>
        <v>0</v>
      </c>
    </row>
    <row r="53" spans="1:15" ht="15" customHeight="1" x14ac:dyDescent="0.25">
      <c r="A53" s="39"/>
      <c r="B53" s="199"/>
      <c r="C53" s="86" t="s">
        <v>24</v>
      </c>
      <c r="D53" s="8">
        <f t="shared" si="1"/>
        <v>0</v>
      </c>
      <c r="E53" s="16"/>
      <c r="F53" s="16"/>
      <c r="G53" s="16"/>
      <c r="H53" s="9">
        <f t="shared" si="2"/>
        <v>0</v>
      </c>
      <c r="I53" s="10"/>
      <c r="J53" s="10"/>
      <c r="K53" s="170"/>
      <c r="L53" s="11">
        <f>M53+O53</f>
        <v>0</v>
      </c>
      <c r="M53" s="11">
        <f>E53+I53</f>
        <v>0</v>
      </c>
      <c r="N53" s="11">
        <f>F53+J53</f>
        <v>0</v>
      </c>
      <c r="O53" s="11">
        <f>G53+K53</f>
        <v>0</v>
      </c>
    </row>
    <row r="54" spans="1:15" ht="15" customHeight="1" x14ac:dyDescent="0.25">
      <c r="A54" s="5" t="s">
        <v>71</v>
      </c>
      <c r="B54" s="17" t="s">
        <v>13</v>
      </c>
      <c r="C54" s="15"/>
      <c r="D54" s="8">
        <f t="shared" si="1"/>
        <v>87.6</v>
      </c>
      <c r="E54" s="16">
        <f>SUM(E55:E58)</f>
        <v>87.6</v>
      </c>
      <c r="F54" s="16">
        <f>SUM(F55:F58)</f>
        <v>71.599999999999994</v>
      </c>
      <c r="G54" s="16">
        <f>SUM(G55:G58)</f>
        <v>0</v>
      </c>
      <c r="H54" s="9">
        <f t="shared" si="2"/>
        <v>0</v>
      </c>
      <c r="I54" s="10">
        <f t="shared" ref="I54:O54" si="13">SUM(I55:I58)</f>
        <v>0</v>
      </c>
      <c r="J54" s="10">
        <f t="shared" si="13"/>
        <v>0</v>
      </c>
      <c r="K54" s="170">
        <f t="shared" si="13"/>
        <v>0</v>
      </c>
      <c r="L54" s="12">
        <f t="shared" si="13"/>
        <v>87.6</v>
      </c>
      <c r="M54" s="12">
        <f t="shared" si="13"/>
        <v>87.6</v>
      </c>
      <c r="N54" s="12">
        <f t="shared" si="13"/>
        <v>71.599999999999994</v>
      </c>
      <c r="O54" s="12">
        <f t="shared" si="13"/>
        <v>0</v>
      </c>
    </row>
    <row r="55" spans="1:15" ht="15" customHeight="1" x14ac:dyDescent="0.25">
      <c r="A55" s="19"/>
      <c r="C55" s="15" t="s">
        <v>9</v>
      </c>
      <c r="D55" s="8">
        <f t="shared" si="1"/>
        <v>56.2</v>
      </c>
      <c r="E55" s="16">
        <v>56.2</v>
      </c>
      <c r="F55" s="16">
        <v>42.4</v>
      </c>
      <c r="G55" s="16"/>
      <c r="H55" s="9">
        <f t="shared" si="2"/>
        <v>0</v>
      </c>
      <c r="I55" s="10"/>
      <c r="J55" s="10"/>
      <c r="K55" s="170"/>
      <c r="L55" s="12">
        <f t="shared" si="11"/>
        <v>56.2</v>
      </c>
      <c r="M55" s="12">
        <f t="shared" si="12"/>
        <v>56.2</v>
      </c>
      <c r="N55" s="12">
        <f t="shared" si="12"/>
        <v>42.4</v>
      </c>
      <c r="O55" s="12">
        <f t="shared" si="12"/>
        <v>0</v>
      </c>
    </row>
    <row r="56" spans="1:15" ht="15" customHeight="1" x14ac:dyDescent="0.25">
      <c r="A56" s="19"/>
      <c r="C56" s="15" t="s">
        <v>31</v>
      </c>
      <c r="D56" s="8">
        <f t="shared" si="1"/>
        <v>7.5</v>
      </c>
      <c r="E56" s="16">
        <v>7.5</v>
      </c>
      <c r="F56" s="16">
        <v>6.6</v>
      </c>
      <c r="G56" s="16"/>
      <c r="H56" s="9">
        <f t="shared" si="2"/>
        <v>0</v>
      </c>
      <c r="I56" s="10"/>
      <c r="J56" s="10"/>
      <c r="K56" s="170"/>
      <c r="L56" s="12">
        <f t="shared" si="11"/>
        <v>7.5</v>
      </c>
      <c r="M56" s="12">
        <f t="shared" si="12"/>
        <v>7.5</v>
      </c>
      <c r="N56" s="12">
        <f t="shared" si="12"/>
        <v>6.6</v>
      </c>
      <c r="O56" s="12">
        <f t="shared" si="12"/>
        <v>0</v>
      </c>
    </row>
    <row r="57" spans="1:15" ht="15" customHeight="1" x14ac:dyDescent="0.25">
      <c r="A57" s="19"/>
      <c r="C57" s="15" t="s">
        <v>22</v>
      </c>
      <c r="D57" s="8">
        <f t="shared" si="1"/>
        <v>23.9</v>
      </c>
      <c r="E57" s="16">
        <v>23.9</v>
      </c>
      <c r="F57" s="16">
        <v>22.6</v>
      </c>
      <c r="G57" s="16"/>
      <c r="H57" s="9">
        <f t="shared" si="2"/>
        <v>0</v>
      </c>
      <c r="I57" s="10"/>
      <c r="J57" s="10"/>
      <c r="K57" s="170"/>
      <c r="L57" s="12">
        <f t="shared" si="11"/>
        <v>23.9</v>
      </c>
      <c r="M57" s="12">
        <f t="shared" si="12"/>
        <v>23.9</v>
      </c>
      <c r="N57" s="12">
        <f t="shared" si="12"/>
        <v>22.6</v>
      </c>
      <c r="O57" s="12">
        <f t="shared" si="12"/>
        <v>0</v>
      </c>
    </row>
    <row r="58" spans="1:15" ht="15" customHeight="1" x14ac:dyDescent="0.25">
      <c r="A58" s="39"/>
      <c r="B58" s="199"/>
      <c r="C58" s="86" t="s">
        <v>24</v>
      </c>
      <c r="D58" s="8">
        <f t="shared" si="1"/>
        <v>0</v>
      </c>
      <c r="E58" s="16"/>
      <c r="F58" s="16"/>
      <c r="G58" s="16"/>
      <c r="H58" s="9">
        <f t="shared" si="2"/>
        <v>0</v>
      </c>
      <c r="I58" s="10"/>
      <c r="J58" s="10"/>
      <c r="K58" s="170"/>
      <c r="L58" s="11">
        <f>M58+O58</f>
        <v>0</v>
      </c>
      <c r="M58" s="11">
        <f>E58+I58</f>
        <v>0</v>
      </c>
      <c r="N58" s="11">
        <f>F58+J58</f>
        <v>0</v>
      </c>
      <c r="O58" s="11">
        <f>G58+K58</f>
        <v>0</v>
      </c>
    </row>
    <row r="59" spans="1:15" ht="15" customHeight="1" x14ac:dyDescent="0.25">
      <c r="A59" s="5" t="s">
        <v>72</v>
      </c>
      <c r="B59" s="29" t="s">
        <v>14</v>
      </c>
      <c r="C59" s="30"/>
      <c r="D59" s="8">
        <f t="shared" si="1"/>
        <v>99.899999999999991</v>
      </c>
      <c r="E59" s="16">
        <f t="shared" ref="E59:O59" si="14">SUM(E60:E63)</f>
        <v>99.899999999999991</v>
      </c>
      <c r="F59" s="16">
        <f t="shared" si="14"/>
        <v>85.1</v>
      </c>
      <c r="G59" s="16">
        <f t="shared" si="14"/>
        <v>0</v>
      </c>
      <c r="H59" s="9">
        <f t="shared" si="2"/>
        <v>0</v>
      </c>
      <c r="I59" s="10">
        <f t="shared" si="14"/>
        <v>0</v>
      </c>
      <c r="J59" s="10">
        <f t="shared" si="14"/>
        <v>0</v>
      </c>
      <c r="K59" s="170">
        <f t="shared" si="14"/>
        <v>0</v>
      </c>
      <c r="L59" s="12">
        <f t="shared" si="14"/>
        <v>99.899999999999991</v>
      </c>
      <c r="M59" s="12">
        <f t="shared" si="14"/>
        <v>99.899999999999991</v>
      </c>
      <c r="N59" s="12">
        <f t="shared" si="14"/>
        <v>85.1</v>
      </c>
      <c r="O59" s="12">
        <f t="shared" si="14"/>
        <v>0</v>
      </c>
    </row>
    <row r="60" spans="1:15" ht="15" customHeight="1" x14ac:dyDescent="0.25">
      <c r="A60" s="19"/>
      <c r="B60" s="73"/>
      <c r="C60" s="30" t="s">
        <v>9</v>
      </c>
      <c r="D60" s="8">
        <f t="shared" si="1"/>
        <v>61.4</v>
      </c>
      <c r="E60" s="16">
        <v>61.4</v>
      </c>
      <c r="F60" s="16">
        <v>50.4</v>
      </c>
      <c r="G60" s="16"/>
      <c r="H60" s="9">
        <f t="shared" si="2"/>
        <v>0</v>
      </c>
      <c r="I60" s="10"/>
      <c r="J60" s="10"/>
      <c r="K60" s="170"/>
      <c r="L60" s="12">
        <f t="shared" si="11"/>
        <v>61.4</v>
      </c>
      <c r="M60" s="12">
        <f t="shared" si="12"/>
        <v>61.4</v>
      </c>
      <c r="N60" s="12">
        <f t="shared" si="12"/>
        <v>50.4</v>
      </c>
      <c r="O60" s="12">
        <f t="shared" si="12"/>
        <v>0</v>
      </c>
    </row>
    <row r="61" spans="1:15" ht="15" customHeight="1" x14ac:dyDescent="0.25">
      <c r="A61" s="19"/>
      <c r="B61" s="73"/>
      <c r="C61" s="30" t="s">
        <v>31</v>
      </c>
      <c r="D61" s="8">
        <f t="shared" si="1"/>
        <v>8.1999999999999993</v>
      </c>
      <c r="E61" s="16">
        <v>8.1999999999999993</v>
      </c>
      <c r="F61" s="16">
        <v>6.6</v>
      </c>
      <c r="G61" s="16"/>
      <c r="H61" s="9">
        <f t="shared" si="2"/>
        <v>0</v>
      </c>
      <c r="I61" s="10"/>
      <c r="J61" s="10"/>
      <c r="K61" s="170"/>
      <c r="L61" s="12">
        <f t="shared" si="11"/>
        <v>8.1999999999999993</v>
      </c>
      <c r="M61" s="12">
        <f t="shared" si="12"/>
        <v>8.1999999999999993</v>
      </c>
      <c r="N61" s="12">
        <f t="shared" si="12"/>
        <v>6.6</v>
      </c>
      <c r="O61" s="12">
        <f t="shared" si="12"/>
        <v>0</v>
      </c>
    </row>
    <row r="62" spans="1:15" ht="15" customHeight="1" x14ac:dyDescent="0.25">
      <c r="A62" s="19"/>
      <c r="B62" s="73"/>
      <c r="C62" s="30" t="s">
        <v>22</v>
      </c>
      <c r="D62" s="8">
        <f t="shared" si="1"/>
        <v>30.3</v>
      </c>
      <c r="E62" s="16">
        <v>30.3</v>
      </c>
      <c r="F62" s="16">
        <v>28.1</v>
      </c>
      <c r="G62" s="16"/>
      <c r="H62" s="9">
        <f t="shared" si="2"/>
        <v>0</v>
      </c>
      <c r="I62" s="10"/>
      <c r="J62" s="10"/>
      <c r="K62" s="170"/>
      <c r="L62" s="12">
        <f t="shared" si="11"/>
        <v>30.3</v>
      </c>
      <c r="M62" s="12">
        <f t="shared" si="12"/>
        <v>30.3</v>
      </c>
      <c r="N62" s="12">
        <f t="shared" si="12"/>
        <v>28.1</v>
      </c>
      <c r="O62" s="12">
        <f t="shared" si="12"/>
        <v>0</v>
      </c>
    </row>
    <row r="63" spans="1:15" ht="15" customHeight="1" x14ac:dyDescent="0.25">
      <c r="A63" s="39"/>
      <c r="B63" s="40"/>
      <c r="C63" s="75" t="s">
        <v>24</v>
      </c>
      <c r="D63" s="8">
        <f t="shared" si="1"/>
        <v>0</v>
      </c>
      <c r="E63" s="16"/>
      <c r="F63" s="16"/>
      <c r="G63" s="16"/>
      <c r="H63" s="9">
        <f t="shared" si="2"/>
        <v>0</v>
      </c>
      <c r="I63" s="10"/>
      <c r="J63" s="10"/>
      <c r="K63" s="170"/>
      <c r="L63" s="11">
        <f>M63+O63</f>
        <v>0</v>
      </c>
      <c r="M63" s="11">
        <f>E63+I63</f>
        <v>0</v>
      </c>
      <c r="N63" s="11">
        <f>F63+J63</f>
        <v>0</v>
      </c>
      <c r="O63" s="11">
        <f>G63+K63</f>
        <v>0</v>
      </c>
    </row>
    <row r="64" spans="1:15" ht="15" customHeight="1" x14ac:dyDescent="0.25">
      <c r="A64" s="121" t="s">
        <v>73</v>
      </c>
      <c r="B64" s="29" t="s">
        <v>15</v>
      </c>
      <c r="C64" s="30"/>
      <c r="D64" s="8">
        <f t="shared" si="1"/>
        <v>108.69999999999999</v>
      </c>
      <c r="E64" s="16">
        <f>SUM(E65:E68)</f>
        <v>108.69999999999999</v>
      </c>
      <c r="F64" s="16">
        <f>SUM(F65:F68)</f>
        <v>95.199999999999989</v>
      </c>
      <c r="G64" s="16">
        <f t="shared" ref="G64:O64" si="15">SUM(G65:G68)</f>
        <v>0</v>
      </c>
      <c r="H64" s="9">
        <f t="shared" si="2"/>
        <v>0</v>
      </c>
      <c r="I64" s="10">
        <f t="shared" si="15"/>
        <v>0</v>
      </c>
      <c r="J64" s="10">
        <f t="shared" si="15"/>
        <v>0</v>
      </c>
      <c r="K64" s="170">
        <f t="shared" si="15"/>
        <v>0</v>
      </c>
      <c r="L64" s="12">
        <f t="shared" si="15"/>
        <v>108.69999999999999</v>
      </c>
      <c r="M64" s="12">
        <f t="shared" si="15"/>
        <v>108.69999999999999</v>
      </c>
      <c r="N64" s="12">
        <f t="shared" si="15"/>
        <v>95.199999999999989</v>
      </c>
      <c r="O64" s="12">
        <f t="shared" si="15"/>
        <v>0</v>
      </c>
    </row>
    <row r="65" spans="1:15" ht="15" customHeight="1" x14ac:dyDescent="0.25">
      <c r="A65" s="125"/>
      <c r="B65" s="73"/>
      <c r="C65" s="30" t="s">
        <v>9</v>
      </c>
      <c r="D65" s="8">
        <f t="shared" si="1"/>
        <v>51.8</v>
      </c>
      <c r="E65" s="16">
        <v>51.8</v>
      </c>
      <c r="F65" s="16">
        <v>40.799999999999997</v>
      </c>
      <c r="G65" s="16"/>
      <c r="H65" s="9">
        <f t="shared" si="2"/>
        <v>0</v>
      </c>
      <c r="I65" s="10"/>
      <c r="J65" s="10"/>
      <c r="K65" s="170"/>
      <c r="L65" s="12">
        <f t="shared" si="11"/>
        <v>51.8</v>
      </c>
      <c r="M65" s="12">
        <f t="shared" si="12"/>
        <v>51.8</v>
      </c>
      <c r="N65" s="12">
        <f t="shared" si="12"/>
        <v>40.799999999999997</v>
      </c>
      <c r="O65" s="12">
        <f t="shared" si="12"/>
        <v>0</v>
      </c>
    </row>
    <row r="66" spans="1:15" ht="15" customHeight="1" x14ac:dyDescent="0.25">
      <c r="A66" s="125"/>
      <c r="B66" s="73"/>
      <c r="C66" s="30" t="s">
        <v>31</v>
      </c>
      <c r="D66" s="8">
        <f t="shared" si="1"/>
        <v>10.1</v>
      </c>
      <c r="E66" s="16">
        <v>10.1</v>
      </c>
      <c r="F66" s="16">
        <v>9.9</v>
      </c>
      <c r="G66" s="16"/>
      <c r="H66" s="9">
        <f t="shared" si="2"/>
        <v>0</v>
      </c>
      <c r="I66" s="10"/>
      <c r="J66" s="10"/>
      <c r="K66" s="170"/>
      <c r="L66" s="12">
        <f>M66+O66</f>
        <v>10.1</v>
      </c>
      <c r="M66" s="12">
        <f>E66+I66</f>
        <v>10.1</v>
      </c>
      <c r="N66" s="12">
        <f>F66+J66</f>
        <v>9.9</v>
      </c>
      <c r="O66" s="12">
        <f>G66+K66</f>
        <v>0</v>
      </c>
    </row>
    <row r="67" spans="1:15" ht="15" customHeight="1" x14ac:dyDescent="0.25">
      <c r="A67" s="125"/>
      <c r="B67" s="73"/>
      <c r="C67" s="30" t="s">
        <v>22</v>
      </c>
      <c r="D67" s="8">
        <f t="shared" si="1"/>
        <v>46.8</v>
      </c>
      <c r="E67" s="16">
        <v>46.8</v>
      </c>
      <c r="F67" s="16">
        <v>44.5</v>
      </c>
      <c r="G67" s="16"/>
      <c r="H67" s="9">
        <f t="shared" si="2"/>
        <v>0</v>
      </c>
      <c r="I67" s="10"/>
      <c r="J67" s="10"/>
      <c r="K67" s="170"/>
      <c r="L67" s="12">
        <f t="shared" ref="L67:L88" si="16">M67+O67</f>
        <v>46.8</v>
      </c>
      <c r="M67" s="12">
        <f t="shared" ref="M67:O88" si="17">E67+I67</f>
        <v>46.8</v>
      </c>
      <c r="N67" s="12">
        <f t="shared" si="17"/>
        <v>44.5</v>
      </c>
      <c r="O67" s="12">
        <f t="shared" si="17"/>
        <v>0</v>
      </c>
    </row>
    <row r="68" spans="1:15" ht="15" customHeight="1" x14ac:dyDescent="0.25">
      <c r="A68" s="200"/>
      <c r="B68" s="40"/>
      <c r="C68" s="75" t="s">
        <v>24</v>
      </c>
      <c r="D68" s="8">
        <f t="shared" si="1"/>
        <v>0</v>
      </c>
      <c r="E68" s="16"/>
      <c r="F68" s="16"/>
      <c r="G68" s="16"/>
      <c r="H68" s="9">
        <f t="shared" si="2"/>
        <v>0</v>
      </c>
      <c r="I68" s="10"/>
      <c r="J68" s="10"/>
      <c r="K68" s="170"/>
      <c r="L68" s="11">
        <f>M68+O68</f>
        <v>0</v>
      </c>
      <c r="M68" s="11">
        <f>E68+I68</f>
        <v>0</v>
      </c>
      <c r="N68" s="11">
        <f>F68+J68</f>
        <v>0</v>
      </c>
      <c r="O68" s="11">
        <f>G68+K68</f>
        <v>0</v>
      </c>
    </row>
    <row r="69" spans="1:15" ht="15" customHeight="1" x14ac:dyDescent="0.25">
      <c r="A69" s="5" t="s">
        <v>74</v>
      </c>
      <c r="B69" s="201" t="s">
        <v>16</v>
      </c>
      <c r="C69" s="15"/>
      <c r="D69" s="8">
        <f t="shared" si="1"/>
        <v>219.1</v>
      </c>
      <c r="E69" s="16">
        <f>SUM(E70:E74)</f>
        <v>219.1</v>
      </c>
      <c r="F69" s="16">
        <f>SUM(F70:F74)</f>
        <v>198</v>
      </c>
      <c r="G69" s="16">
        <f t="shared" ref="G69:O69" si="18">SUM(G70:G74)</f>
        <v>0</v>
      </c>
      <c r="H69" s="9">
        <f t="shared" si="2"/>
        <v>0</v>
      </c>
      <c r="I69" s="10">
        <f>SUM(I70:I74)</f>
        <v>0</v>
      </c>
      <c r="J69" s="10">
        <f>SUM(J70:J74)</f>
        <v>0</v>
      </c>
      <c r="K69" s="10">
        <f t="shared" si="18"/>
        <v>0</v>
      </c>
      <c r="L69" s="12">
        <f t="shared" si="18"/>
        <v>219.1</v>
      </c>
      <c r="M69" s="12">
        <f t="shared" si="18"/>
        <v>219.1</v>
      </c>
      <c r="N69" s="12">
        <f t="shared" si="18"/>
        <v>198</v>
      </c>
      <c r="O69" s="12">
        <f t="shared" si="18"/>
        <v>0</v>
      </c>
    </row>
    <row r="70" spans="1:15" ht="15" customHeight="1" x14ac:dyDescent="0.25">
      <c r="A70" s="19"/>
      <c r="B70" s="202"/>
      <c r="C70" s="15" t="s">
        <v>9</v>
      </c>
      <c r="D70" s="8">
        <f t="shared" si="1"/>
        <v>97.5</v>
      </c>
      <c r="E70" s="16">
        <v>97.5</v>
      </c>
      <c r="F70" s="16">
        <v>89.6</v>
      </c>
      <c r="G70" s="16"/>
      <c r="H70" s="9">
        <f t="shared" si="2"/>
        <v>0</v>
      </c>
      <c r="I70" s="10"/>
      <c r="J70" s="10"/>
      <c r="K70" s="170"/>
      <c r="L70" s="12">
        <f t="shared" si="16"/>
        <v>97.5</v>
      </c>
      <c r="M70" s="12">
        <f t="shared" si="17"/>
        <v>97.5</v>
      </c>
      <c r="N70" s="12">
        <f t="shared" si="17"/>
        <v>89.6</v>
      </c>
      <c r="O70" s="12">
        <f t="shared" si="17"/>
        <v>0</v>
      </c>
    </row>
    <row r="71" spans="1:15" ht="15" customHeight="1" x14ac:dyDescent="0.25">
      <c r="A71" s="19"/>
      <c r="B71" s="202"/>
      <c r="C71" s="15" t="s">
        <v>31</v>
      </c>
      <c r="D71" s="8">
        <f t="shared" si="1"/>
        <v>19</v>
      </c>
      <c r="E71" s="16">
        <v>19</v>
      </c>
      <c r="F71" s="16">
        <v>16.600000000000001</v>
      </c>
      <c r="G71" s="16"/>
      <c r="H71" s="9">
        <f t="shared" si="2"/>
        <v>0</v>
      </c>
      <c r="I71" s="10"/>
      <c r="J71" s="10"/>
      <c r="K71" s="170"/>
      <c r="L71" s="12">
        <f t="shared" si="16"/>
        <v>19</v>
      </c>
      <c r="M71" s="12">
        <f t="shared" si="17"/>
        <v>19</v>
      </c>
      <c r="N71" s="12">
        <f t="shared" si="17"/>
        <v>16.600000000000001</v>
      </c>
      <c r="O71" s="12">
        <f t="shared" si="17"/>
        <v>0</v>
      </c>
    </row>
    <row r="72" spans="1:15" ht="15" customHeight="1" x14ac:dyDescent="0.25">
      <c r="A72" s="19"/>
      <c r="B72" s="202"/>
      <c r="C72" s="15" t="s">
        <v>22</v>
      </c>
      <c r="D72" s="8">
        <f t="shared" si="1"/>
        <v>100.1</v>
      </c>
      <c r="E72" s="16">
        <v>100.1</v>
      </c>
      <c r="F72" s="16">
        <v>89.5</v>
      </c>
      <c r="G72" s="16"/>
      <c r="H72" s="9">
        <f t="shared" si="2"/>
        <v>0</v>
      </c>
      <c r="I72" s="10"/>
      <c r="J72" s="10"/>
      <c r="K72" s="170"/>
      <c r="L72" s="12">
        <f t="shared" si="16"/>
        <v>100.1</v>
      </c>
      <c r="M72" s="12">
        <f t="shared" si="17"/>
        <v>100.1</v>
      </c>
      <c r="N72" s="12">
        <f t="shared" si="17"/>
        <v>89.5</v>
      </c>
      <c r="O72" s="12">
        <f t="shared" si="17"/>
        <v>0</v>
      </c>
    </row>
    <row r="73" spans="1:15" ht="15" customHeight="1" x14ac:dyDescent="0.25">
      <c r="A73" s="19"/>
      <c r="C73" s="86" t="s">
        <v>30</v>
      </c>
      <c r="D73" s="8">
        <f t="shared" si="1"/>
        <v>2.5</v>
      </c>
      <c r="E73" s="16">
        <v>2.5</v>
      </c>
      <c r="F73" s="16">
        <v>2.2999999999999998</v>
      </c>
      <c r="G73" s="16"/>
      <c r="H73" s="9">
        <f t="shared" si="2"/>
        <v>0</v>
      </c>
      <c r="I73" s="10"/>
      <c r="J73" s="10"/>
      <c r="K73" s="170"/>
      <c r="L73" s="12">
        <f t="shared" si="16"/>
        <v>2.5</v>
      </c>
      <c r="M73" s="12">
        <f t="shared" si="17"/>
        <v>2.5</v>
      </c>
      <c r="N73" s="12">
        <f t="shared" si="17"/>
        <v>2.2999999999999998</v>
      </c>
      <c r="O73" s="12">
        <f t="shared" si="17"/>
        <v>0</v>
      </c>
    </row>
    <row r="74" spans="1:15" ht="15" customHeight="1" x14ac:dyDescent="0.25">
      <c r="A74" s="203"/>
      <c r="B74" s="204"/>
      <c r="C74" s="86" t="s">
        <v>24</v>
      </c>
      <c r="D74" s="8">
        <f t="shared" si="1"/>
        <v>0</v>
      </c>
      <c r="E74" s="16"/>
      <c r="F74" s="16"/>
      <c r="G74" s="16"/>
      <c r="H74" s="9">
        <f t="shared" si="2"/>
        <v>0</v>
      </c>
      <c r="I74" s="10"/>
      <c r="J74" s="10"/>
      <c r="K74" s="170"/>
      <c r="L74" s="11">
        <f>M74+O74</f>
        <v>0</v>
      </c>
      <c r="M74" s="11">
        <f>E74+I74</f>
        <v>0</v>
      </c>
      <c r="N74" s="11">
        <f>F74+J74</f>
        <v>0</v>
      </c>
      <c r="O74" s="11">
        <f>G74+K74</f>
        <v>0</v>
      </c>
    </row>
    <row r="75" spans="1:15" ht="15" customHeight="1" x14ac:dyDescent="0.25">
      <c r="A75" s="5" t="s">
        <v>75</v>
      </c>
      <c r="B75" s="17" t="s">
        <v>17</v>
      </c>
      <c r="C75" s="15"/>
      <c r="D75" s="8">
        <f t="shared" si="1"/>
        <v>97.7</v>
      </c>
      <c r="E75" s="16">
        <f t="shared" ref="E75:O75" si="19">SUM(E76:E79)</f>
        <v>97.7</v>
      </c>
      <c r="F75" s="16">
        <f t="shared" si="19"/>
        <v>87.5</v>
      </c>
      <c r="G75" s="16">
        <f t="shared" si="19"/>
        <v>0</v>
      </c>
      <c r="H75" s="9">
        <f t="shared" si="2"/>
        <v>0</v>
      </c>
      <c r="I75" s="10">
        <f t="shared" si="19"/>
        <v>0</v>
      </c>
      <c r="J75" s="10">
        <f t="shared" si="19"/>
        <v>0</v>
      </c>
      <c r="K75" s="170">
        <f t="shared" si="19"/>
        <v>0</v>
      </c>
      <c r="L75" s="12">
        <f t="shared" si="19"/>
        <v>97.7</v>
      </c>
      <c r="M75" s="12">
        <f t="shared" si="19"/>
        <v>97.7</v>
      </c>
      <c r="N75" s="12">
        <f t="shared" si="19"/>
        <v>87.5</v>
      </c>
      <c r="O75" s="12">
        <f t="shared" si="19"/>
        <v>0</v>
      </c>
    </row>
    <row r="76" spans="1:15" ht="15" customHeight="1" x14ac:dyDescent="0.25">
      <c r="A76" s="19"/>
      <c r="C76" s="15" t="s">
        <v>9</v>
      </c>
      <c r="D76" s="8">
        <f t="shared" si="1"/>
        <v>58.1</v>
      </c>
      <c r="E76" s="16">
        <v>58.1</v>
      </c>
      <c r="F76" s="16">
        <v>48.8</v>
      </c>
      <c r="G76" s="16"/>
      <c r="H76" s="9">
        <f t="shared" si="2"/>
        <v>0</v>
      </c>
      <c r="I76" s="10"/>
      <c r="J76" s="10"/>
      <c r="K76" s="170"/>
      <c r="L76" s="12">
        <f t="shared" si="16"/>
        <v>58.1</v>
      </c>
      <c r="M76" s="12">
        <f t="shared" si="17"/>
        <v>58.1</v>
      </c>
      <c r="N76" s="12">
        <f t="shared" si="17"/>
        <v>48.8</v>
      </c>
      <c r="O76" s="12">
        <f t="shared" si="17"/>
        <v>0</v>
      </c>
    </row>
    <row r="77" spans="1:15" ht="15" customHeight="1" x14ac:dyDescent="0.25">
      <c r="A77" s="19"/>
      <c r="C77" s="15" t="s">
        <v>31</v>
      </c>
      <c r="D77" s="8">
        <f t="shared" si="1"/>
        <v>3.5</v>
      </c>
      <c r="E77" s="16">
        <v>3.5</v>
      </c>
      <c r="F77" s="16">
        <v>3.3</v>
      </c>
      <c r="G77" s="16"/>
      <c r="H77" s="9">
        <f t="shared" si="2"/>
        <v>0</v>
      </c>
      <c r="I77" s="10"/>
      <c r="J77" s="10"/>
      <c r="K77" s="170"/>
      <c r="L77" s="12">
        <f t="shared" si="16"/>
        <v>3.5</v>
      </c>
      <c r="M77" s="12">
        <f t="shared" si="17"/>
        <v>3.5</v>
      </c>
      <c r="N77" s="12">
        <f t="shared" si="17"/>
        <v>3.3</v>
      </c>
      <c r="O77" s="12">
        <f t="shared" si="17"/>
        <v>0</v>
      </c>
    </row>
    <row r="78" spans="1:15" ht="15" customHeight="1" x14ac:dyDescent="0.25">
      <c r="A78" s="19"/>
      <c r="C78" s="15" t="s">
        <v>22</v>
      </c>
      <c r="D78" s="8">
        <f t="shared" si="1"/>
        <v>36.1</v>
      </c>
      <c r="E78" s="16">
        <v>36.1</v>
      </c>
      <c r="F78" s="16">
        <v>35.4</v>
      </c>
      <c r="G78" s="16"/>
      <c r="H78" s="9">
        <f t="shared" si="2"/>
        <v>0</v>
      </c>
      <c r="I78" s="10"/>
      <c r="J78" s="10"/>
      <c r="K78" s="170"/>
      <c r="L78" s="12">
        <f t="shared" si="16"/>
        <v>36.1</v>
      </c>
      <c r="M78" s="12">
        <f t="shared" si="17"/>
        <v>36.1</v>
      </c>
      <c r="N78" s="12">
        <f t="shared" si="17"/>
        <v>35.4</v>
      </c>
      <c r="O78" s="12">
        <f t="shared" si="17"/>
        <v>0</v>
      </c>
    </row>
    <row r="79" spans="1:15" ht="15" customHeight="1" x14ac:dyDescent="0.25">
      <c r="A79" s="39"/>
      <c r="B79" s="199"/>
      <c r="C79" s="86" t="s">
        <v>24</v>
      </c>
      <c r="D79" s="8">
        <f t="shared" si="1"/>
        <v>0</v>
      </c>
      <c r="E79" s="16"/>
      <c r="F79" s="16"/>
      <c r="G79" s="16"/>
      <c r="H79" s="9">
        <f t="shared" si="2"/>
        <v>0</v>
      </c>
      <c r="I79" s="10"/>
      <c r="J79" s="10"/>
      <c r="K79" s="170"/>
      <c r="L79" s="11">
        <f>M79+O79</f>
        <v>0</v>
      </c>
      <c r="M79" s="11">
        <f>E79+I79</f>
        <v>0</v>
      </c>
      <c r="N79" s="11">
        <f>F79+J79</f>
        <v>0</v>
      </c>
      <c r="O79" s="11">
        <f>G79+K79</f>
        <v>0</v>
      </c>
    </row>
    <row r="80" spans="1:15" ht="15" customHeight="1" x14ac:dyDescent="0.25">
      <c r="A80" s="5" t="s">
        <v>76</v>
      </c>
      <c r="B80" s="17" t="s">
        <v>18</v>
      </c>
      <c r="C80" s="15"/>
      <c r="D80" s="8">
        <f t="shared" si="1"/>
        <v>82.7</v>
      </c>
      <c r="E80" s="16">
        <f t="shared" ref="E80:O80" si="20">SUM(E81:E84)</f>
        <v>82.7</v>
      </c>
      <c r="F80" s="16">
        <f t="shared" si="20"/>
        <v>73.3</v>
      </c>
      <c r="G80" s="16">
        <f t="shared" si="20"/>
        <v>0</v>
      </c>
      <c r="H80" s="9">
        <f t="shared" si="2"/>
        <v>0</v>
      </c>
      <c r="I80" s="10">
        <f t="shared" si="20"/>
        <v>0</v>
      </c>
      <c r="J80" s="10">
        <f t="shared" si="20"/>
        <v>-1.8</v>
      </c>
      <c r="K80" s="170">
        <f t="shared" si="20"/>
        <v>0</v>
      </c>
      <c r="L80" s="12">
        <f t="shared" si="20"/>
        <v>82.7</v>
      </c>
      <c r="M80" s="12">
        <f t="shared" si="20"/>
        <v>82.7</v>
      </c>
      <c r="N80" s="12">
        <f t="shared" si="20"/>
        <v>71.5</v>
      </c>
      <c r="O80" s="12">
        <f t="shared" si="20"/>
        <v>0</v>
      </c>
    </row>
    <row r="81" spans="1:15" ht="15" customHeight="1" x14ac:dyDescent="0.25">
      <c r="A81" s="19"/>
      <c r="C81" s="15" t="s">
        <v>9</v>
      </c>
      <c r="D81" s="8">
        <f t="shared" si="1"/>
        <v>44.5</v>
      </c>
      <c r="E81" s="16">
        <v>44.5</v>
      </c>
      <c r="F81" s="16">
        <v>37.4</v>
      </c>
      <c r="G81" s="16"/>
      <c r="H81" s="9">
        <f t="shared" si="2"/>
        <v>0</v>
      </c>
      <c r="I81" s="10"/>
      <c r="J81" s="10"/>
      <c r="K81" s="170"/>
      <c r="L81" s="12">
        <f t="shared" si="16"/>
        <v>44.5</v>
      </c>
      <c r="M81" s="12">
        <f t="shared" si="17"/>
        <v>44.5</v>
      </c>
      <c r="N81" s="12">
        <f t="shared" si="17"/>
        <v>37.4</v>
      </c>
      <c r="O81" s="12">
        <f t="shared" si="17"/>
        <v>0</v>
      </c>
    </row>
    <row r="82" spans="1:15" ht="15" customHeight="1" x14ac:dyDescent="0.25">
      <c r="A82" s="19"/>
      <c r="C82" s="15" t="s">
        <v>31</v>
      </c>
      <c r="D82" s="8">
        <f t="shared" si="1"/>
        <v>4.2</v>
      </c>
      <c r="E82" s="16">
        <v>4.2</v>
      </c>
      <c r="F82" s="16">
        <v>3.3</v>
      </c>
      <c r="G82" s="16"/>
      <c r="H82" s="9">
        <f t="shared" si="2"/>
        <v>0</v>
      </c>
      <c r="I82" s="10"/>
      <c r="J82" s="10"/>
      <c r="K82" s="170"/>
      <c r="L82" s="12">
        <f t="shared" si="16"/>
        <v>4.2</v>
      </c>
      <c r="M82" s="12">
        <f t="shared" si="17"/>
        <v>4.2</v>
      </c>
      <c r="N82" s="12">
        <f t="shared" si="17"/>
        <v>3.3</v>
      </c>
      <c r="O82" s="12">
        <f t="shared" si="17"/>
        <v>0</v>
      </c>
    </row>
    <row r="83" spans="1:15" ht="15" customHeight="1" x14ac:dyDescent="0.25">
      <c r="A83" s="19"/>
      <c r="C83" s="15" t="s">
        <v>22</v>
      </c>
      <c r="D83" s="8">
        <f t="shared" si="1"/>
        <v>34</v>
      </c>
      <c r="E83" s="16">
        <v>34</v>
      </c>
      <c r="F83" s="16">
        <v>32.6</v>
      </c>
      <c r="G83" s="16"/>
      <c r="H83" s="9">
        <f t="shared" si="2"/>
        <v>0</v>
      </c>
      <c r="I83" s="10"/>
      <c r="J83" s="10">
        <v>-1.8</v>
      </c>
      <c r="K83" s="170"/>
      <c r="L83" s="12">
        <f t="shared" si="16"/>
        <v>34</v>
      </c>
      <c r="M83" s="12">
        <f t="shared" si="17"/>
        <v>34</v>
      </c>
      <c r="N83" s="12">
        <f t="shared" si="17"/>
        <v>30.8</v>
      </c>
      <c r="O83" s="12">
        <f t="shared" si="17"/>
        <v>0</v>
      </c>
    </row>
    <row r="84" spans="1:15" ht="15" customHeight="1" x14ac:dyDescent="0.25">
      <c r="A84" s="39"/>
      <c r="B84" s="199"/>
      <c r="C84" s="86" t="s">
        <v>24</v>
      </c>
      <c r="D84" s="8">
        <f t="shared" si="1"/>
        <v>0</v>
      </c>
      <c r="E84" s="16"/>
      <c r="F84" s="16"/>
      <c r="G84" s="16"/>
      <c r="H84" s="9">
        <f t="shared" si="2"/>
        <v>0</v>
      </c>
      <c r="I84" s="10"/>
      <c r="J84" s="10"/>
      <c r="K84" s="170"/>
      <c r="L84" s="11">
        <f>M84+O84</f>
        <v>0</v>
      </c>
      <c r="M84" s="11">
        <f>E84+I84</f>
        <v>0</v>
      </c>
      <c r="N84" s="11">
        <f>F84+J84</f>
        <v>0</v>
      </c>
      <c r="O84" s="11">
        <f>G84+K84</f>
        <v>0</v>
      </c>
    </row>
    <row r="85" spans="1:15" ht="15" customHeight="1" x14ac:dyDescent="0.25">
      <c r="A85" s="5" t="s">
        <v>77</v>
      </c>
      <c r="B85" s="17" t="s">
        <v>19</v>
      </c>
      <c r="C85" s="15"/>
      <c r="D85" s="8">
        <f t="shared" si="1"/>
        <v>210.4</v>
      </c>
      <c r="E85" s="16">
        <f>SUM(E86:E88)</f>
        <v>187.9</v>
      </c>
      <c r="F85" s="16">
        <f>SUM(F86:F88)</f>
        <v>159.1</v>
      </c>
      <c r="G85" s="16">
        <f t="shared" ref="G85:O85" si="21">SUM(G86:G88)</f>
        <v>22.5</v>
      </c>
      <c r="H85" s="9">
        <f t="shared" si="2"/>
        <v>0</v>
      </c>
      <c r="I85" s="10">
        <f t="shared" si="21"/>
        <v>0</v>
      </c>
      <c r="J85" s="10">
        <f t="shared" si="21"/>
        <v>0</v>
      </c>
      <c r="K85" s="170">
        <f t="shared" si="21"/>
        <v>0</v>
      </c>
      <c r="L85" s="12">
        <f t="shared" si="21"/>
        <v>210.4</v>
      </c>
      <c r="M85" s="12">
        <f t="shared" si="21"/>
        <v>187.9</v>
      </c>
      <c r="N85" s="12">
        <f t="shared" si="21"/>
        <v>159.1</v>
      </c>
      <c r="O85" s="12">
        <f t="shared" si="21"/>
        <v>22.5</v>
      </c>
    </row>
    <row r="86" spans="1:15" ht="15" customHeight="1" x14ac:dyDescent="0.25">
      <c r="A86" s="19"/>
      <c r="C86" s="15" t="s">
        <v>9</v>
      </c>
      <c r="D86" s="8">
        <f t="shared" si="1"/>
        <v>148.9</v>
      </c>
      <c r="E86" s="16">
        <v>126.4</v>
      </c>
      <c r="F86" s="16">
        <v>102.1</v>
      </c>
      <c r="G86" s="16">
        <v>22.5</v>
      </c>
      <c r="H86" s="9">
        <f t="shared" si="2"/>
        <v>0</v>
      </c>
      <c r="I86" s="10"/>
      <c r="J86" s="10"/>
      <c r="K86" s="170"/>
      <c r="L86" s="12">
        <f t="shared" si="16"/>
        <v>148.9</v>
      </c>
      <c r="M86" s="12">
        <f t="shared" si="17"/>
        <v>126.4</v>
      </c>
      <c r="N86" s="12">
        <f t="shared" si="17"/>
        <v>102.1</v>
      </c>
      <c r="O86" s="12">
        <f t="shared" si="17"/>
        <v>22.5</v>
      </c>
    </row>
    <row r="87" spans="1:15" ht="15" customHeight="1" x14ac:dyDescent="0.25">
      <c r="A87" s="19"/>
      <c r="C87" s="15" t="s">
        <v>31</v>
      </c>
      <c r="D87" s="8">
        <f t="shared" si="1"/>
        <v>16.899999999999999</v>
      </c>
      <c r="E87" s="16">
        <v>16.899999999999999</v>
      </c>
      <c r="F87" s="16">
        <v>16.600000000000001</v>
      </c>
      <c r="G87" s="16"/>
      <c r="H87" s="9">
        <f t="shared" si="2"/>
        <v>0</v>
      </c>
      <c r="I87" s="10"/>
      <c r="J87" s="10"/>
      <c r="K87" s="170"/>
      <c r="L87" s="12">
        <f t="shared" si="16"/>
        <v>16.899999999999999</v>
      </c>
      <c r="M87" s="12">
        <f t="shared" si="17"/>
        <v>16.899999999999999</v>
      </c>
      <c r="N87" s="12">
        <f t="shared" si="17"/>
        <v>16.600000000000001</v>
      </c>
      <c r="O87" s="12">
        <f t="shared" si="17"/>
        <v>0</v>
      </c>
    </row>
    <row r="88" spans="1:15" ht="15" customHeight="1" x14ac:dyDescent="0.25">
      <c r="A88" s="19"/>
      <c r="C88" s="15" t="s">
        <v>22</v>
      </c>
      <c r="D88" s="8">
        <f t="shared" si="1"/>
        <v>44.6</v>
      </c>
      <c r="E88" s="16">
        <v>44.6</v>
      </c>
      <c r="F88" s="16">
        <v>40.4</v>
      </c>
      <c r="G88" s="16"/>
      <c r="H88" s="9">
        <f t="shared" si="2"/>
        <v>0</v>
      </c>
      <c r="I88" s="10"/>
      <c r="J88" s="10"/>
      <c r="K88" s="170"/>
      <c r="L88" s="12">
        <f t="shared" si="16"/>
        <v>44.6</v>
      </c>
      <c r="M88" s="12">
        <f t="shared" si="17"/>
        <v>44.6</v>
      </c>
      <c r="N88" s="12">
        <f t="shared" si="17"/>
        <v>40.4</v>
      </c>
      <c r="O88" s="12">
        <f t="shared" si="17"/>
        <v>0</v>
      </c>
    </row>
    <row r="89" spans="1:15" x14ac:dyDescent="0.25">
      <c r="A89" s="13" t="s">
        <v>78</v>
      </c>
      <c r="B89" s="205" t="s">
        <v>26</v>
      </c>
      <c r="C89" s="15" t="s">
        <v>9</v>
      </c>
      <c r="D89" s="8">
        <f t="shared" si="1"/>
        <v>1749</v>
      </c>
      <c r="E89" s="16">
        <v>130</v>
      </c>
      <c r="F89" s="16"/>
      <c r="G89" s="16">
        <v>1619</v>
      </c>
      <c r="H89" s="9">
        <f t="shared" si="2"/>
        <v>0</v>
      </c>
      <c r="I89" s="10"/>
      <c r="J89" s="10"/>
      <c r="K89" s="170"/>
      <c r="L89" s="12">
        <f>M89+O89</f>
        <v>1749</v>
      </c>
      <c r="M89" s="12">
        <f t="shared" ref="M89:O90" si="22">E89+I89</f>
        <v>130</v>
      </c>
      <c r="N89" s="12">
        <f t="shared" si="22"/>
        <v>0</v>
      </c>
      <c r="O89" s="12">
        <f t="shared" si="22"/>
        <v>1619</v>
      </c>
    </row>
    <row r="90" spans="1:15" ht="15" hidden="1" customHeight="1" x14ac:dyDescent="0.25">
      <c r="A90" s="19" t="s">
        <v>79</v>
      </c>
      <c r="B90" s="35" t="s">
        <v>158</v>
      </c>
      <c r="C90" s="86" t="s">
        <v>21</v>
      </c>
      <c r="D90" s="8">
        <f t="shared" si="1"/>
        <v>0</v>
      </c>
      <c r="E90" s="16"/>
      <c r="F90" s="16"/>
      <c r="G90" s="16"/>
      <c r="H90" s="9">
        <f t="shared" si="2"/>
        <v>0</v>
      </c>
      <c r="I90" s="10"/>
      <c r="J90" s="10"/>
      <c r="K90" s="170"/>
      <c r="L90" s="12">
        <f>M90+O90</f>
        <v>0</v>
      </c>
      <c r="M90" s="12">
        <f t="shared" si="22"/>
        <v>0</v>
      </c>
      <c r="N90" s="12">
        <f t="shared" si="22"/>
        <v>0</v>
      </c>
      <c r="O90" s="12">
        <f t="shared" si="22"/>
        <v>0</v>
      </c>
    </row>
    <row r="91" spans="1:15" ht="15.9" customHeight="1" x14ac:dyDescent="0.25">
      <c r="A91" s="20" t="s">
        <v>79</v>
      </c>
      <c r="B91" s="206" t="s">
        <v>162</v>
      </c>
      <c r="C91" s="65"/>
      <c r="D91" s="66">
        <f t="shared" ref="D91:K91" si="23">D26+D27+D32+D38+D43+D49+D54+D59+D64+D69+D75+D80+D85+D89+D90</f>
        <v>7464.6999999999989</v>
      </c>
      <c r="E91" s="66">
        <f t="shared" si="23"/>
        <v>5741.7999999999993</v>
      </c>
      <c r="F91" s="66">
        <f t="shared" si="23"/>
        <v>4066.3999999999996</v>
      </c>
      <c r="G91" s="66">
        <f t="shared" si="23"/>
        <v>1722.9</v>
      </c>
      <c r="H91" s="67">
        <f t="shared" si="23"/>
        <v>189.9</v>
      </c>
      <c r="I91" s="67">
        <f t="shared" si="23"/>
        <v>39.9</v>
      </c>
      <c r="J91" s="67">
        <f t="shared" si="23"/>
        <v>36.1</v>
      </c>
      <c r="K91" s="207">
        <f t="shared" si="23"/>
        <v>150</v>
      </c>
      <c r="L91" s="43">
        <f>M91+O91</f>
        <v>7654.5999999999985</v>
      </c>
      <c r="M91" s="43">
        <f>M26+M27+M32+M38+M43+M49+M54+M59+M64+M69+M75+M80+M85+M89+M90</f>
        <v>5781.6999999999989</v>
      </c>
      <c r="N91" s="43">
        <f>N26+N27+N32+N38+N43+N49+N54+N59+N64+N69+N75+N80+N85+N89+N90</f>
        <v>4102.5</v>
      </c>
      <c r="O91" s="43">
        <f>O26+O27+O32+O38+O43+O49+O54+O59+O64+O69+O75+O80+O85+O89+O90</f>
        <v>1872.9</v>
      </c>
    </row>
    <row r="92" spans="1:15" ht="15.9" customHeight="1" x14ac:dyDescent="0.3">
      <c r="A92" s="125" t="s">
        <v>80</v>
      </c>
      <c r="B92" s="572" t="s">
        <v>54</v>
      </c>
      <c r="C92" s="573"/>
      <c r="D92" s="573"/>
      <c r="E92" s="573"/>
      <c r="F92" s="573"/>
      <c r="G92" s="573"/>
      <c r="H92" s="573"/>
      <c r="I92" s="573"/>
      <c r="J92" s="573"/>
      <c r="K92" s="573"/>
      <c r="L92" s="573"/>
      <c r="M92" s="573"/>
      <c r="N92" s="573"/>
      <c r="O92" s="574"/>
    </row>
    <row r="93" spans="1:15" ht="15" customHeight="1" x14ac:dyDescent="0.25">
      <c r="A93" s="5" t="s">
        <v>81</v>
      </c>
      <c r="B93" s="73" t="s">
        <v>20</v>
      </c>
      <c r="C93" s="74"/>
      <c r="D93" s="8">
        <f>D94+D95+D96+D99+D100</f>
        <v>2165.1999999999998</v>
      </c>
      <c r="E93" s="8">
        <f t="shared" ref="E93:O93" si="24">E94+E95+E96+E99+E100</f>
        <v>1965.2</v>
      </c>
      <c r="F93" s="8">
        <f t="shared" si="24"/>
        <v>51.1</v>
      </c>
      <c r="G93" s="8">
        <f t="shared" si="24"/>
        <v>200</v>
      </c>
      <c r="H93" s="9">
        <f t="shared" ref="H93:H100" si="25">I93+K93</f>
        <v>1.9999999999999998</v>
      </c>
      <c r="I93" s="9">
        <f t="shared" si="24"/>
        <v>2.8</v>
      </c>
      <c r="J93" s="9">
        <f t="shared" si="24"/>
        <v>0</v>
      </c>
      <c r="K93" s="198">
        <f t="shared" si="24"/>
        <v>-0.8</v>
      </c>
      <c r="L93" s="11">
        <f t="shared" si="24"/>
        <v>2167.1999999999998</v>
      </c>
      <c r="M93" s="11">
        <f t="shared" si="24"/>
        <v>1968.0000000000002</v>
      </c>
      <c r="N93" s="11">
        <f t="shared" si="24"/>
        <v>51.1</v>
      </c>
      <c r="O93" s="11">
        <f t="shared" si="24"/>
        <v>199.2</v>
      </c>
    </row>
    <row r="94" spans="1:15" ht="15" customHeight="1" x14ac:dyDescent="0.25">
      <c r="A94" s="19"/>
      <c r="B94" s="73"/>
      <c r="C94" s="30" t="s">
        <v>21</v>
      </c>
      <c r="D94" s="16">
        <f t="shared" ref="D94:D100" si="26">E94+G94</f>
        <v>55</v>
      </c>
      <c r="E94" s="16">
        <v>42.5</v>
      </c>
      <c r="F94" s="16"/>
      <c r="G94" s="16">
        <v>12.5</v>
      </c>
      <c r="H94" s="9">
        <f t="shared" si="25"/>
        <v>0</v>
      </c>
      <c r="I94" s="10"/>
      <c r="J94" s="10"/>
      <c r="K94" s="170"/>
      <c r="L94" s="12">
        <f t="shared" ref="L94:L144" si="27">M94+O94</f>
        <v>55</v>
      </c>
      <c r="M94" s="12">
        <f t="shared" ref="M94:O144" si="28">E94+I94</f>
        <v>42.5</v>
      </c>
      <c r="N94" s="12">
        <f t="shared" si="28"/>
        <v>0</v>
      </c>
      <c r="O94" s="12">
        <f t="shared" si="28"/>
        <v>12.5</v>
      </c>
    </row>
    <row r="95" spans="1:15" x14ac:dyDescent="0.25">
      <c r="A95" s="19"/>
      <c r="B95" s="73"/>
      <c r="C95" s="131" t="s">
        <v>25</v>
      </c>
      <c r="D95" s="16">
        <f t="shared" si="26"/>
        <v>137.80000000000001</v>
      </c>
      <c r="E95" s="16">
        <v>24.9</v>
      </c>
      <c r="F95" s="16"/>
      <c r="G95" s="16">
        <v>112.9</v>
      </c>
      <c r="H95" s="9">
        <f t="shared" si="25"/>
        <v>0</v>
      </c>
      <c r="I95" s="10"/>
      <c r="J95" s="10"/>
      <c r="K95" s="170"/>
      <c r="L95" s="12">
        <f>M95+O95</f>
        <v>137.80000000000001</v>
      </c>
      <c r="M95" s="12">
        <f>E95+I95</f>
        <v>24.9</v>
      </c>
      <c r="N95" s="12">
        <f>F95+J95</f>
        <v>0</v>
      </c>
      <c r="O95" s="12">
        <f>G95+K95</f>
        <v>112.9</v>
      </c>
    </row>
    <row r="96" spans="1:15" ht="15" customHeight="1" x14ac:dyDescent="0.25">
      <c r="A96" s="39"/>
      <c r="B96" s="208"/>
      <c r="C96" s="309" t="s">
        <v>31</v>
      </c>
      <c r="D96" s="209">
        <f>D97+D98</f>
        <v>1540</v>
      </c>
      <c r="E96" s="16">
        <f t="shared" ref="E96:O96" si="29">E97+E98</f>
        <v>1531.5</v>
      </c>
      <c r="F96" s="16">
        <f t="shared" si="29"/>
        <v>0</v>
      </c>
      <c r="G96" s="16">
        <f t="shared" si="29"/>
        <v>8.5</v>
      </c>
      <c r="H96" s="9">
        <f>I96+K96</f>
        <v>2</v>
      </c>
      <c r="I96" s="10">
        <f>I97+I98</f>
        <v>2</v>
      </c>
      <c r="J96" s="10">
        <f t="shared" ref="J96" si="30">J97+J98</f>
        <v>0</v>
      </c>
      <c r="K96" s="10">
        <f>K98</f>
        <v>0</v>
      </c>
      <c r="L96" s="12">
        <f t="shared" si="29"/>
        <v>1542</v>
      </c>
      <c r="M96" s="12">
        <f t="shared" si="29"/>
        <v>1533.5</v>
      </c>
      <c r="N96" s="12">
        <f t="shared" si="29"/>
        <v>0</v>
      </c>
      <c r="O96" s="12">
        <f t="shared" si="29"/>
        <v>8.5</v>
      </c>
    </row>
    <row r="97" spans="1:15" ht="15" hidden="1" customHeight="1" x14ac:dyDescent="0.25">
      <c r="A97" s="210"/>
      <c r="B97" s="211" t="s">
        <v>8</v>
      </c>
      <c r="C97" s="211"/>
      <c r="D97" s="212">
        <f t="shared" si="26"/>
        <v>140</v>
      </c>
      <c r="E97" s="213">
        <v>131.5</v>
      </c>
      <c r="F97" s="213"/>
      <c r="G97" s="213">
        <v>8.5</v>
      </c>
      <c r="H97" s="275">
        <f t="shared" si="25"/>
        <v>2</v>
      </c>
      <c r="I97" s="213">
        <v>2</v>
      </c>
      <c r="J97" s="213"/>
      <c r="K97" s="276"/>
      <c r="L97" s="213">
        <f t="shared" si="27"/>
        <v>142</v>
      </c>
      <c r="M97" s="213">
        <f t="shared" si="28"/>
        <v>133.5</v>
      </c>
      <c r="N97" s="213">
        <f t="shared" si="28"/>
        <v>0</v>
      </c>
      <c r="O97" s="213">
        <f t="shared" si="28"/>
        <v>8.5</v>
      </c>
    </row>
    <row r="98" spans="1:15" ht="27.9" customHeight="1" x14ac:dyDescent="0.25">
      <c r="A98" s="39"/>
      <c r="B98" s="214" t="s">
        <v>157</v>
      </c>
      <c r="C98" s="313"/>
      <c r="D98" s="209">
        <f t="shared" si="26"/>
        <v>1400</v>
      </c>
      <c r="E98" s="16">
        <v>1400</v>
      </c>
      <c r="F98" s="85"/>
      <c r="G98" s="85"/>
      <c r="H98" s="9">
        <f t="shared" si="25"/>
        <v>0</v>
      </c>
      <c r="I98" s="10"/>
      <c r="J98" s="10"/>
      <c r="K98" s="170"/>
      <c r="L98" s="12">
        <f t="shared" si="27"/>
        <v>1400</v>
      </c>
      <c r="M98" s="12">
        <f t="shared" si="28"/>
        <v>1400</v>
      </c>
      <c r="N98" s="12">
        <f t="shared" si="28"/>
        <v>0</v>
      </c>
      <c r="O98" s="12">
        <f t="shared" si="28"/>
        <v>0</v>
      </c>
    </row>
    <row r="99" spans="1:15" ht="15" customHeight="1" x14ac:dyDescent="0.25">
      <c r="A99" s="39"/>
      <c r="B99" s="40"/>
      <c r="C99" s="215" t="s">
        <v>22</v>
      </c>
      <c r="D99" s="16">
        <f t="shared" si="26"/>
        <v>376.70000000000005</v>
      </c>
      <c r="E99" s="16">
        <v>310.60000000000002</v>
      </c>
      <c r="F99" s="16"/>
      <c r="G99" s="16">
        <v>66.099999999999994</v>
      </c>
      <c r="H99" s="9">
        <f t="shared" si="25"/>
        <v>0</v>
      </c>
      <c r="I99" s="10">
        <v>0.8</v>
      </c>
      <c r="J99" s="10"/>
      <c r="K99" s="170">
        <v>-0.8</v>
      </c>
      <c r="L99" s="12">
        <f t="shared" si="27"/>
        <v>376.70000000000005</v>
      </c>
      <c r="M99" s="12">
        <f t="shared" si="28"/>
        <v>311.40000000000003</v>
      </c>
      <c r="N99" s="12">
        <f t="shared" si="28"/>
        <v>0</v>
      </c>
      <c r="O99" s="12">
        <f t="shared" si="28"/>
        <v>65.3</v>
      </c>
    </row>
    <row r="100" spans="1:15" ht="15" customHeight="1" x14ac:dyDescent="0.25">
      <c r="A100" s="39"/>
      <c r="B100" s="40"/>
      <c r="C100" s="75" t="s">
        <v>30</v>
      </c>
      <c r="D100" s="16">
        <f t="shared" si="26"/>
        <v>55.7</v>
      </c>
      <c r="E100" s="16">
        <v>55.7</v>
      </c>
      <c r="F100" s="16">
        <v>51.1</v>
      </c>
      <c r="G100" s="16"/>
      <c r="H100" s="9">
        <f t="shared" si="25"/>
        <v>0</v>
      </c>
      <c r="I100" s="10"/>
      <c r="J100" s="10"/>
      <c r="K100" s="170"/>
      <c r="L100" s="12">
        <f t="shared" si="27"/>
        <v>55.7</v>
      </c>
      <c r="M100" s="12">
        <f t="shared" si="28"/>
        <v>55.7</v>
      </c>
      <c r="N100" s="12">
        <f t="shared" si="28"/>
        <v>51.1</v>
      </c>
      <c r="O100" s="12">
        <f t="shared" si="28"/>
        <v>0</v>
      </c>
    </row>
    <row r="101" spans="1:15" ht="15" customHeight="1" x14ac:dyDescent="0.25">
      <c r="A101" s="32" t="s">
        <v>82</v>
      </c>
      <c r="B101" s="201" t="s">
        <v>7</v>
      </c>
      <c r="C101" s="86"/>
      <c r="D101" s="16">
        <f>SUM(D102:D104)</f>
        <v>19.100000000000001</v>
      </c>
      <c r="E101" s="16">
        <f>SUM(E102:E104)</f>
        <v>19.100000000000001</v>
      </c>
      <c r="F101" s="16">
        <f>SUM(F102:F104)</f>
        <v>0</v>
      </c>
      <c r="G101" s="16">
        <f t="shared" ref="G101:O101" si="31">SUM(G102:G104)</f>
        <v>0</v>
      </c>
      <c r="H101" s="10">
        <f t="shared" si="31"/>
        <v>0</v>
      </c>
      <c r="I101" s="10">
        <f t="shared" si="31"/>
        <v>0</v>
      </c>
      <c r="J101" s="10">
        <f t="shared" si="31"/>
        <v>0</v>
      </c>
      <c r="K101" s="170">
        <f t="shared" si="31"/>
        <v>0</v>
      </c>
      <c r="L101" s="12">
        <f t="shared" si="31"/>
        <v>19.100000000000001</v>
      </c>
      <c r="M101" s="12">
        <f t="shared" si="31"/>
        <v>19.100000000000001</v>
      </c>
      <c r="N101" s="12">
        <f t="shared" si="31"/>
        <v>0</v>
      </c>
      <c r="O101" s="12">
        <f t="shared" si="31"/>
        <v>0</v>
      </c>
    </row>
    <row r="102" spans="1:15" ht="15" customHeight="1" x14ac:dyDescent="0.25">
      <c r="A102" s="39"/>
      <c r="B102" s="216"/>
      <c r="C102" s="86" t="s">
        <v>25</v>
      </c>
      <c r="D102" s="16">
        <f>E102+G102</f>
        <v>9</v>
      </c>
      <c r="E102" s="16">
        <v>9</v>
      </c>
      <c r="F102" s="16"/>
      <c r="G102" s="16"/>
      <c r="H102" s="9">
        <f>I102+K102</f>
        <v>0</v>
      </c>
      <c r="I102" s="10"/>
      <c r="J102" s="10"/>
      <c r="K102" s="170"/>
      <c r="L102" s="12">
        <f t="shared" si="27"/>
        <v>9</v>
      </c>
      <c r="M102" s="12">
        <f t="shared" si="28"/>
        <v>9</v>
      </c>
      <c r="N102" s="12">
        <f t="shared" si="28"/>
        <v>0</v>
      </c>
      <c r="O102" s="12">
        <f t="shared" si="28"/>
        <v>0</v>
      </c>
    </row>
    <row r="103" spans="1:15" ht="15" customHeight="1" x14ac:dyDescent="0.25">
      <c r="A103" s="39"/>
      <c r="B103" s="202"/>
      <c r="C103" s="86" t="s">
        <v>31</v>
      </c>
      <c r="D103" s="16">
        <f>E103+G103</f>
        <v>1.9</v>
      </c>
      <c r="E103" s="16">
        <v>1.9</v>
      </c>
      <c r="F103" s="16"/>
      <c r="G103" s="16"/>
      <c r="H103" s="9">
        <f t="shared" ref="H103:H144" si="32">I103+K103</f>
        <v>0</v>
      </c>
      <c r="I103" s="10"/>
      <c r="J103" s="10"/>
      <c r="K103" s="170"/>
      <c r="L103" s="12">
        <f t="shared" si="27"/>
        <v>1.9</v>
      </c>
      <c r="M103" s="12">
        <f t="shared" si="28"/>
        <v>1.9</v>
      </c>
      <c r="N103" s="12">
        <f t="shared" si="28"/>
        <v>0</v>
      </c>
      <c r="O103" s="12">
        <f t="shared" si="28"/>
        <v>0</v>
      </c>
    </row>
    <row r="104" spans="1:15" ht="15" customHeight="1" x14ac:dyDescent="0.25">
      <c r="A104" s="39"/>
      <c r="B104" s="202"/>
      <c r="C104" s="86" t="s">
        <v>22</v>
      </c>
      <c r="D104" s="16">
        <f>E104+G104</f>
        <v>8.1999999999999993</v>
      </c>
      <c r="E104" s="16">
        <v>8.1999999999999993</v>
      </c>
      <c r="F104" s="16"/>
      <c r="G104" s="16"/>
      <c r="H104" s="9">
        <f t="shared" si="32"/>
        <v>0</v>
      </c>
      <c r="I104" s="10"/>
      <c r="J104" s="10"/>
      <c r="K104" s="170"/>
      <c r="L104" s="12">
        <f t="shared" si="27"/>
        <v>8.1999999999999993</v>
      </c>
      <c r="M104" s="12">
        <f t="shared" si="28"/>
        <v>8.1999999999999993</v>
      </c>
      <c r="N104" s="12">
        <f t="shared" si="28"/>
        <v>0</v>
      </c>
      <c r="O104" s="12">
        <f t="shared" si="28"/>
        <v>0</v>
      </c>
    </row>
    <row r="105" spans="1:15" ht="15" customHeight="1" x14ac:dyDescent="0.25">
      <c r="A105" s="32" t="s">
        <v>83</v>
      </c>
      <c r="B105" s="17" t="s">
        <v>10</v>
      </c>
      <c r="C105" s="86"/>
      <c r="D105" s="16">
        <f>SUM(D106:D108)</f>
        <v>20.9</v>
      </c>
      <c r="E105" s="16">
        <f>SUM(E106:E108)</f>
        <v>20.9</v>
      </c>
      <c r="F105" s="16">
        <f t="shared" ref="F105:O105" si="33">SUM(F106:F108)</f>
        <v>0</v>
      </c>
      <c r="G105" s="16">
        <f t="shared" si="33"/>
        <v>0</v>
      </c>
      <c r="H105" s="10">
        <f t="shared" si="33"/>
        <v>0</v>
      </c>
      <c r="I105" s="10">
        <f t="shared" si="33"/>
        <v>0</v>
      </c>
      <c r="J105" s="10">
        <f t="shared" si="33"/>
        <v>0</v>
      </c>
      <c r="K105" s="170">
        <f t="shared" si="33"/>
        <v>0</v>
      </c>
      <c r="L105" s="12">
        <f t="shared" si="33"/>
        <v>20.9</v>
      </c>
      <c r="M105" s="12">
        <f t="shared" si="33"/>
        <v>20.9</v>
      </c>
      <c r="N105" s="12">
        <f t="shared" si="33"/>
        <v>0</v>
      </c>
      <c r="O105" s="12">
        <f t="shared" si="33"/>
        <v>0</v>
      </c>
    </row>
    <row r="106" spans="1:15" ht="15" customHeight="1" x14ac:dyDescent="0.25">
      <c r="A106" s="39"/>
      <c r="B106" s="199"/>
      <c r="C106" s="86" t="s">
        <v>25</v>
      </c>
      <c r="D106" s="16">
        <f>E106+G106</f>
        <v>8.6</v>
      </c>
      <c r="E106" s="16">
        <v>8.6</v>
      </c>
      <c r="F106" s="16"/>
      <c r="G106" s="16"/>
      <c r="H106" s="9">
        <f t="shared" si="32"/>
        <v>0</v>
      </c>
      <c r="I106" s="10"/>
      <c r="J106" s="10"/>
      <c r="K106" s="170"/>
      <c r="L106" s="12">
        <f t="shared" si="27"/>
        <v>8.6</v>
      </c>
      <c r="M106" s="12">
        <f t="shared" si="28"/>
        <v>8.6</v>
      </c>
      <c r="N106" s="12">
        <f t="shared" si="28"/>
        <v>0</v>
      </c>
      <c r="O106" s="12">
        <f t="shared" si="28"/>
        <v>0</v>
      </c>
    </row>
    <row r="107" spans="1:15" ht="15" customHeight="1" x14ac:dyDescent="0.25">
      <c r="A107" s="39"/>
      <c r="B107" s="6"/>
      <c r="C107" s="86" t="s">
        <v>31</v>
      </c>
      <c r="D107" s="16">
        <f>E107+G107</f>
        <v>1</v>
      </c>
      <c r="E107" s="16">
        <v>1</v>
      </c>
      <c r="F107" s="16"/>
      <c r="G107" s="16"/>
      <c r="H107" s="9">
        <f t="shared" si="32"/>
        <v>0</v>
      </c>
      <c r="I107" s="10"/>
      <c r="J107" s="10"/>
      <c r="K107" s="170"/>
      <c r="L107" s="12">
        <f t="shared" si="27"/>
        <v>1</v>
      </c>
      <c r="M107" s="12">
        <f t="shared" si="28"/>
        <v>1</v>
      </c>
      <c r="N107" s="12">
        <f t="shared" si="28"/>
        <v>0</v>
      </c>
      <c r="O107" s="12">
        <f t="shared" si="28"/>
        <v>0</v>
      </c>
    </row>
    <row r="108" spans="1:15" ht="15" customHeight="1" x14ac:dyDescent="0.25">
      <c r="A108" s="39"/>
      <c r="B108" s="6"/>
      <c r="C108" s="86" t="s">
        <v>22</v>
      </c>
      <c r="D108" s="16">
        <f>E108+G108</f>
        <v>11.3</v>
      </c>
      <c r="E108" s="16">
        <v>11.3</v>
      </c>
      <c r="F108" s="16"/>
      <c r="G108" s="16"/>
      <c r="H108" s="9">
        <f t="shared" si="32"/>
        <v>0</v>
      </c>
      <c r="I108" s="10"/>
      <c r="J108" s="10"/>
      <c r="K108" s="170"/>
      <c r="L108" s="12">
        <f t="shared" si="27"/>
        <v>11.3</v>
      </c>
      <c r="M108" s="12">
        <f t="shared" si="28"/>
        <v>11.3</v>
      </c>
      <c r="N108" s="12">
        <f t="shared" si="28"/>
        <v>0</v>
      </c>
      <c r="O108" s="12">
        <f t="shared" si="28"/>
        <v>0</v>
      </c>
    </row>
    <row r="109" spans="1:15" ht="15" customHeight="1" x14ac:dyDescent="0.25">
      <c r="A109" s="32" t="s">
        <v>84</v>
      </c>
      <c r="B109" s="35" t="s">
        <v>11</v>
      </c>
      <c r="C109" s="86"/>
      <c r="D109" s="16">
        <f>SUM(D110:D112)</f>
        <v>19.3</v>
      </c>
      <c r="E109" s="16">
        <f>SUM(E110:E112)</f>
        <v>19.3</v>
      </c>
      <c r="F109" s="16">
        <f t="shared" ref="F109:O109" si="34">SUM(F110:F112)</f>
        <v>0</v>
      </c>
      <c r="G109" s="16">
        <f t="shared" si="34"/>
        <v>0</v>
      </c>
      <c r="H109" s="10">
        <f t="shared" si="34"/>
        <v>0</v>
      </c>
      <c r="I109" s="10">
        <f t="shared" si="34"/>
        <v>0</v>
      </c>
      <c r="J109" s="10">
        <f t="shared" si="34"/>
        <v>0</v>
      </c>
      <c r="K109" s="170">
        <f t="shared" si="34"/>
        <v>0</v>
      </c>
      <c r="L109" s="12">
        <f t="shared" si="34"/>
        <v>19.3</v>
      </c>
      <c r="M109" s="12">
        <f t="shared" si="34"/>
        <v>19.3</v>
      </c>
      <c r="N109" s="12">
        <f t="shared" si="34"/>
        <v>0</v>
      </c>
      <c r="O109" s="12">
        <f t="shared" si="34"/>
        <v>0</v>
      </c>
    </row>
    <row r="110" spans="1:15" ht="15" customHeight="1" x14ac:dyDescent="0.25">
      <c r="A110" s="39"/>
      <c r="B110" s="199"/>
      <c r="C110" s="86" t="s">
        <v>25</v>
      </c>
      <c r="D110" s="16">
        <f>E110+G110</f>
        <v>9</v>
      </c>
      <c r="E110" s="16">
        <v>9</v>
      </c>
      <c r="F110" s="16"/>
      <c r="G110" s="16"/>
      <c r="H110" s="9">
        <f>I110+K110</f>
        <v>0</v>
      </c>
      <c r="I110" s="10"/>
      <c r="J110" s="10"/>
      <c r="K110" s="170"/>
      <c r="L110" s="12">
        <f t="shared" si="27"/>
        <v>9</v>
      </c>
      <c r="M110" s="12">
        <f t="shared" si="28"/>
        <v>9</v>
      </c>
      <c r="N110" s="12">
        <f t="shared" si="28"/>
        <v>0</v>
      </c>
      <c r="O110" s="12">
        <f t="shared" si="28"/>
        <v>0</v>
      </c>
    </row>
    <row r="111" spans="1:15" ht="15" customHeight="1" x14ac:dyDescent="0.25">
      <c r="A111" s="39"/>
      <c r="B111" s="26"/>
      <c r="C111" s="86" t="s">
        <v>31</v>
      </c>
      <c r="D111" s="16">
        <f>E111+G111</f>
        <v>2.9</v>
      </c>
      <c r="E111" s="16">
        <v>2.9</v>
      </c>
      <c r="F111" s="16"/>
      <c r="G111" s="16"/>
      <c r="H111" s="9">
        <f t="shared" si="32"/>
        <v>0</v>
      </c>
      <c r="I111" s="10"/>
      <c r="J111" s="10"/>
      <c r="K111" s="170"/>
      <c r="L111" s="12">
        <f t="shared" si="27"/>
        <v>2.9</v>
      </c>
      <c r="M111" s="12">
        <f t="shared" si="28"/>
        <v>2.9</v>
      </c>
      <c r="N111" s="12">
        <f t="shared" si="28"/>
        <v>0</v>
      </c>
      <c r="O111" s="12">
        <f t="shared" si="28"/>
        <v>0</v>
      </c>
    </row>
    <row r="112" spans="1:15" ht="15" customHeight="1" x14ac:dyDescent="0.25">
      <c r="A112" s="39"/>
      <c r="B112" s="26"/>
      <c r="C112" s="86" t="s">
        <v>22</v>
      </c>
      <c r="D112" s="16">
        <f>E112+G112</f>
        <v>7.4</v>
      </c>
      <c r="E112" s="16">
        <v>7.4</v>
      </c>
      <c r="F112" s="16"/>
      <c r="G112" s="16"/>
      <c r="H112" s="9">
        <f t="shared" si="32"/>
        <v>0</v>
      </c>
      <c r="I112" s="10"/>
      <c r="J112" s="10"/>
      <c r="K112" s="170"/>
      <c r="L112" s="12">
        <f t="shared" si="27"/>
        <v>7.4</v>
      </c>
      <c r="M112" s="12">
        <f t="shared" si="28"/>
        <v>7.4</v>
      </c>
      <c r="N112" s="12">
        <f t="shared" si="28"/>
        <v>0</v>
      </c>
      <c r="O112" s="12">
        <f t="shared" si="28"/>
        <v>0</v>
      </c>
    </row>
    <row r="113" spans="1:15" ht="15" customHeight="1" x14ac:dyDescent="0.25">
      <c r="A113" s="32" t="s">
        <v>85</v>
      </c>
      <c r="B113" s="35" t="s">
        <v>55</v>
      </c>
      <c r="C113" s="86"/>
      <c r="D113" s="16">
        <f>SUM(D114:D116)</f>
        <v>22.4</v>
      </c>
      <c r="E113" s="16">
        <f>SUM(E114:E116)</f>
        <v>22.4</v>
      </c>
      <c r="F113" s="16">
        <f t="shared" ref="F113:O113" si="35">SUM(F114:F116)</f>
        <v>0</v>
      </c>
      <c r="G113" s="16">
        <f t="shared" si="35"/>
        <v>0</v>
      </c>
      <c r="H113" s="10">
        <f t="shared" si="35"/>
        <v>1.1000000000000001</v>
      </c>
      <c r="I113" s="10">
        <f t="shared" si="35"/>
        <v>1.1000000000000001</v>
      </c>
      <c r="J113" s="10">
        <f t="shared" si="35"/>
        <v>0</v>
      </c>
      <c r="K113" s="170">
        <f t="shared" si="35"/>
        <v>0</v>
      </c>
      <c r="L113" s="12">
        <f t="shared" si="35"/>
        <v>23.5</v>
      </c>
      <c r="M113" s="12">
        <f t="shared" si="35"/>
        <v>23.5</v>
      </c>
      <c r="N113" s="12">
        <f t="shared" si="35"/>
        <v>0</v>
      </c>
      <c r="O113" s="12">
        <f t="shared" si="35"/>
        <v>0</v>
      </c>
    </row>
    <row r="114" spans="1:15" ht="15" customHeight="1" x14ac:dyDescent="0.25">
      <c r="A114" s="39"/>
      <c r="B114" s="199"/>
      <c r="C114" s="86" t="s">
        <v>25</v>
      </c>
      <c r="D114" s="16">
        <f>E114+G114</f>
        <v>10.9</v>
      </c>
      <c r="E114" s="16">
        <v>10.9</v>
      </c>
      <c r="F114" s="16"/>
      <c r="G114" s="16"/>
      <c r="H114" s="9">
        <f>I114+K114</f>
        <v>0</v>
      </c>
      <c r="I114" s="10"/>
      <c r="J114" s="10"/>
      <c r="K114" s="170"/>
      <c r="L114" s="12">
        <f t="shared" si="27"/>
        <v>10.9</v>
      </c>
      <c r="M114" s="12">
        <f t="shared" si="28"/>
        <v>10.9</v>
      </c>
      <c r="N114" s="12">
        <f t="shared" si="28"/>
        <v>0</v>
      </c>
      <c r="O114" s="12">
        <f t="shared" si="28"/>
        <v>0</v>
      </c>
    </row>
    <row r="115" spans="1:15" ht="15" customHeight="1" x14ac:dyDescent="0.25">
      <c r="A115" s="39"/>
      <c r="B115" s="26"/>
      <c r="C115" s="86" t="s">
        <v>31</v>
      </c>
      <c r="D115" s="16">
        <f>E115+G115</f>
        <v>2.4</v>
      </c>
      <c r="E115" s="16">
        <v>2.4</v>
      </c>
      <c r="F115" s="16"/>
      <c r="G115" s="16"/>
      <c r="H115" s="9">
        <f t="shared" si="32"/>
        <v>-0.7</v>
      </c>
      <c r="I115" s="10">
        <v>-0.7</v>
      </c>
      <c r="J115" s="10"/>
      <c r="K115" s="170"/>
      <c r="L115" s="12">
        <f t="shared" si="27"/>
        <v>1.7</v>
      </c>
      <c r="M115" s="12">
        <f t="shared" si="28"/>
        <v>1.7</v>
      </c>
      <c r="N115" s="12">
        <f t="shared" si="28"/>
        <v>0</v>
      </c>
      <c r="O115" s="12">
        <f t="shared" si="28"/>
        <v>0</v>
      </c>
    </row>
    <row r="116" spans="1:15" ht="15" customHeight="1" x14ac:dyDescent="0.25">
      <c r="A116" s="39"/>
      <c r="B116" s="26"/>
      <c r="C116" s="86" t="s">
        <v>22</v>
      </c>
      <c r="D116" s="16">
        <f>E116+G116</f>
        <v>9.1</v>
      </c>
      <c r="E116" s="16">
        <v>9.1</v>
      </c>
      <c r="F116" s="16"/>
      <c r="G116" s="16"/>
      <c r="H116" s="9">
        <f t="shared" si="32"/>
        <v>1.8</v>
      </c>
      <c r="I116" s="10">
        <v>1.8</v>
      </c>
      <c r="J116" s="10"/>
      <c r="K116" s="170"/>
      <c r="L116" s="12">
        <f t="shared" si="27"/>
        <v>10.9</v>
      </c>
      <c r="M116" s="12">
        <f t="shared" si="28"/>
        <v>10.9</v>
      </c>
      <c r="N116" s="12">
        <f t="shared" si="28"/>
        <v>0</v>
      </c>
      <c r="O116" s="12">
        <f t="shared" si="28"/>
        <v>0</v>
      </c>
    </row>
    <row r="117" spans="1:15" ht="15" customHeight="1" x14ac:dyDescent="0.25">
      <c r="A117" s="32" t="s">
        <v>86</v>
      </c>
      <c r="B117" s="35" t="s">
        <v>56</v>
      </c>
      <c r="C117" s="86"/>
      <c r="D117" s="16">
        <f>SUM(D118:D120)</f>
        <v>23.5</v>
      </c>
      <c r="E117" s="16">
        <f>SUM(E118:E120)</f>
        <v>23.5</v>
      </c>
      <c r="F117" s="16">
        <f t="shared" ref="F117:O117" si="36">SUM(F118:F120)</f>
        <v>0</v>
      </c>
      <c r="G117" s="16">
        <f t="shared" si="36"/>
        <v>0</v>
      </c>
      <c r="H117" s="10">
        <f t="shared" si="36"/>
        <v>0</v>
      </c>
      <c r="I117" s="10">
        <f t="shared" si="36"/>
        <v>0</v>
      </c>
      <c r="J117" s="10">
        <f t="shared" si="36"/>
        <v>0</v>
      </c>
      <c r="K117" s="170">
        <f t="shared" si="36"/>
        <v>0</v>
      </c>
      <c r="L117" s="12">
        <f t="shared" si="36"/>
        <v>23.5</v>
      </c>
      <c r="M117" s="12">
        <f t="shared" si="36"/>
        <v>23.5</v>
      </c>
      <c r="N117" s="12">
        <f t="shared" si="36"/>
        <v>0</v>
      </c>
      <c r="O117" s="12">
        <f t="shared" si="36"/>
        <v>0</v>
      </c>
    </row>
    <row r="118" spans="1:15" ht="15" customHeight="1" x14ac:dyDescent="0.25">
      <c r="A118" s="39"/>
      <c r="B118" s="199"/>
      <c r="C118" s="86" t="s">
        <v>25</v>
      </c>
      <c r="D118" s="16">
        <f>E118+G118</f>
        <v>8.4</v>
      </c>
      <c r="E118" s="16">
        <v>8.4</v>
      </c>
      <c r="F118" s="16"/>
      <c r="G118" s="16"/>
      <c r="H118" s="9">
        <f t="shared" si="32"/>
        <v>0</v>
      </c>
      <c r="I118" s="10"/>
      <c r="J118" s="10"/>
      <c r="K118" s="170"/>
      <c r="L118" s="12">
        <f t="shared" si="27"/>
        <v>8.4</v>
      </c>
      <c r="M118" s="12">
        <f t="shared" si="28"/>
        <v>8.4</v>
      </c>
      <c r="N118" s="12">
        <f t="shared" si="28"/>
        <v>0</v>
      </c>
      <c r="O118" s="12">
        <f t="shared" si="28"/>
        <v>0</v>
      </c>
    </row>
    <row r="119" spans="1:15" ht="15" customHeight="1" x14ac:dyDescent="0.25">
      <c r="A119" s="39"/>
      <c r="B119" s="26"/>
      <c r="C119" s="86" t="s">
        <v>31</v>
      </c>
      <c r="D119" s="16">
        <f>E119+G119</f>
        <v>2.2000000000000002</v>
      </c>
      <c r="E119" s="16">
        <v>2.2000000000000002</v>
      </c>
      <c r="F119" s="16"/>
      <c r="G119" s="16"/>
      <c r="H119" s="9">
        <f t="shared" si="32"/>
        <v>0</v>
      </c>
      <c r="I119" s="10"/>
      <c r="J119" s="10"/>
      <c r="K119" s="170"/>
      <c r="L119" s="12">
        <f t="shared" si="27"/>
        <v>2.2000000000000002</v>
      </c>
      <c r="M119" s="12">
        <f t="shared" si="28"/>
        <v>2.2000000000000002</v>
      </c>
      <c r="N119" s="12">
        <f t="shared" si="28"/>
        <v>0</v>
      </c>
      <c r="O119" s="12">
        <f t="shared" si="28"/>
        <v>0</v>
      </c>
    </row>
    <row r="120" spans="1:15" ht="15" customHeight="1" x14ac:dyDescent="0.25">
      <c r="A120" s="39"/>
      <c r="B120" s="26"/>
      <c r="C120" s="86" t="s">
        <v>22</v>
      </c>
      <c r="D120" s="16">
        <f>E120+G120</f>
        <v>12.9</v>
      </c>
      <c r="E120" s="16">
        <v>12.9</v>
      </c>
      <c r="F120" s="16"/>
      <c r="G120" s="16"/>
      <c r="H120" s="9">
        <f t="shared" si="32"/>
        <v>0</v>
      </c>
      <c r="I120" s="10"/>
      <c r="J120" s="10"/>
      <c r="K120" s="170"/>
      <c r="L120" s="12">
        <f t="shared" si="27"/>
        <v>12.9</v>
      </c>
      <c r="M120" s="12">
        <f t="shared" si="28"/>
        <v>12.9</v>
      </c>
      <c r="N120" s="12">
        <f t="shared" si="28"/>
        <v>0</v>
      </c>
      <c r="O120" s="12">
        <f t="shared" si="28"/>
        <v>0</v>
      </c>
    </row>
    <row r="121" spans="1:15" ht="15" customHeight="1" x14ac:dyDescent="0.25">
      <c r="A121" s="32" t="s">
        <v>87</v>
      </c>
      <c r="B121" s="35" t="s">
        <v>14</v>
      </c>
      <c r="C121" s="86"/>
      <c r="D121" s="16">
        <f>SUM(D122:D124)</f>
        <v>30.6</v>
      </c>
      <c r="E121" s="16">
        <f>SUM(E122:E124)</f>
        <v>29.200000000000003</v>
      </c>
      <c r="F121" s="16">
        <f t="shared" ref="F121:O121" si="37">SUM(F122:F124)</f>
        <v>0</v>
      </c>
      <c r="G121" s="16">
        <f t="shared" si="37"/>
        <v>1.4</v>
      </c>
      <c r="H121" s="10">
        <f t="shared" si="37"/>
        <v>0</v>
      </c>
      <c r="I121" s="10">
        <f t="shared" si="37"/>
        <v>0</v>
      </c>
      <c r="J121" s="10">
        <f t="shared" si="37"/>
        <v>0</v>
      </c>
      <c r="K121" s="170">
        <f t="shared" si="37"/>
        <v>0</v>
      </c>
      <c r="L121" s="12">
        <f t="shared" si="37"/>
        <v>30.6</v>
      </c>
      <c r="M121" s="12">
        <f t="shared" si="37"/>
        <v>29.200000000000003</v>
      </c>
      <c r="N121" s="12">
        <f t="shared" si="37"/>
        <v>0</v>
      </c>
      <c r="O121" s="12">
        <f t="shared" si="37"/>
        <v>1.4</v>
      </c>
    </row>
    <row r="122" spans="1:15" ht="15" customHeight="1" x14ac:dyDescent="0.25">
      <c r="A122" s="39"/>
      <c r="B122" s="199"/>
      <c r="C122" s="86" t="s">
        <v>25</v>
      </c>
      <c r="D122" s="16">
        <f>E122+G122</f>
        <v>9.4</v>
      </c>
      <c r="E122" s="16">
        <v>9.4</v>
      </c>
      <c r="F122" s="16"/>
      <c r="G122" s="16"/>
      <c r="H122" s="9">
        <f t="shared" si="32"/>
        <v>0</v>
      </c>
      <c r="I122" s="10"/>
      <c r="J122" s="10"/>
      <c r="K122" s="170"/>
      <c r="L122" s="12">
        <f t="shared" si="27"/>
        <v>9.4</v>
      </c>
      <c r="M122" s="12">
        <f t="shared" si="28"/>
        <v>9.4</v>
      </c>
      <c r="N122" s="12">
        <f t="shared" si="28"/>
        <v>0</v>
      </c>
      <c r="O122" s="12">
        <f t="shared" si="28"/>
        <v>0</v>
      </c>
    </row>
    <row r="123" spans="1:15" ht="15" customHeight="1" x14ac:dyDescent="0.25">
      <c r="A123" s="39"/>
      <c r="B123" s="26"/>
      <c r="C123" s="86" t="s">
        <v>31</v>
      </c>
      <c r="D123" s="16">
        <f>E123+G123</f>
        <v>1.8</v>
      </c>
      <c r="E123" s="16">
        <v>1.8</v>
      </c>
      <c r="F123" s="16"/>
      <c r="G123" s="16"/>
      <c r="H123" s="9">
        <f t="shared" si="32"/>
        <v>0</v>
      </c>
      <c r="I123" s="10"/>
      <c r="J123" s="10"/>
      <c r="K123" s="170"/>
      <c r="L123" s="12">
        <f t="shared" si="27"/>
        <v>1.8</v>
      </c>
      <c r="M123" s="12">
        <f t="shared" si="28"/>
        <v>1.8</v>
      </c>
      <c r="N123" s="12">
        <f t="shared" si="28"/>
        <v>0</v>
      </c>
      <c r="O123" s="12">
        <f t="shared" si="28"/>
        <v>0</v>
      </c>
    </row>
    <row r="124" spans="1:15" ht="15" customHeight="1" x14ac:dyDescent="0.25">
      <c r="A124" s="39"/>
      <c r="B124" s="26"/>
      <c r="C124" s="86" t="s">
        <v>22</v>
      </c>
      <c r="D124" s="16">
        <f>E124+G124</f>
        <v>19.399999999999999</v>
      </c>
      <c r="E124" s="16">
        <v>18</v>
      </c>
      <c r="F124" s="16"/>
      <c r="G124" s="16">
        <v>1.4</v>
      </c>
      <c r="H124" s="9">
        <f t="shared" si="32"/>
        <v>0</v>
      </c>
      <c r="I124" s="10"/>
      <c r="J124" s="10"/>
      <c r="K124" s="170"/>
      <c r="L124" s="12">
        <f t="shared" si="27"/>
        <v>19.399999999999999</v>
      </c>
      <c r="M124" s="12">
        <f t="shared" si="28"/>
        <v>18</v>
      </c>
      <c r="N124" s="12">
        <f t="shared" si="28"/>
        <v>0</v>
      </c>
      <c r="O124" s="12">
        <f t="shared" si="28"/>
        <v>1.4</v>
      </c>
    </row>
    <row r="125" spans="1:15" ht="15" customHeight="1" x14ac:dyDescent="0.25">
      <c r="A125" s="32" t="s">
        <v>88</v>
      </c>
      <c r="B125" s="35" t="s">
        <v>15</v>
      </c>
      <c r="C125" s="86"/>
      <c r="D125" s="16">
        <f t="shared" ref="D125:O125" si="38">SUM(D126:D128)</f>
        <v>21.200000000000003</v>
      </c>
      <c r="E125" s="16">
        <f t="shared" si="38"/>
        <v>21.200000000000003</v>
      </c>
      <c r="F125" s="16">
        <f t="shared" si="38"/>
        <v>0</v>
      </c>
      <c r="G125" s="16">
        <f t="shared" si="38"/>
        <v>0</v>
      </c>
      <c r="H125" s="10">
        <f t="shared" si="38"/>
        <v>0</v>
      </c>
      <c r="I125" s="10">
        <f t="shared" si="38"/>
        <v>0</v>
      </c>
      <c r="J125" s="10">
        <f t="shared" si="38"/>
        <v>0</v>
      </c>
      <c r="K125" s="170">
        <f t="shared" si="38"/>
        <v>0</v>
      </c>
      <c r="L125" s="12">
        <f t="shared" si="38"/>
        <v>21.200000000000003</v>
      </c>
      <c r="M125" s="12">
        <f t="shared" si="38"/>
        <v>21.200000000000003</v>
      </c>
      <c r="N125" s="12">
        <f t="shared" si="38"/>
        <v>0</v>
      </c>
      <c r="O125" s="12">
        <f t="shared" si="38"/>
        <v>0</v>
      </c>
    </row>
    <row r="126" spans="1:15" ht="15" customHeight="1" x14ac:dyDescent="0.25">
      <c r="A126" s="39"/>
      <c r="B126" s="199"/>
      <c r="C126" s="86" t="s">
        <v>25</v>
      </c>
      <c r="D126" s="16">
        <f>E126+G126</f>
        <v>10.4</v>
      </c>
      <c r="E126" s="16">
        <v>10.4</v>
      </c>
      <c r="F126" s="16"/>
      <c r="G126" s="16"/>
      <c r="H126" s="9">
        <f t="shared" si="32"/>
        <v>0</v>
      </c>
      <c r="I126" s="10"/>
      <c r="J126" s="10"/>
      <c r="K126" s="170"/>
      <c r="L126" s="12">
        <f t="shared" si="27"/>
        <v>10.4</v>
      </c>
      <c r="M126" s="12">
        <f t="shared" si="28"/>
        <v>10.4</v>
      </c>
      <c r="N126" s="12">
        <f t="shared" si="28"/>
        <v>0</v>
      </c>
      <c r="O126" s="12">
        <f t="shared" si="28"/>
        <v>0</v>
      </c>
    </row>
    <row r="127" spans="1:15" ht="15" customHeight="1" x14ac:dyDescent="0.25">
      <c r="A127" s="39"/>
      <c r="B127" s="26"/>
      <c r="C127" s="86" t="s">
        <v>31</v>
      </c>
      <c r="D127" s="16">
        <f>E127+G127</f>
        <v>1.3</v>
      </c>
      <c r="E127" s="16">
        <v>1.3</v>
      </c>
      <c r="F127" s="16"/>
      <c r="G127" s="16"/>
      <c r="H127" s="9">
        <f t="shared" si="32"/>
        <v>0</v>
      </c>
      <c r="I127" s="10"/>
      <c r="J127" s="10"/>
      <c r="K127" s="170"/>
      <c r="L127" s="12">
        <f t="shared" si="27"/>
        <v>1.3</v>
      </c>
      <c r="M127" s="12">
        <f t="shared" si="28"/>
        <v>1.3</v>
      </c>
      <c r="N127" s="12">
        <f t="shared" si="28"/>
        <v>0</v>
      </c>
      <c r="O127" s="12">
        <f t="shared" si="28"/>
        <v>0</v>
      </c>
    </row>
    <row r="128" spans="1:15" ht="15" customHeight="1" x14ac:dyDescent="0.25">
      <c r="A128" s="39"/>
      <c r="B128" s="26"/>
      <c r="C128" s="86" t="s">
        <v>22</v>
      </c>
      <c r="D128" s="16">
        <f>E128+G128</f>
        <v>9.5</v>
      </c>
      <c r="E128" s="16">
        <v>9.5</v>
      </c>
      <c r="F128" s="16"/>
      <c r="G128" s="16"/>
      <c r="H128" s="9">
        <f t="shared" si="32"/>
        <v>0</v>
      </c>
      <c r="I128" s="10"/>
      <c r="J128" s="10"/>
      <c r="K128" s="170"/>
      <c r="L128" s="12">
        <f t="shared" si="27"/>
        <v>9.5</v>
      </c>
      <c r="M128" s="12">
        <f t="shared" si="28"/>
        <v>9.5</v>
      </c>
      <c r="N128" s="12">
        <f t="shared" si="28"/>
        <v>0</v>
      </c>
      <c r="O128" s="12">
        <f t="shared" si="28"/>
        <v>0</v>
      </c>
    </row>
    <row r="129" spans="1:15" ht="15" customHeight="1" x14ac:dyDescent="0.25">
      <c r="A129" s="32" t="s">
        <v>89</v>
      </c>
      <c r="B129" s="201" t="s">
        <v>16</v>
      </c>
      <c r="C129" s="86"/>
      <c r="D129" s="16">
        <f>SUM(D130:D132)</f>
        <v>89.6</v>
      </c>
      <c r="E129" s="16">
        <f>SUM(E130:E132)</f>
        <v>49.6</v>
      </c>
      <c r="F129" s="16">
        <f>SUM(F130:F132)</f>
        <v>0</v>
      </c>
      <c r="G129" s="16">
        <f>SUM(G130:G132)</f>
        <v>40</v>
      </c>
      <c r="H129" s="10">
        <f t="shared" ref="H129:O129" si="39">SUM(H130:H132)</f>
        <v>0</v>
      </c>
      <c r="I129" s="10">
        <f t="shared" si="39"/>
        <v>0</v>
      </c>
      <c r="J129" s="10">
        <f t="shared" si="39"/>
        <v>0</v>
      </c>
      <c r="K129" s="170">
        <f t="shared" si="39"/>
        <v>0</v>
      </c>
      <c r="L129" s="12">
        <f t="shared" si="39"/>
        <v>89.6</v>
      </c>
      <c r="M129" s="12">
        <f t="shared" si="39"/>
        <v>49.6</v>
      </c>
      <c r="N129" s="12">
        <f t="shared" si="39"/>
        <v>0</v>
      </c>
      <c r="O129" s="12">
        <f t="shared" si="39"/>
        <v>40</v>
      </c>
    </row>
    <row r="130" spans="1:15" ht="15" customHeight="1" x14ac:dyDescent="0.25">
      <c r="A130" s="39"/>
      <c r="B130" s="199"/>
      <c r="C130" s="86" t="s">
        <v>25</v>
      </c>
      <c r="D130" s="16">
        <f>E130+G130</f>
        <v>16.100000000000001</v>
      </c>
      <c r="E130" s="16">
        <v>16.100000000000001</v>
      </c>
      <c r="F130" s="16"/>
      <c r="G130" s="16"/>
      <c r="H130" s="9">
        <f t="shared" si="32"/>
        <v>0</v>
      </c>
      <c r="I130" s="10"/>
      <c r="J130" s="10"/>
      <c r="K130" s="170"/>
      <c r="L130" s="12">
        <f t="shared" si="27"/>
        <v>16.100000000000001</v>
      </c>
      <c r="M130" s="12">
        <f t="shared" si="28"/>
        <v>16.100000000000001</v>
      </c>
      <c r="N130" s="12">
        <f t="shared" si="28"/>
        <v>0</v>
      </c>
      <c r="O130" s="12">
        <f t="shared" si="28"/>
        <v>0</v>
      </c>
    </row>
    <row r="131" spans="1:15" ht="15" customHeight="1" x14ac:dyDescent="0.25">
      <c r="A131" s="39"/>
      <c r="B131" s="202"/>
      <c r="C131" s="86" t="s">
        <v>31</v>
      </c>
      <c r="D131" s="16">
        <f>E131+G131</f>
        <v>3.5</v>
      </c>
      <c r="E131" s="16">
        <v>3.5</v>
      </c>
      <c r="F131" s="16"/>
      <c r="G131" s="16"/>
      <c r="H131" s="9">
        <f t="shared" si="32"/>
        <v>0</v>
      </c>
      <c r="I131" s="10"/>
      <c r="J131" s="10"/>
      <c r="K131" s="170"/>
      <c r="L131" s="12">
        <f t="shared" si="27"/>
        <v>3.5</v>
      </c>
      <c r="M131" s="12">
        <f t="shared" si="28"/>
        <v>3.5</v>
      </c>
      <c r="N131" s="12">
        <f t="shared" si="28"/>
        <v>0</v>
      </c>
      <c r="O131" s="12">
        <f t="shared" si="28"/>
        <v>0</v>
      </c>
    </row>
    <row r="132" spans="1:15" ht="15" customHeight="1" x14ac:dyDescent="0.25">
      <c r="A132" s="39"/>
      <c r="B132" s="202"/>
      <c r="C132" s="86" t="s">
        <v>22</v>
      </c>
      <c r="D132" s="16">
        <f>E132+G132</f>
        <v>70</v>
      </c>
      <c r="E132" s="16">
        <v>30</v>
      </c>
      <c r="F132" s="16"/>
      <c r="G132" s="16">
        <v>40</v>
      </c>
      <c r="H132" s="9">
        <f t="shared" si="32"/>
        <v>0</v>
      </c>
      <c r="I132" s="10"/>
      <c r="J132" s="10"/>
      <c r="K132" s="170"/>
      <c r="L132" s="12">
        <f t="shared" si="27"/>
        <v>70</v>
      </c>
      <c r="M132" s="12">
        <f t="shared" si="28"/>
        <v>30</v>
      </c>
      <c r="N132" s="12">
        <f t="shared" si="28"/>
        <v>0</v>
      </c>
      <c r="O132" s="12">
        <f t="shared" si="28"/>
        <v>40</v>
      </c>
    </row>
    <row r="133" spans="1:15" ht="15" customHeight="1" x14ac:dyDescent="0.25">
      <c r="A133" s="32" t="s">
        <v>90</v>
      </c>
      <c r="B133" s="35" t="s">
        <v>17</v>
      </c>
      <c r="C133" s="86"/>
      <c r="D133" s="16">
        <f>SUM(D134:D136)</f>
        <v>26.700000000000003</v>
      </c>
      <c r="E133" s="16">
        <f>SUM(E134:E136)</f>
        <v>24.4</v>
      </c>
      <c r="F133" s="16">
        <f>SUM(F134:F136)</f>
        <v>0</v>
      </c>
      <c r="G133" s="16">
        <f>SUM(G134:G136)</f>
        <v>2.2999999999999998</v>
      </c>
      <c r="H133" s="10">
        <f t="shared" ref="H133:O133" si="40">SUM(H134:H136)</f>
        <v>0</v>
      </c>
      <c r="I133" s="10">
        <f t="shared" si="40"/>
        <v>0</v>
      </c>
      <c r="J133" s="10">
        <f t="shared" si="40"/>
        <v>0</v>
      </c>
      <c r="K133" s="170">
        <f t="shared" si="40"/>
        <v>0</v>
      </c>
      <c r="L133" s="12">
        <f t="shared" si="40"/>
        <v>26.700000000000003</v>
      </c>
      <c r="M133" s="12">
        <f t="shared" si="40"/>
        <v>24.4</v>
      </c>
      <c r="N133" s="12">
        <f t="shared" si="40"/>
        <v>0</v>
      </c>
      <c r="O133" s="12">
        <f t="shared" si="40"/>
        <v>2.2999999999999998</v>
      </c>
    </row>
    <row r="134" spans="1:15" ht="15" customHeight="1" x14ac:dyDescent="0.25">
      <c r="A134" s="39"/>
      <c r="B134" s="199"/>
      <c r="C134" s="86" t="s">
        <v>25</v>
      </c>
      <c r="D134" s="16">
        <f>E134+G134</f>
        <v>9.1</v>
      </c>
      <c r="E134" s="16">
        <v>9.1</v>
      </c>
      <c r="F134" s="16"/>
      <c r="G134" s="16"/>
      <c r="H134" s="9">
        <f t="shared" si="32"/>
        <v>0</v>
      </c>
      <c r="I134" s="10"/>
      <c r="J134" s="10"/>
      <c r="K134" s="170"/>
      <c r="L134" s="12">
        <f t="shared" si="27"/>
        <v>9.1</v>
      </c>
      <c r="M134" s="12">
        <f t="shared" si="28"/>
        <v>9.1</v>
      </c>
      <c r="N134" s="12">
        <f t="shared" si="28"/>
        <v>0</v>
      </c>
      <c r="O134" s="12">
        <f t="shared" si="28"/>
        <v>0</v>
      </c>
    </row>
    <row r="135" spans="1:15" ht="15" customHeight="1" x14ac:dyDescent="0.25">
      <c r="A135" s="39"/>
      <c r="B135" s="26"/>
      <c r="C135" s="86" t="s">
        <v>31</v>
      </c>
      <c r="D135" s="16">
        <f>E135+G135</f>
        <v>1.8</v>
      </c>
      <c r="E135" s="16">
        <v>1.8</v>
      </c>
      <c r="F135" s="16"/>
      <c r="G135" s="16"/>
      <c r="H135" s="9">
        <f t="shared" si="32"/>
        <v>0</v>
      </c>
      <c r="I135" s="10"/>
      <c r="J135" s="10"/>
      <c r="K135" s="170"/>
      <c r="L135" s="12">
        <f t="shared" si="27"/>
        <v>1.8</v>
      </c>
      <c r="M135" s="12">
        <f t="shared" si="28"/>
        <v>1.8</v>
      </c>
      <c r="N135" s="12">
        <f t="shared" si="28"/>
        <v>0</v>
      </c>
      <c r="O135" s="12">
        <f t="shared" si="28"/>
        <v>0</v>
      </c>
    </row>
    <row r="136" spans="1:15" ht="15" customHeight="1" x14ac:dyDescent="0.25">
      <c r="A136" s="39"/>
      <c r="B136" s="26"/>
      <c r="C136" s="86" t="s">
        <v>22</v>
      </c>
      <c r="D136" s="16">
        <f>E136+G136</f>
        <v>15.8</v>
      </c>
      <c r="E136" s="16">
        <v>13.5</v>
      </c>
      <c r="F136" s="16"/>
      <c r="G136" s="16">
        <v>2.2999999999999998</v>
      </c>
      <c r="H136" s="9">
        <f t="shared" si="32"/>
        <v>0</v>
      </c>
      <c r="I136" s="10"/>
      <c r="J136" s="10"/>
      <c r="K136" s="170"/>
      <c r="L136" s="12">
        <f t="shared" si="27"/>
        <v>15.8</v>
      </c>
      <c r="M136" s="12">
        <f t="shared" si="28"/>
        <v>13.5</v>
      </c>
      <c r="N136" s="12">
        <f t="shared" si="28"/>
        <v>0</v>
      </c>
      <c r="O136" s="12">
        <f t="shared" si="28"/>
        <v>2.2999999999999998</v>
      </c>
    </row>
    <row r="137" spans="1:15" ht="15" customHeight="1" x14ac:dyDescent="0.25">
      <c r="A137" s="32" t="s">
        <v>91</v>
      </c>
      <c r="B137" s="35" t="s">
        <v>18</v>
      </c>
      <c r="C137" s="86"/>
      <c r="D137" s="16">
        <f>SUM(D138:D140)</f>
        <v>13.399999999999999</v>
      </c>
      <c r="E137" s="16">
        <f>SUM(E138:E140)</f>
        <v>13.399999999999999</v>
      </c>
      <c r="F137" s="16">
        <f>SUM(F138:F140)</f>
        <v>0</v>
      </c>
      <c r="G137" s="16">
        <f>SUM(G138:G140)</f>
        <v>0</v>
      </c>
      <c r="H137" s="10">
        <f t="shared" ref="H137:O137" si="41">SUM(H138:H140)</f>
        <v>0</v>
      </c>
      <c r="I137" s="10">
        <f t="shared" si="41"/>
        <v>0</v>
      </c>
      <c r="J137" s="10">
        <f t="shared" si="41"/>
        <v>0</v>
      </c>
      <c r="K137" s="170">
        <f t="shared" si="41"/>
        <v>0</v>
      </c>
      <c r="L137" s="12">
        <f t="shared" si="41"/>
        <v>13.399999999999999</v>
      </c>
      <c r="M137" s="12">
        <f t="shared" si="41"/>
        <v>13.399999999999999</v>
      </c>
      <c r="N137" s="12">
        <f t="shared" si="41"/>
        <v>0</v>
      </c>
      <c r="O137" s="12">
        <f t="shared" si="41"/>
        <v>0</v>
      </c>
    </row>
    <row r="138" spans="1:15" ht="15" customHeight="1" x14ac:dyDescent="0.25">
      <c r="A138" s="39"/>
      <c r="B138" s="199"/>
      <c r="C138" s="86" t="s">
        <v>25</v>
      </c>
      <c r="D138" s="16">
        <f>E138+G138</f>
        <v>6.1</v>
      </c>
      <c r="E138" s="16">
        <v>6.1</v>
      </c>
      <c r="F138" s="16"/>
      <c r="G138" s="16"/>
      <c r="H138" s="9">
        <f t="shared" si="32"/>
        <v>0</v>
      </c>
      <c r="I138" s="10"/>
      <c r="J138" s="10"/>
      <c r="K138" s="170"/>
      <c r="L138" s="12">
        <f t="shared" si="27"/>
        <v>6.1</v>
      </c>
      <c r="M138" s="12">
        <f t="shared" si="28"/>
        <v>6.1</v>
      </c>
      <c r="N138" s="12">
        <f t="shared" si="28"/>
        <v>0</v>
      </c>
      <c r="O138" s="12">
        <f t="shared" si="28"/>
        <v>0</v>
      </c>
    </row>
    <row r="139" spans="1:15" ht="15" customHeight="1" x14ac:dyDescent="0.25">
      <c r="A139" s="39"/>
      <c r="B139" s="26"/>
      <c r="C139" s="86" t="s">
        <v>31</v>
      </c>
      <c r="D139" s="16">
        <f>E139+G139</f>
        <v>1.1000000000000001</v>
      </c>
      <c r="E139" s="16">
        <v>1.1000000000000001</v>
      </c>
      <c r="F139" s="16"/>
      <c r="G139" s="16"/>
      <c r="H139" s="9">
        <f t="shared" si="32"/>
        <v>0</v>
      </c>
      <c r="I139" s="10"/>
      <c r="J139" s="10"/>
      <c r="K139" s="170"/>
      <c r="L139" s="12">
        <f t="shared" si="27"/>
        <v>1.1000000000000001</v>
      </c>
      <c r="M139" s="12">
        <f t="shared" si="28"/>
        <v>1.1000000000000001</v>
      </c>
      <c r="N139" s="12">
        <f t="shared" si="28"/>
        <v>0</v>
      </c>
      <c r="O139" s="12">
        <f t="shared" si="28"/>
        <v>0</v>
      </c>
    </row>
    <row r="140" spans="1:15" ht="15" customHeight="1" x14ac:dyDescent="0.25">
      <c r="A140" s="39"/>
      <c r="B140" s="26"/>
      <c r="C140" s="86" t="s">
        <v>22</v>
      </c>
      <c r="D140" s="16">
        <f>E140+G140</f>
        <v>6.2</v>
      </c>
      <c r="E140" s="16">
        <v>6.2</v>
      </c>
      <c r="F140" s="16"/>
      <c r="G140" s="16"/>
      <c r="H140" s="9">
        <f t="shared" si="32"/>
        <v>0</v>
      </c>
      <c r="I140" s="10"/>
      <c r="J140" s="10"/>
      <c r="K140" s="170"/>
      <c r="L140" s="12">
        <f t="shared" si="27"/>
        <v>6.2</v>
      </c>
      <c r="M140" s="12">
        <f t="shared" si="28"/>
        <v>6.2</v>
      </c>
      <c r="N140" s="12">
        <f t="shared" si="28"/>
        <v>0</v>
      </c>
      <c r="O140" s="12">
        <f t="shared" si="28"/>
        <v>0</v>
      </c>
    </row>
    <row r="141" spans="1:15" ht="15" customHeight="1" x14ac:dyDescent="0.25">
      <c r="A141" s="32" t="s">
        <v>92</v>
      </c>
      <c r="B141" s="29" t="s">
        <v>19</v>
      </c>
      <c r="C141" s="75"/>
      <c r="D141" s="16">
        <f>SUM(D142:D144)</f>
        <v>692.4</v>
      </c>
      <c r="E141" s="16">
        <f t="shared" ref="E141:O141" si="42">SUM(E142:E144)</f>
        <v>685.4</v>
      </c>
      <c r="F141" s="16">
        <f t="shared" si="42"/>
        <v>0</v>
      </c>
      <c r="G141" s="16">
        <f t="shared" si="42"/>
        <v>7</v>
      </c>
      <c r="H141" s="9">
        <f t="shared" si="42"/>
        <v>0</v>
      </c>
      <c r="I141" s="9">
        <f t="shared" si="42"/>
        <v>0</v>
      </c>
      <c r="J141" s="10"/>
      <c r="K141" s="170">
        <f t="shared" si="42"/>
        <v>0</v>
      </c>
      <c r="L141" s="12">
        <f t="shared" si="42"/>
        <v>692.4</v>
      </c>
      <c r="M141" s="12">
        <f t="shared" si="42"/>
        <v>685.4</v>
      </c>
      <c r="N141" s="12">
        <f t="shared" si="42"/>
        <v>0</v>
      </c>
      <c r="O141" s="12">
        <f t="shared" si="42"/>
        <v>7</v>
      </c>
    </row>
    <row r="142" spans="1:15" ht="15" customHeight="1" x14ac:dyDescent="0.25">
      <c r="A142" s="39"/>
      <c r="B142" s="73"/>
      <c r="C142" s="86" t="s">
        <v>25</v>
      </c>
      <c r="D142" s="16">
        <f>E142+G142</f>
        <v>3</v>
      </c>
      <c r="E142" s="16">
        <v>3</v>
      </c>
      <c r="F142" s="16"/>
      <c r="G142" s="16"/>
      <c r="H142" s="9">
        <f>I142+K142</f>
        <v>0</v>
      </c>
      <c r="I142" s="10"/>
      <c r="J142" s="10"/>
      <c r="K142" s="170"/>
      <c r="L142" s="12">
        <f>M142+O142</f>
        <v>3</v>
      </c>
      <c r="M142" s="12">
        <f>E142+I142</f>
        <v>3</v>
      </c>
      <c r="N142" s="12">
        <f>F142+J142</f>
        <v>0</v>
      </c>
      <c r="O142" s="12">
        <f>G142+K142</f>
        <v>0</v>
      </c>
    </row>
    <row r="143" spans="1:15" ht="15" customHeight="1" x14ac:dyDescent="0.25">
      <c r="A143" s="39"/>
      <c r="B143" s="73"/>
      <c r="C143" s="75" t="s">
        <v>31</v>
      </c>
      <c r="D143" s="16">
        <f>E143+G143</f>
        <v>229</v>
      </c>
      <c r="E143" s="16">
        <v>229</v>
      </c>
      <c r="F143" s="16"/>
      <c r="G143" s="16"/>
      <c r="H143" s="9">
        <f t="shared" si="32"/>
        <v>0</v>
      </c>
      <c r="I143" s="10"/>
      <c r="J143" s="10"/>
      <c r="K143" s="170"/>
      <c r="L143" s="12">
        <f t="shared" si="27"/>
        <v>229</v>
      </c>
      <c r="M143" s="12">
        <f t="shared" si="28"/>
        <v>229</v>
      </c>
      <c r="N143" s="12">
        <f t="shared" si="28"/>
        <v>0</v>
      </c>
      <c r="O143" s="12">
        <f t="shared" si="28"/>
        <v>0</v>
      </c>
    </row>
    <row r="144" spans="1:15" ht="15" customHeight="1" x14ac:dyDescent="0.25">
      <c r="A144" s="39"/>
      <c r="B144" s="73"/>
      <c r="C144" s="75" t="s">
        <v>22</v>
      </c>
      <c r="D144" s="16">
        <f>E144+G144</f>
        <v>460.4</v>
      </c>
      <c r="E144" s="16">
        <v>453.4</v>
      </c>
      <c r="F144" s="16"/>
      <c r="G144" s="16">
        <v>7</v>
      </c>
      <c r="H144" s="9">
        <f t="shared" si="32"/>
        <v>0</v>
      </c>
      <c r="I144" s="10"/>
      <c r="J144" s="10"/>
      <c r="K144" s="170"/>
      <c r="L144" s="12">
        <f t="shared" si="27"/>
        <v>460.4</v>
      </c>
      <c r="M144" s="12">
        <f t="shared" si="28"/>
        <v>453.4</v>
      </c>
      <c r="N144" s="12">
        <f t="shared" si="28"/>
        <v>0</v>
      </c>
      <c r="O144" s="12">
        <f t="shared" si="28"/>
        <v>7</v>
      </c>
    </row>
    <row r="145" spans="1:15" ht="15.9" customHeight="1" x14ac:dyDescent="0.25">
      <c r="A145" s="53" t="s">
        <v>93</v>
      </c>
      <c r="B145" s="43" t="s">
        <v>163</v>
      </c>
      <c r="C145" s="25"/>
      <c r="D145" s="23">
        <f t="shared" ref="D145:O145" si="43">D93+D101+D105+D109+D113+D117+D121+D125+D129+D133+D137+D141</f>
        <v>3144.2999999999997</v>
      </c>
      <c r="E145" s="23">
        <f t="shared" si="43"/>
        <v>2893.6</v>
      </c>
      <c r="F145" s="23">
        <f t="shared" si="43"/>
        <v>51.1</v>
      </c>
      <c r="G145" s="23">
        <f t="shared" si="43"/>
        <v>250.70000000000002</v>
      </c>
      <c r="H145" s="24">
        <f t="shared" si="43"/>
        <v>3.0999999999999996</v>
      </c>
      <c r="I145" s="24">
        <f t="shared" si="43"/>
        <v>3.9</v>
      </c>
      <c r="J145" s="24">
        <f t="shared" si="43"/>
        <v>0</v>
      </c>
      <c r="K145" s="217">
        <f t="shared" si="43"/>
        <v>-0.8</v>
      </c>
      <c r="L145" s="43">
        <f>M145+O145</f>
        <v>3147.4</v>
      </c>
      <c r="M145" s="21">
        <f t="shared" si="43"/>
        <v>2897.5</v>
      </c>
      <c r="N145" s="21">
        <f t="shared" si="43"/>
        <v>51.1</v>
      </c>
      <c r="O145" s="21">
        <f t="shared" si="43"/>
        <v>249.9</v>
      </c>
    </row>
    <row r="146" spans="1:15" ht="15.9" customHeight="1" x14ac:dyDescent="0.3">
      <c r="A146" s="13" t="s">
        <v>94</v>
      </c>
      <c r="B146" s="572" t="s">
        <v>57</v>
      </c>
      <c r="C146" s="573"/>
      <c r="D146" s="573"/>
      <c r="E146" s="573"/>
      <c r="F146" s="573"/>
      <c r="G146" s="573"/>
      <c r="H146" s="573"/>
      <c r="I146" s="573"/>
      <c r="J146" s="573"/>
      <c r="K146" s="573"/>
      <c r="L146" s="573"/>
      <c r="M146" s="573"/>
      <c r="N146" s="573"/>
      <c r="O146" s="574"/>
    </row>
    <row r="147" spans="1:15" ht="15" customHeight="1" x14ac:dyDescent="0.25">
      <c r="A147" s="5" t="s">
        <v>95</v>
      </c>
      <c r="B147" s="26" t="s">
        <v>20</v>
      </c>
      <c r="C147" s="7" t="s">
        <v>32</v>
      </c>
      <c r="D147" s="16">
        <f>E147+G147</f>
        <v>85.9</v>
      </c>
      <c r="E147" s="16">
        <v>85.9</v>
      </c>
      <c r="F147" s="16">
        <v>1</v>
      </c>
      <c r="G147" s="16"/>
      <c r="H147" s="9">
        <f t="shared" ref="H147" si="44">I147+K147</f>
        <v>0</v>
      </c>
      <c r="I147" s="10"/>
      <c r="J147" s="10"/>
      <c r="K147" s="170"/>
      <c r="L147" s="12">
        <f>M147+O147</f>
        <v>85.9</v>
      </c>
      <c r="M147" s="12">
        <f t="shared" ref="M147:O148" si="45">E147+I147</f>
        <v>85.9</v>
      </c>
      <c r="N147" s="12">
        <f t="shared" si="45"/>
        <v>1</v>
      </c>
      <c r="O147" s="12">
        <f t="shared" si="45"/>
        <v>0</v>
      </c>
    </row>
    <row r="148" spans="1:15" ht="15" customHeight="1" x14ac:dyDescent="0.25">
      <c r="A148" s="5" t="s">
        <v>96</v>
      </c>
      <c r="B148" s="29" t="s">
        <v>64</v>
      </c>
      <c r="C148" s="30" t="s">
        <v>32</v>
      </c>
      <c r="D148" s="16">
        <f>E148+G148</f>
        <v>33.9</v>
      </c>
      <c r="E148" s="16">
        <v>33.9</v>
      </c>
      <c r="F148" s="16">
        <v>33.1</v>
      </c>
      <c r="G148" s="16"/>
      <c r="H148" s="9">
        <f>I148+K148</f>
        <v>0</v>
      </c>
      <c r="I148" s="10"/>
      <c r="J148" s="10"/>
      <c r="K148" s="170"/>
      <c r="L148" s="12">
        <f>M148+O148</f>
        <v>33.9</v>
      </c>
      <c r="M148" s="12">
        <f t="shared" si="45"/>
        <v>33.9</v>
      </c>
      <c r="N148" s="12">
        <f t="shared" si="45"/>
        <v>33.1</v>
      </c>
      <c r="O148" s="12">
        <f t="shared" si="45"/>
        <v>0</v>
      </c>
    </row>
    <row r="149" spans="1:15" ht="15.9" customHeight="1" x14ac:dyDescent="0.25">
      <c r="A149" s="438" t="s">
        <v>97</v>
      </c>
      <c r="B149" s="206" t="s">
        <v>164</v>
      </c>
      <c r="C149" s="76"/>
      <c r="D149" s="66">
        <f t="shared" ref="D149:O149" si="46">D147+D148</f>
        <v>119.80000000000001</v>
      </c>
      <c r="E149" s="66">
        <f t="shared" si="46"/>
        <v>119.80000000000001</v>
      </c>
      <c r="F149" s="66">
        <f t="shared" si="46"/>
        <v>34.1</v>
      </c>
      <c r="G149" s="66">
        <f t="shared" si="46"/>
        <v>0</v>
      </c>
      <c r="H149" s="67">
        <f t="shared" si="46"/>
        <v>0</v>
      </c>
      <c r="I149" s="67">
        <f t="shared" si="46"/>
        <v>0</v>
      </c>
      <c r="J149" s="67">
        <f t="shared" si="46"/>
        <v>0</v>
      </c>
      <c r="K149" s="207">
        <f t="shared" si="46"/>
        <v>0</v>
      </c>
      <c r="L149" s="43">
        <f>M149+O149</f>
        <v>119.80000000000001</v>
      </c>
      <c r="M149" s="43">
        <f t="shared" si="46"/>
        <v>119.80000000000001</v>
      </c>
      <c r="N149" s="43">
        <f t="shared" si="46"/>
        <v>34.1</v>
      </c>
      <c r="O149" s="43">
        <f t="shared" si="46"/>
        <v>0</v>
      </c>
    </row>
    <row r="150" spans="1:15" ht="15.9" customHeight="1" x14ac:dyDescent="0.3">
      <c r="A150" s="13" t="s">
        <v>98</v>
      </c>
      <c r="B150" s="572" t="s">
        <v>159</v>
      </c>
      <c r="C150" s="573"/>
      <c r="D150" s="573"/>
      <c r="E150" s="573"/>
      <c r="F150" s="573"/>
      <c r="G150" s="573"/>
      <c r="H150" s="573"/>
      <c r="I150" s="573"/>
      <c r="J150" s="573"/>
      <c r="K150" s="573"/>
      <c r="L150" s="573"/>
      <c r="M150" s="573"/>
      <c r="N150" s="573"/>
      <c r="O150" s="574"/>
    </row>
    <row r="151" spans="1:15" ht="15" customHeight="1" x14ac:dyDescent="0.25">
      <c r="A151" s="5" t="s">
        <v>99</v>
      </c>
      <c r="B151" s="116" t="s">
        <v>20</v>
      </c>
      <c r="C151" s="74"/>
      <c r="D151" s="16">
        <f>SUM(D152:D153)</f>
        <v>827.8</v>
      </c>
      <c r="E151" s="16">
        <f>SUM(E152:E153)</f>
        <v>647.6</v>
      </c>
      <c r="F151" s="16">
        <f>SUM(F152:F153)</f>
        <v>152.20000000000002</v>
      </c>
      <c r="G151" s="16">
        <f>SUM(G152:G153)</f>
        <v>180.2</v>
      </c>
      <c r="H151" s="10">
        <f t="shared" ref="H151:O151" si="47">SUM(H152:H153)</f>
        <v>46.5</v>
      </c>
      <c r="I151" s="10">
        <f t="shared" si="47"/>
        <v>46.5</v>
      </c>
      <c r="J151" s="10">
        <f t="shared" si="47"/>
        <v>0</v>
      </c>
      <c r="K151" s="170">
        <f t="shared" si="47"/>
        <v>0</v>
      </c>
      <c r="L151" s="11">
        <f t="shared" si="47"/>
        <v>874.3</v>
      </c>
      <c r="M151" s="11">
        <f t="shared" si="47"/>
        <v>694.1</v>
      </c>
      <c r="N151" s="11">
        <f t="shared" si="47"/>
        <v>152.20000000000002</v>
      </c>
      <c r="O151" s="11">
        <f t="shared" si="47"/>
        <v>180.2</v>
      </c>
    </row>
    <row r="152" spans="1:15" ht="15" customHeight="1" x14ac:dyDescent="0.25">
      <c r="A152" s="19"/>
      <c r="B152" s="116"/>
      <c r="C152" s="30" t="s">
        <v>30</v>
      </c>
      <c r="D152" s="16">
        <f>E152+G152</f>
        <v>18</v>
      </c>
      <c r="E152" s="16">
        <v>18</v>
      </c>
      <c r="F152" s="16">
        <v>3.3</v>
      </c>
      <c r="G152" s="16"/>
      <c r="H152" s="9">
        <f t="shared" ref="H152:H182" si="48">I152+K152</f>
        <v>0</v>
      </c>
      <c r="I152" s="10"/>
      <c r="J152" s="10"/>
      <c r="K152" s="170"/>
      <c r="L152" s="12">
        <f t="shared" ref="L152:L183" si="49">M152+O152</f>
        <v>18</v>
      </c>
      <c r="M152" s="12">
        <f t="shared" ref="M152:O167" si="50">E152+I152</f>
        <v>18</v>
      </c>
      <c r="N152" s="12">
        <f t="shared" si="50"/>
        <v>3.3</v>
      </c>
      <c r="O152" s="12">
        <f t="shared" si="50"/>
        <v>0</v>
      </c>
    </row>
    <row r="153" spans="1:15" ht="15.75" customHeight="1" x14ac:dyDescent="0.25">
      <c r="A153" s="19"/>
      <c r="B153" s="116"/>
      <c r="C153" s="30" t="s">
        <v>46</v>
      </c>
      <c r="D153" s="16">
        <f>E153+G153</f>
        <v>809.8</v>
      </c>
      <c r="E153" s="16">
        <v>629.6</v>
      </c>
      <c r="F153" s="16">
        <v>148.9</v>
      </c>
      <c r="G153" s="16">
        <v>180.2</v>
      </c>
      <c r="H153" s="9">
        <f t="shared" si="48"/>
        <v>46.5</v>
      </c>
      <c r="I153" s="10">
        <v>46.5</v>
      </c>
      <c r="J153" s="10"/>
      <c r="K153" s="10"/>
      <c r="L153" s="12">
        <f t="shared" si="49"/>
        <v>856.3</v>
      </c>
      <c r="M153" s="12">
        <f t="shared" si="50"/>
        <v>676.1</v>
      </c>
      <c r="N153" s="12">
        <f t="shared" si="50"/>
        <v>148.9</v>
      </c>
      <c r="O153" s="12">
        <f t="shared" si="50"/>
        <v>180.2</v>
      </c>
    </row>
    <row r="154" spans="1:15" x14ac:dyDescent="0.25">
      <c r="A154" s="13" t="s">
        <v>100</v>
      </c>
      <c r="B154" s="14" t="s">
        <v>50</v>
      </c>
      <c r="C154" s="30" t="s">
        <v>46</v>
      </c>
      <c r="D154" s="16">
        <f t="shared" ref="D154:D183" si="51">E154+G154</f>
        <v>361.1</v>
      </c>
      <c r="E154" s="16">
        <v>361.1</v>
      </c>
      <c r="F154" s="16">
        <v>298.7</v>
      </c>
      <c r="G154" s="16"/>
      <c r="H154" s="10">
        <f t="shared" si="48"/>
        <v>0</v>
      </c>
      <c r="I154" s="10"/>
      <c r="J154" s="10"/>
      <c r="K154" s="10"/>
      <c r="L154" s="12">
        <f t="shared" si="49"/>
        <v>361.1</v>
      </c>
      <c r="M154" s="12">
        <f t="shared" si="50"/>
        <v>361.1</v>
      </c>
      <c r="N154" s="12">
        <f t="shared" si="50"/>
        <v>298.7</v>
      </c>
      <c r="O154" s="12">
        <f t="shared" si="50"/>
        <v>0</v>
      </c>
    </row>
    <row r="155" spans="1:15" ht="15" customHeight="1" x14ac:dyDescent="0.25">
      <c r="A155" s="13" t="s">
        <v>101</v>
      </c>
      <c r="B155" s="12" t="s">
        <v>33</v>
      </c>
      <c r="C155" s="30" t="s">
        <v>46</v>
      </c>
      <c r="D155" s="16">
        <f t="shared" si="51"/>
        <v>141.69999999999999</v>
      </c>
      <c r="E155" s="16">
        <v>141.69999999999999</v>
      </c>
      <c r="F155" s="16">
        <v>107.7</v>
      </c>
      <c r="G155" s="16"/>
      <c r="H155" s="10">
        <f t="shared" si="48"/>
        <v>0</v>
      </c>
      <c r="I155" s="10"/>
      <c r="J155" s="10"/>
      <c r="K155" s="10"/>
      <c r="L155" s="12">
        <f t="shared" si="49"/>
        <v>141.69999999999999</v>
      </c>
      <c r="M155" s="12">
        <f t="shared" si="50"/>
        <v>141.69999999999999</v>
      </c>
      <c r="N155" s="12">
        <f t="shared" si="50"/>
        <v>107.7</v>
      </c>
      <c r="O155" s="12">
        <f t="shared" si="50"/>
        <v>0</v>
      </c>
    </row>
    <row r="156" spans="1:15" ht="15" customHeight="1" x14ac:dyDescent="0.25">
      <c r="A156" s="13" t="s">
        <v>102</v>
      </c>
      <c r="B156" s="12" t="s">
        <v>149</v>
      </c>
      <c r="C156" s="30" t="s">
        <v>46</v>
      </c>
      <c r="D156" s="16">
        <f t="shared" si="51"/>
        <v>197.2</v>
      </c>
      <c r="E156" s="16">
        <v>197.2</v>
      </c>
      <c r="F156" s="16">
        <v>136</v>
      </c>
      <c r="G156" s="16"/>
      <c r="H156" s="10">
        <f t="shared" si="48"/>
        <v>0</v>
      </c>
      <c r="I156" s="10"/>
      <c r="J156" s="10"/>
      <c r="K156" s="10"/>
      <c r="L156" s="12">
        <f t="shared" si="49"/>
        <v>197.2</v>
      </c>
      <c r="M156" s="12">
        <f t="shared" si="50"/>
        <v>197.2</v>
      </c>
      <c r="N156" s="12">
        <f t="shared" si="50"/>
        <v>136</v>
      </c>
      <c r="O156" s="12">
        <f t="shared" si="50"/>
        <v>0</v>
      </c>
    </row>
    <row r="157" spans="1:15" ht="15" customHeight="1" x14ac:dyDescent="0.25">
      <c r="A157" s="13" t="s">
        <v>103</v>
      </c>
      <c r="B157" s="12" t="s">
        <v>254</v>
      </c>
      <c r="C157" s="30" t="s">
        <v>46</v>
      </c>
      <c r="D157" s="16">
        <f t="shared" si="51"/>
        <v>290.2</v>
      </c>
      <c r="E157" s="16">
        <v>290.2</v>
      </c>
      <c r="F157" s="16">
        <v>232.9</v>
      </c>
      <c r="G157" s="16"/>
      <c r="H157" s="10">
        <f t="shared" si="48"/>
        <v>0</v>
      </c>
      <c r="I157" s="10"/>
      <c r="J157" s="10"/>
      <c r="K157" s="10"/>
      <c r="L157" s="12">
        <f t="shared" si="49"/>
        <v>290.2</v>
      </c>
      <c r="M157" s="12">
        <f t="shared" si="50"/>
        <v>290.2</v>
      </c>
      <c r="N157" s="12">
        <f t="shared" si="50"/>
        <v>232.9</v>
      </c>
      <c r="O157" s="12">
        <f t="shared" si="50"/>
        <v>0</v>
      </c>
    </row>
    <row r="158" spans="1:15" ht="15" customHeight="1" x14ac:dyDescent="0.25">
      <c r="A158" s="13" t="s">
        <v>145</v>
      </c>
      <c r="B158" s="12" t="s">
        <v>142</v>
      </c>
      <c r="C158" s="30" t="s">
        <v>46</v>
      </c>
      <c r="D158" s="16">
        <f t="shared" si="51"/>
        <v>88.3</v>
      </c>
      <c r="E158" s="16">
        <v>88.3</v>
      </c>
      <c r="F158" s="16">
        <v>64</v>
      </c>
      <c r="G158" s="16"/>
      <c r="H158" s="10">
        <f t="shared" si="48"/>
        <v>0</v>
      </c>
      <c r="I158" s="10"/>
      <c r="J158" s="10"/>
      <c r="K158" s="10"/>
      <c r="L158" s="12">
        <f t="shared" si="49"/>
        <v>88.3</v>
      </c>
      <c r="M158" s="12">
        <f t="shared" si="50"/>
        <v>88.3</v>
      </c>
      <c r="N158" s="12">
        <f t="shared" si="50"/>
        <v>64</v>
      </c>
      <c r="O158" s="12">
        <f t="shared" si="50"/>
        <v>0</v>
      </c>
    </row>
    <row r="159" spans="1:15" ht="15" customHeight="1" x14ac:dyDescent="0.25">
      <c r="A159" s="13" t="s">
        <v>146</v>
      </c>
      <c r="B159" s="225" t="s">
        <v>236</v>
      </c>
      <c r="C159" s="30" t="s">
        <v>46</v>
      </c>
      <c r="D159" s="16">
        <f t="shared" si="51"/>
        <v>374.3</v>
      </c>
      <c r="E159" s="16">
        <v>374.3</v>
      </c>
      <c r="F159" s="16">
        <v>303.2</v>
      </c>
      <c r="G159" s="16"/>
      <c r="H159" s="10">
        <f t="shared" si="48"/>
        <v>0</v>
      </c>
      <c r="I159" s="10"/>
      <c r="J159" s="10"/>
      <c r="K159" s="10"/>
      <c r="L159" s="12">
        <f t="shared" si="49"/>
        <v>374.3</v>
      </c>
      <c r="M159" s="12">
        <f t="shared" si="50"/>
        <v>374.3</v>
      </c>
      <c r="N159" s="12">
        <f t="shared" si="50"/>
        <v>303.2</v>
      </c>
      <c r="O159" s="12">
        <f t="shared" si="50"/>
        <v>0</v>
      </c>
    </row>
    <row r="160" spans="1:15" ht="16.5" customHeight="1" x14ac:dyDescent="0.25">
      <c r="A160" s="13" t="s">
        <v>104</v>
      </c>
      <c r="B160" s="12" t="s">
        <v>255</v>
      </c>
      <c r="C160" s="30" t="s">
        <v>46</v>
      </c>
      <c r="D160" s="16">
        <f t="shared" si="51"/>
        <v>348.6</v>
      </c>
      <c r="E160" s="16">
        <v>348.6</v>
      </c>
      <c r="F160" s="16">
        <v>238.9</v>
      </c>
      <c r="G160" s="16"/>
      <c r="H160" s="10">
        <f t="shared" si="48"/>
        <v>0</v>
      </c>
      <c r="I160" s="10"/>
      <c r="J160" s="10"/>
      <c r="K160" s="10"/>
      <c r="L160" s="12">
        <f t="shared" si="49"/>
        <v>348.6</v>
      </c>
      <c r="M160" s="12">
        <f t="shared" si="50"/>
        <v>348.6</v>
      </c>
      <c r="N160" s="12">
        <f t="shared" si="50"/>
        <v>238.9</v>
      </c>
      <c r="O160" s="12">
        <f t="shared" si="50"/>
        <v>0</v>
      </c>
    </row>
    <row r="161" spans="1:17" ht="16.5" customHeight="1" x14ac:dyDescent="0.25">
      <c r="A161" s="13" t="s">
        <v>147</v>
      </c>
      <c r="B161" s="12" t="s">
        <v>256</v>
      </c>
      <c r="C161" s="30" t="s">
        <v>46</v>
      </c>
      <c r="D161" s="16">
        <f t="shared" si="51"/>
        <v>462.5</v>
      </c>
      <c r="E161" s="16">
        <v>462.5</v>
      </c>
      <c r="F161" s="16">
        <v>352.7</v>
      </c>
      <c r="G161" s="16"/>
      <c r="H161" s="10">
        <f t="shared" si="48"/>
        <v>0</v>
      </c>
      <c r="I161" s="10"/>
      <c r="J161" s="10"/>
      <c r="K161" s="10"/>
      <c r="L161" s="12">
        <f t="shared" si="49"/>
        <v>462.5</v>
      </c>
      <c r="M161" s="12">
        <f t="shared" si="50"/>
        <v>462.5</v>
      </c>
      <c r="N161" s="12">
        <f t="shared" si="50"/>
        <v>352.7</v>
      </c>
      <c r="O161" s="12">
        <f t="shared" si="50"/>
        <v>0</v>
      </c>
    </row>
    <row r="162" spans="1:17" ht="15" customHeight="1" x14ac:dyDescent="0.25">
      <c r="A162" s="13" t="s">
        <v>148</v>
      </c>
      <c r="B162" s="12" t="s">
        <v>257</v>
      </c>
      <c r="C162" s="30" t="s">
        <v>46</v>
      </c>
      <c r="D162" s="16">
        <f t="shared" si="51"/>
        <v>182.7</v>
      </c>
      <c r="E162" s="16">
        <v>182.7</v>
      </c>
      <c r="F162" s="16">
        <v>136</v>
      </c>
      <c r="G162" s="16"/>
      <c r="H162" s="10">
        <f t="shared" si="48"/>
        <v>0</v>
      </c>
      <c r="I162" s="10"/>
      <c r="J162" s="10"/>
      <c r="K162" s="10"/>
      <c r="L162" s="12">
        <f t="shared" si="49"/>
        <v>182.7</v>
      </c>
      <c r="M162" s="12">
        <f t="shared" si="50"/>
        <v>182.7</v>
      </c>
      <c r="N162" s="12">
        <f t="shared" si="50"/>
        <v>136</v>
      </c>
      <c r="O162" s="12">
        <f t="shared" si="50"/>
        <v>0</v>
      </c>
    </row>
    <row r="163" spans="1:17" ht="15" customHeight="1" x14ac:dyDescent="0.25">
      <c r="A163" s="13" t="s">
        <v>105</v>
      </c>
      <c r="B163" s="12" t="s">
        <v>249</v>
      </c>
      <c r="C163" s="30" t="s">
        <v>46</v>
      </c>
      <c r="D163" s="16">
        <f t="shared" si="51"/>
        <v>200</v>
      </c>
      <c r="E163" s="16">
        <v>200</v>
      </c>
      <c r="F163" s="16">
        <v>145.5</v>
      </c>
      <c r="G163" s="16"/>
      <c r="H163" s="10">
        <f t="shared" si="48"/>
        <v>0</v>
      </c>
      <c r="I163" s="10"/>
      <c r="J163" s="10"/>
      <c r="K163" s="10"/>
      <c r="L163" s="12">
        <f t="shared" si="49"/>
        <v>200</v>
      </c>
      <c r="M163" s="12">
        <f t="shared" si="50"/>
        <v>200</v>
      </c>
      <c r="N163" s="12">
        <f t="shared" si="50"/>
        <v>145.5</v>
      </c>
      <c r="O163" s="12">
        <f t="shared" si="50"/>
        <v>0</v>
      </c>
    </row>
    <row r="164" spans="1:17" ht="15" customHeight="1" x14ac:dyDescent="0.25">
      <c r="A164" s="13" t="s">
        <v>106</v>
      </c>
      <c r="B164" s="166" t="s">
        <v>42</v>
      </c>
      <c r="C164" s="30" t="s">
        <v>46</v>
      </c>
      <c r="D164" s="16">
        <f t="shared" si="51"/>
        <v>105.6</v>
      </c>
      <c r="E164" s="16">
        <v>105.6</v>
      </c>
      <c r="F164" s="16">
        <v>80.3</v>
      </c>
      <c r="G164" s="16"/>
      <c r="H164" s="10">
        <f t="shared" si="48"/>
        <v>0</v>
      </c>
      <c r="I164" s="10"/>
      <c r="J164" s="10"/>
      <c r="K164" s="10"/>
      <c r="L164" s="12">
        <f t="shared" si="49"/>
        <v>105.6</v>
      </c>
      <c r="M164" s="12">
        <f t="shared" si="50"/>
        <v>105.6</v>
      </c>
      <c r="N164" s="12">
        <f t="shared" si="50"/>
        <v>80.3</v>
      </c>
      <c r="O164" s="12">
        <f t="shared" si="50"/>
        <v>0</v>
      </c>
    </row>
    <row r="165" spans="1:17" ht="15" customHeight="1" x14ac:dyDescent="0.25">
      <c r="A165" s="13" t="s">
        <v>107</v>
      </c>
      <c r="B165" s="12" t="s">
        <v>153</v>
      </c>
      <c r="C165" s="30" t="s">
        <v>46</v>
      </c>
      <c r="D165" s="16">
        <f t="shared" si="51"/>
        <v>185.9</v>
      </c>
      <c r="E165" s="16">
        <v>185.9</v>
      </c>
      <c r="F165" s="16">
        <v>148.80000000000001</v>
      </c>
      <c r="G165" s="16"/>
      <c r="H165" s="10">
        <f t="shared" si="48"/>
        <v>0</v>
      </c>
      <c r="I165" s="10"/>
      <c r="J165" s="10"/>
      <c r="K165" s="10"/>
      <c r="L165" s="12">
        <f t="shared" si="49"/>
        <v>185.9</v>
      </c>
      <c r="M165" s="12">
        <f t="shared" si="50"/>
        <v>185.9</v>
      </c>
      <c r="N165" s="12">
        <f t="shared" si="50"/>
        <v>148.80000000000001</v>
      </c>
      <c r="O165" s="12">
        <f t="shared" si="50"/>
        <v>0</v>
      </c>
    </row>
    <row r="166" spans="1:17" ht="15" customHeight="1" x14ac:dyDescent="0.25">
      <c r="A166" s="13" t="s">
        <v>108</v>
      </c>
      <c r="B166" s="12" t="s">
        <v>41</v>
      </c>
      <c r="C166" s="30" t="s">
        <v>46</v>
      </c>
      <c r="D166" s="16">
        <f t="shared" si="51"/>
        <v>118.2</v>
      </c>
      <c r="E166" s="16">
        <v>118.2</v>
      </c>
      <c r="F166" s="16">
        <v>98.8</v>
      </c>
      <c r="G166" s="16"/>
      <c r="H166" s="10">
        <f t="shared" si="48"/>
        <v>0</v>
      </c>
      <c r="I166" s="10"/>
      <c r="J166" s="10"/>
      <c r="K166" s="10"/>
      <c r="L166" s="12">
        <f t="shared" si="49"/>
        <v>118.2</v>
      </c>
      <c r="M166" s="12">
        <f t="shared" si="50"/>
        <v>118.2</v>
      </c>
      <c r="N166" s="12">
        <f t="shared" si="50"/>
        <v>98.8</v>
      </c>
      <c r="O166" s="12">
        <f t="shared" si="50"/>
        <v>0</v>
      </c>
    </row>
    <row r="167" spans="1:17" ht="15" customHeight="1" x14ac:dyDescent="0.25">
      <c r="A167" s="13" t="s">
        <v>109</v>
      </c>
      <c r="B167" s="166" t="s">
        <v>43</v>
      </c>
      <c r="C167" s="30" t="s">
        <v>46</v>
      </c>
      <c r="D167" s="16">
        <f t="shared" si="51"/>
        <v>128.4</v>
      </c>
      <c r="E167" s="16">
        <v>128.4</v>
      </c>
      <c r="F167" s="16">
        <v>103.4</v>
      </c>
      <c r="G167" s="16"/>
      <c r="H167" s="10">
        <f t="shared" si="48"/>
        <v>0</v>
      </c>
      <c r="I167" s="10"/>
      <c r="J167" s="10"/>
      <c r="K167" s="10"/>
      <c r="L167" s="12">
        <f t="shared" si="49"/>
        <v>128.4</v>
      </c>
      <c r="M167" s="12">
        <f t="shared" si="50"/>
        <v>128.4</v>
      </c>
      <c r="N167" s="12">
        <f t="shared" si="50"/>
        <v>103.4</v>
      </c>
      <c r="O167" s="12">
        <f t="shared" si="50"/>
        <v>0</v>
      </c>
    </row>
    <row r="168" spans="1:17" ht="15" customHeight="1" x14ac:dyDescent="0.25">
      <c r="A168" s="13" t="s">
        <v>154</v>
      </c>
      <c r="B168" s="12" t="s">
        <v>40</v>
      </c>
      <c r="C168" s="30" t="s">
        <v>46</v>
      </c>
      <c r="D168" s="16">
        <f t="shared" si="51"/>
        <v>129.80000000000001</v>
      </c>
      <c r="E168" s="16">
        <v>129.80000000000001</v>
      </c>
      <c r="F168" s="16">
        <v>104.3</v>
      </c>
      <c r="G168" s="16"/>
      <c r="H168" s="10">
        <f t="shared" si="48"/>
        <v>0</v>
      </c>
      <c r="I168" s="10"/>
      <c r="J168" s="10"/>
      <c r="K168" s="10"/>
      <c r="L168" s="12">
        <f t="shared" si="49"/>
        <v>129.80000000000001</v>
      </c>
      <c r="M168" s="12">
        <f t="shared" ref="M168:O197" si="52">E168+I168</f>
        <v>129.80000000000001</v>
      </c>
      <c r="N168" s="12">
        <f t="shared" si="52"/>
        <v>104.3</v>
      </c>
      <c r="O168" s="12">
        <f t="shared" si="52"/>
        <v>0</v>
      </c>
    </row>
    <row r="169" spans="1:17" ht="15" customHeight="1" x14ac:dyDescent="0.25">
      <c r="A169" s="13" t="s">
        <v>110</v>
      </c>
      <c r="B169" s="226" t="s">
        <v>251</v>
      </c>
      <c r="C169" s="30" t="s">
        <v>46</v>
      </c>
      <c r="D169" s="16">
        <f t="shared" si="51"/>
        <v>146.80000000000001</v>
      </c>
      <c r="E169" s="16">
        <v>146.80000000000001</v>
      </c>
      <c r="F169" s="16">
        <v>121.9</v>
      </c>
      <c r="G169" s="16"/>
      <c r="H169" s="10">
        <f t="shared" si="48"/>
        <v>0</v>
      </c>
      <c r="I169" s="10"/>
      <c r="J169" s="10"/>
      <c r="K169" s="10"/>
      <c r="L169" s="12">
        <f t="shared" si="49"/>
        <v>146.80000000000001</v>
      </c>
      <c r="M169" s="12">
        <f t="shared" si="52"/>
        <v>146.80000000000001</v>
      </c>
      <c r="N169" s="12">
        <f t="shared" si="52"/>
        <v>121.9</v>
      </c>
      <c r="O169" s="12">
        <f t="shared" si="52"/>
        <v>0</v>
      </c>
    </row>
    <row r="170" spans="1:17" ht="15" customHeight="1" x14ac:dyDescent="0.25">
      <c r="A170" s="13" t="s">
        <v>111</v>
      </c>
      <c r="B170" s="82" t="s">
        <v>335</v>
      </c>
      <c r="C170" s="30" t="s">
        <v>46</v>
      </c>
      <c r="D170" s="16">
        <f t="shared" si="51"/>
        <v>71.8</v>
      </c>
      <c r="E170" s="16">
        <v>71.8</v>
      </c>
      <c r="F170" s="16">
        <v>56.5</v>
      </c>
      <c r="G170" s="16"/>
      <c r="H170" s="10">
        <f t="shared" si="48"/>
        <v>0</v>
      </c>
      <c r="I170" s="10"/>
      <c r="J170" s="10"/>
      <c r="K170" s="10"/>
      <c r="L170" s="12">
        <f t="shared" si="49"/>
        <v>71.8</v>
      </c>
      <c r="M170" s="12">
        <f t="shared" si="52"/>
        <v>71.8</v>
      </c>
      <c r="N170" s="12">
        <f t="shared" si="52"/>
        <v>56.5</v>
      </c>
      <c r="O170" s="12">
        <f t="shared" si="52"/>
        <v>0</v>
      </c>
    </row>
    <row r="171" spans="1:17" ht="15" customHeight="1" x14ac:dyDescent="0.25">
      <c r="A171" s="13" t="s">
        <v>112</v>
      </c>
      <c r="B171" s="29" t="s">
        <v>291</v>
      </c>
      <c r="C171" s="30" t="s">
        <v>46</v>
      </c>
      <c r="D171" s="16">
        <f t="shared" si="51"/>
        <v>179.8</v>
      </c>
      <c r="E171" s="16">
        <v>179.8</v>
      </c>
      <c r="F171" s="16">
        <v>138.30000000000001</v>
      </c>
      <c r="G171" s="16"/>
      <c r="H171" s="10">
        <f t="shared" si="48"/>
        <v>0</v>
      </c>
      <c r="I171" s="10"/>
      <c r="J171" s="10"/>
      <c r="K171" s="10"/>
      <c r="L171" s="12">
        <f t="shared" si="49"/>
        <v>179.8</v>
      </c>
      <c r="M171" s="12">
        <f t="shared" si="52"/>
        <v>179.8</v>
      </c>
      <c r="N171" s="12">
        <f t="shared" si="52"/>
        <v>138.30000000000001</v>
      </c>
      <c r="O171" s="12">
        <f t="shared" si="52"/>
        <v>0</v>
      </c>
    </row>
    <row r="172" spans="1:17" ht="15" customHeight="1" x14ac:dyDescent="0.25">
      <c r="A172" s="13" t="s">
        <v>113</v>
      </c>
      <c r="B172" s="12" t="s">
        <v>143</v>
      </c>
      <c r="C172" s="30" t="s">
        <v>46</v>
      </c>
      <c r="D172" s="16">
        <f t="shared" si="51"/>
        <v>359.1</v>
      </c>
      <c r="E172" s="16">
        <v>359.1</v>
      </c>
      <c r="F172" s="16">
        <v>288.39999999999998</v>
      </c>
      <c r="G172" s="16"/>
      <c r="H172" s="10">
        <f t="shared" si="48"/>
        <v>18.600000000000001</v>
      </c>
      <c r="I172" s="10">
        <v>18.600000000000001</v>
      </c>
      <c r="J172" s="10">
        <v>18.3</v>
      </c>
      <c r="K172" s="10"/>
      <c r="L172" s="12">
        <f t="shared" si="49"/>
        <v>377.70000000000005</v>
      </c>
      <c r="M172" s="12">
        <f t="shared" si="52"/>
        <v>377.70000000000005</v>
      </c>
      <c r="N172" s="12">
        <f t="shared" si="52"/>
        <v>306.7</v>
      </c>
      <c r="O172" s="12">
        <f t="shared" si="52"/>
        <v>0</v>
      </c>
    </row>
    <row r="173" spans="1:17" ht="15" customHeight="1" x14ac:dyDescent="0.25">
      <c r="A173" s="13" t="s">
        <v>114</v>
      </c>
      <c r="B173" s="12" t="s">
        <v>34</v>
      </c>
      <c r="C173" s="30" t="s">
        <v>46</v>
      </c>
      <c r="D173" s="16">
        <f t="shared" si="51"/>
        <v>210.2</v>
      </c>
      <c r="E173" s="16">
        <v>210.2</v>
      </c>
      <c r="F173" s="16">
        <v>172.2</v>
      </c>
      <c r="G173" s="16"/>
      <c r="H173" s="10">
        <f t="shared" si="48"/>
        <v>0</v>
      </c>
      <c r="I173" s="10"/>
      <c r="J173" s="10"/>
      <c r="K173" s="10"/>
      <c r="L173" s="12">
        <f t="shared" si="49"/>
        <v>210.2</v>
      </c>
      <c r="M173" s="12">
        <f t="shared" si="52"/>
        <v>210.2</v>
      </c>
      <c r="N173" s="12">
        <f t="shared" si="52"/>
        <v>172.2</v>
      </c>
      <c r="O173" s="12">
        <f t="shared" si="52"/>
        <v>0</v>
      </c>
    </row>
    <row r="174" spans="1:17" ht="15" customHeight="1" x14ac:dyDescent="0.25">
      <c r="A174" s="13" t="s">
        <v>150</v>
      </c>
      <c r="B174" s="12" t="s">
        <v>36</v>
      </c>
      <c r="C174" s="30" t="s">
        <v>46</v>
      </c>
      <c r="D174" s="16">
        <f t="shared" si="51"/>
        <v>224.3</v>
      </c>
      <c r="E174" s="16">
        <v>224.3</v>
      </c>
      <c r="F174" s="16">
        <v>179.8</v>
      </c>
      <c r="G174" s="16"/>
      <c r="H174" s="10">
        <f t="shared" si="48"/>
        <v>0</v>
      </c>
      <c r="I174" s="10"/>
      <c r="J174" s="10"/>
      <c r="K174" s="10"/>
      <c r="L174" s="12">
        <f t="shared" si="49"/>
        <v>224.3</v>
      </c>
      <c r="M174" s="12">
        <f t="shared" si="52"/>
        <v>224.3</v>
      </c>
      <c r="N174" s="12">
        <f t="shared" si="52"/>
        <v>179.8</v>
      </c>
      <c r="O174" s="12">
        <f t="shared" si="52"/>
        <v>0</v>
      </c>
      <c r="P174" s="36"/>
      <c r="Q174" s="36"/>
    </row>
    <row r="175" spans="1:17" ht="15" customHeight="1" x14ac:dyDescent="0.25">
      <c r="A175" s="13" t="s">
        <v>115</v>
      </c>
      <c r="B175" s="12" t="s">
        <v>38</v>
      </c>
      <c r="C175" s="30" t="s">
        <v>46</v>
      </c>
      <c r="D175" s="16">
        <f t="shared" si="51"/>
        <v>395.9</v>
      </c>
      <c r="E175" s="16">
        <v>395.9</v>
      </c>
      <c r="F175" s="16">
        <v>322.60000000000002</v>
      </c>
      <c r="G175" s="16"/>
      <c r="H175" s="10">
        <f t="shared" si="48"/>
        <v>0</v>
      </c>
      <c r="I175" s="10"/>
      <c r="J175" s="10"/>
      <c r="K175" s="10"/>
      <c r="L175" s="12">
        <f t="shared" si="49"/>
        <v>395.9</v>
      </c>
      <c r="M175" s="12">
        <f t="shared" si="52"/>
        <v>395.9</v>
      </c>
      <c r="N175" s="12">
        <f t="shared" si="52"/>
        <v>322.60000000000002</v>
      </c>
      <c r="O175" s="12">
        <f t="shared" si="52"/>
        <v>0</v>
      </c>
    </row>
    <row r="176" spans="1:17" ht="15" customHeight="1" x14ac:dyDescent="0.25">
      <c r="A176" s="13" t="s">
        <v>116</v>
      </c>
      <c r="B176" s="12" t="s">
        <v>37</v>
      </c>
      <c r="C176" s="30" t="s">
        <v>46</v>
      </c>
      <c r="D176" s="16">
        <f t="shared" si="51"/>
        <v>223.2</v>
      </c>
      <c r="E176" s="16">
        <v>223.2</v>
      </c>
      <c r="F176" s="16">
        <v>178.9</v>
      </c>
      <c r="G176" s="16"/>
      <c r="H176" s="10">
        <f t="shared" si="48"/>
        <v>0</v>
      </c>
      <c r="I176" s="10"/>
      <c r="J176" s="10"/>
      <c r="K176" s="10"/>
      <c r="L176" s="12">
        <f t="shared" si="49"/>
        <v>223.2</v>
      </c>
      <c r="M176" s="12">
        <f t="shared" si="52"/>
        <v>223.2</v>
      </c>
      <c r="N176" s="12">
        <f t="shared" si="52"/>
        <v>178.9</v>
      </c>
      <c r="O176" s="12">
        <f t="shared" si="52"/>
        <v>0</v>
      </c>
    </row>
    <row r="177" spans="1:17" ht="15" customHeight="1" x14ac:dyDescent="0.25">
      <c r="A177" s="13" t="s">
        <v>117</v>
      </c>
      <c r="B177" s="12" t="s">
        <v>35</v>
      </c>
      <c r="C177" s="30" t="s">
        <v>46</v>
      </c>
      <c r="D177" s="16">
        <f t="shared" si="51"/>
        <v>349.9</v>
      </c>
      <c r="E177" s="16">
        <v>349.9</v>
      </c>
      <c r="F177" s="16">
        <v>286.2</v>
      </c>
      <c r="G177" s="16"/>
      <c r="H177" s="10">
        <f t="shared" si="48"/>
        <v>0</v>
      </c>
      <c r="I177" s="10"/>
      <c r="J177" s="10"/>
      <c r="K177" s="10"/>
      <c r="L177" s="12">
        <f t="shared" si="49"/>
        <v>349.9</v>
      </c>
      <c r="M177" s="12">
        <f t="shared" si="52"/>
        <v>349.9</v>
      </c>
      <c r="N177" s="12">
        <f t="shared" si="52"/>
        <v>286.2</v>
      </c>
      <c r="O177" s="12">
        <f t="shared" si="52"/>
        <v>0</v>
      </c>
    </row>
    <row r="178" spans="1:17" ht="15" customHeight="1" x14ac:dyDescent="0.25">
      <c r="A178" s="13" t="s">
        <v>118</v>
      </c>
      <c r="B178" s="12" t="s">
        <v>44</v>
      </c>
      <c r="C178" s="30" t="s">
        <v>46</v>
      </c>
      <c r="D178" s="16">
        <f t="shared" si="51"/>
        <v>64.2</v>
      </c>
      <c r="E178" s="16">
        <v>64.2</v>
      </c>
      <c r="F178" s="16">
        <v>57.6</v>
      </c>
      <c r="G178" s="16"/>
      <c r="H178" s="10">
        <f t="shared" si="48"/>
        <v>0</v>
      </c>
      <c r="I178" s="10"/>
      <c r="J178" s="10"/>
      <c r="K178" s="10"/>
      <c r="L178" s="12">
        <f t="shared" si="49"/>
        <v>64.2</v>
      </c>
      <c r="M178" s="12">
        <f t="shared" si="52"/>
        <v>64.2</v>
      </c>
      <c r="N178" s="12">
        <f t="shared" si="52"/>
        <v>57.6</v>
      </c>
      <c r="O178" s="12">
        <f t="shared" si="52"/>
        <v>0</v>
      </c>
    </row>
    <row r="179" spans="1:17" ht="15" customHeight="1" x14ac:dyDescent="0.25">
      <c r="A179" s="13" t="s">
        <v>119</v>
      </c>
      <c r="B179" s="12" t="s">
        <v>585</v>
      </c>
      <c r="C179" s="30" t="s">
        <v>46</v>
      </c>
      <c r="D179" s="16">
        <f t="shared" si="51"/>
        <v>654.1</v>
      </c>
      <c r="E179" s="16">
        <v>654.1</v>
      </c>
      <c r="F179" s="16">
        <v>628.6</v>
      </c>
      <c r="G179" s="16"/>
      <c r="H179" s="10">
        <f t="shared" si="48"/>
        <v>0</v>
      </c>
      <c r="I179" s="10"/>
      <c r="J179" s="10"/>
      <c r="K179" s="10"/>
      <c r="L179" s="12">
        <f t="shared" si="49"/>
        <v>654.1</v>
      </c>
      <c r="M179" s="12">
        <f t="shared" si="52"/>
        <v>654.1</v>
      </c>
      <c r="N179" s="12">
        <f t="shared" si="52"/>
        <v>628.6</v>
      </c>
      <c r="O179" s="12">
        <f t="shared" si="52"/>
        <v>0</v>
      </c>
    </row>
    <row r="180" spans="1:17" ht="14.25" customHeight="1" x14ac:dyDescent="0.25">
      <c r="A180" s="13" t="s">
        <v>120</v>
      </c>
      <c r="B180" s="12" t="s">
        <v>59</v>
      </c>
      <c r="C180" s="30" t="s">
        <v>46</v>
      </c>
      <c r="D180" s="16">
        <f t="shared" si="51"/>
        <v>48.5</v>
      </c>
      <c r="E180" s="16">
        <v>48.5</v>
      </c>
      <c r="F180" s="16">
        <v>44.4</v>
      </c>
      <c r="G180" s="16"/>
      <c r="H180" s="10">
        <f t="shared" si="48"/>
        <v>0</v>
      </c>
      <c r="I180" s="10"/>
      <c r="J180" s="10"/>
      <c r="K180" s="10"/>
      <c r="L180" s="12">
        <f t="shared" si="49"/>
        <v>48.5</v>
      </c>
      <c r="M180" s="12">
        <f t="shared" si="52"/>
        <v>48.5</v>
      </c>
      <c r="N180" s="12">
        <f t="shared" si="52"/>
        <v>44.4</v>
      </c>
      <c r="O180" s="12">
        <f t="shared" si="52"/>
        <v>0</v>
      </c>
    </row>
    <row r="181" spans="1:17" ht="15" customHeight="1" x14ac:dyDescent="0.25">
      <c r="A181" s="13" t="s">
        <v>121</v>
      </c>
      <c r="B181" s="12" t="s">
        <v>45</v>
      </c>
      <c r="C181" s="30" t="s">
        <v>46</v>
      </c>
      <c r="D181" s="16">
        <f t="shared" si="51"/>
        <v>90.3</v>
      </c>
      <c r="E181" s="16">
        <v>90.3</v>
      </c>
      <c r="F181" s="16">
        <v>77.8</v>
      </c>
      <c r="G181" s="16"/>
      <c r="H181" s="10">
        <f t="shared" si="48"/>
        <v>0</v>
      </c>
      <c r="I181" s="10"/>
      <c r="J181" s="10"/>
      <c r="K181" s="10"/>
      <c r="L181" s="12">
        <f t="shared" si="49"/>
        <v>90.3</v>
      </c>
      <c r="M181" s="12">
        <f t="shared" si="52"/>
        <v>90.3</v>
      </c>
      <c r="N181" s="12">
        <f t="shared" si="52"/>
        <v>77.8</v>
      </c>
      <c r="O181" s="12">
        <f t="shared" si="52"/>
        <v>0</v>
      </c>
    </row>
    <row r="182" spans="1:17" s="36" customFormat="1" ht="15" customHeight="1" x14ac:dyDescent="0.25">
      <c r="A182" s="13" t="s">
        <v>122</v>
      </c>
      <c r="B182" s="12" t="s">
        <v>156</v>
      </c>
      <c r="C182" s="30" t="s">
        <v>46</v>
      </c>
      <c r="D182" s="16">
        <f t="shared" si="51"/>
        <v>97.4</v>
      </c>
      <c r="E182" s="16">
        <v>97.4</v>
      </c>
      <c r="F182" s="16">
        <v>83.1</v>
      </c>
      <c r="G182" s="16"/>
      <c r="H182" s="10">
        <f t="shared" si="48"/>
        <v>-18.600000000000001</v>
      </c>
      <c r="I182" s="10">
        <v>-18.600000000000001</v>
      </c>
      <c r="J182" s="10">
        <v>-12.3</v>
      </c>
      <c r="K182" s="10"/>
      <c r="L182" s="12">
        <f t="shared" si="49"/>
        <v>78.800000000000011</v>
      </c>
      <c r="M182" s="12">
        <f t="shared" si="52"/>
        <v>78.800000000000011</v>
      </c>
      <c r="N182" s="12">
        <f t="shared" si="52"/>
        <v>70.8</v>
      </c>
      <c r="O182" s="12">
        <f t="shared" si="52"/>
        <v>0</v>
      </c>
      <c r="P182" s="2"/>
      <c r="Q182" s="2"/>
    </row>
    <row r="183" spans="1:17" s="36" customFormat="1" ht="15" customHeight="1" x14ac:dyDescent="0.25">
      <c r="A183" s="13" t="s">
        <v>123</v>
      </c>
      <c r="B183" s="40" t="s">
        <v>58</v>
      </c>
      <c r="C183" s="30" t="s">
        <v>46</v>
      </c>
      <c r="D183" s="16">
        <f t="shared" si="51"/>
        <v>485</v>
      </c>
      <c r="E183" s="16">
        <v>485</v>
      </c>
      <c r="F183" s="16">
        <v>417.1</v>
      </c>
      <c r="G183" s="16"/>
      <c r="H183" s="10"/>
      <c r="I183" s="10">
        <v>-8.3000000000000007</v>
      </c>
      <c r="J183" s="10">
        <v>-8.3000000000000007</v>
      </c>
      <c r="K183" s="10">
        <v>8.3000000000000007</v>
      </c>
      <c r="L183" s="12">
        <f t="shared" si="49"/>
        <v>485</v>
      </c>
      <c r="M183" s="12">
        <f t="shared" si="52"/>
        <v>476.7</v>
      </c>
      <c r="N183" s="12">
        <f t="shared" si="52"/>
        <v>408.8</v>
      </c>
      <c r="O183" s="12">
        <f>G183+K183</f>
        <v>8.3000000000000007</v>
      </c>
      <c r="P183" s="2"/>
      <c r="Q183" s="2"/>
    </row>
    <row r="184" spans="1:17" ht="15.9" customHeight="1" x14ac:dyDescent="0.25">
      <c r="A184" s="20" t="s">
        <v>124</v>
      </c>
      <c r="B184" s="21" t="s">
        <v>165</v>
      </c>
      <c r="C184" s="28"/>
      <c r="D184" s="23">
        <f t="shared" ref="D184:O184" si="53">SUM(D151,D154:D183)</f>
        <v>7742.8</v>
      </c>
      <c r="E184" s="23">
        <f t="shared" si="53"/>
        <v>7562.5999999999995</v>
      </c>
      <c r="F184" s="23">
        <f t="shared" si="53"/>
        <v>5756.800000000002</v>
      </c>
      <c r="G184" s="23">
        <f t="shared" si="53"/>
        <v>180.2</v>
      </c>
      <c r="H184" s="10">
        <f t="shared" si="53"/>
        <v>46.499999999999993</v>
      </c>
      <c r="I184" s="10">
        <f t="shared" si="53"/>
        <v>38.199999999999989</v>
      </c>
      <c r="J184" s="10">
        <f t="shared" si="53"/>
        <v>-2.3000000000000007</v>
      </c>
      <c r="K184" s="10">
        <f t="shared" si="53"/>
        <v>8.3000000000000007</v>
      </c>
      <c r="L184" s="43">
        <f t="shared" si="53"/>
        <v>7789.3</v>
      </c>
      <c r="M184" s="43">
        <f t="shared" si="53"/>
        <v>7600.7999999999993</v>
      </c>
      <c r="N184" s="43">
        <f t="shared" si="53"/>
        <v>5754.5000000000018</v>
      </c>
      <c r="O184" s="43">
        <f t="shared" si="53"/>
        <v>188.5</v>
      </c>
    </row>
    <row r="185" spans="1:17" ht="15.9" customHeight="1" x14ac:dyDescent="0.3">
      <c r="A185" s="5" t="s">
        <v>125</v>
      </c>
      <c r="B185" s="544" t="s">
        <v>169</v>
      </c>
      <c r="C185" s="545"/>
      <c r="D185" s="545"/>
      <c r="E185" s="545"/>
      <c r="F185" s="545"/>
      <c r="G185" s="545"/>
      <c r="H185" s="545"/>
      <c r="I185" s="545"/>
      <c r="J185" s="545"/>
      <c r="K185" s="545"/>
      <c r="L185" s="545"/>
      <c r="M185" s="545"/>
      <c r="N185" s="545"/>
      <c r="O185" s="546"/>
    </row>
    <row r="186" spans="1:17" ht="15" customHeight="1" x14ac:dyDescent="0.25">
      <c r="A186" s="5" t="s">
        <v>126</v>
      </c>
      <c r="B186" s="202" t="s">
        <v>20</v>
      </c>
      <c r="C186" s="219"/>
      <c r="D186" s="16">
        <f>D187+D189</f>
        <v>410.8</v>
      </c>
      <c r="E186" s="16">
        <f t="shared" ref="E186:G186" si="54">E187+E189</f>
        <v>379.5</v>
      </c>
      <c r="F186" s="16">
        <f t="shared" si="54"/>
        <v>210.7</v>
      </c>
      <c r="G186" s="16">
        <f t="shared" si="54"/>
        <v>31.3</v>
      </c>
      <c r="H186" s="9">
        <f>I186+K186</f>
        <v>0</v>
      </c>
      <c r="I186" s="10">
        <f>I187+I189</f>
        <v>0</v>
      </c>
      <c r="J186" s="10">
        <f t="shared" ref="J186:K186" si="55">J187+J189</f>
        <v>0</v>
      </c>
      <c r="K186" s="10">
        <f t="shared" si="55"/>
        <v>0</v>
      </c>
      <c r="L186" s="11">
        <f>M186+O186</f>
        <v>410.8</v>
      </c>
      <c r="M186" s="11">
        <f t="shared" ref="M186:O189" si="56">E186+I186</f>
        <v>379.5</v>
      </c>
      <c r="N186" s="11">
        <f t="shared" si="56"/>
        <v>210.7</v>
      </c>
      <c r="O186" s="11">
        <f t="shared" si="56"/>
        <v>31.3</v>
      </c>
    </row>
    <row r="187" spans="1:17" ht="15" customHeight="1" x14ac:dyDescent="0.25">
      <c r="A187" s="417"/>
      <c r="B187" s="220"/>
      <c r="C187" s="30" t="s">
        <v>25</v>
      </c>
      <c r="D187" s="16">
        <f>E187+G187</f>
        <v>407.3</v>
      </c>
      <c r="E187" s="16">
        <v>376</v>
      </c>
      <c r="F187" s="16">
        <v>210.7</v>
      </c>
      <c r="G187" s="16">
        <v>31.3</v>
      </c>
      <c r="H187" s="9">
        <f>I187+K187</f>
        <v>0</v>
      </c>
      <c r="I187" s="10"/>
      <c r="J187" s="10"/>
      <c r="K187" s="170"/>
      <c r="L187" s="12">
        <f>M187+O187</f>
        <v>407.3</v>
      </c>
      <c r="M187" s="12">
        <f t="shared" si="56"/>
        <v>376</v>
      </c>
      <c r="N187" s="12">
        <f t="shared" si="56"/>
        <v>210.7</v>
      </c>
      <c r="O187" s="12">
        <f t="shared" si="56"/>
        <v>31.3</v>
      </c>
    </row>
    <row r="188" spans="1:17" ht="15" customHeight="1" x14ac:dyDescent="0.25">
      <c r="A188" s="417"/>
      <c r="B188" s="388" t="s">
        <v>342</v>
      </c>
      <c r="C188" s="30"/>
      <c r="D188" s="16">
        <f>E188+G188</f>
        <v>135</v>
      </c>
      <c r="E188" s="16">
        <v>135</v>
      </c>
      <c r="F188" s="16">
        <v>24</v>
      </c>
      <c r="G188" s="16"/>
      <c r="H188" s="9"/>
      <c r="I188" s="10"/>
      <c r="J188" s="10"/>
      <c r="K188" s="170"/>
      <c r="L188" s="12">
        <f>M188+O188</f>
        <v>135</v>
      </c>
      <c r="M188" s="12">
        <f t="shared" si="56"/>
        <v>135</v>
      </c>
      <c r="N188" s="12">
        <f t="shared" si="56"/>
        <v>24</v>
      </c>
      <c r="O188" s="12">
        <f t="shared" si="56"/>
        <v>0</v>
      </c>
    </row>
    <row r="189" spans="1:17" ht="15" customHeight="1" x14ac:dyDescent="0.3">
      <c r="A189" s="117"/>
      <c r="B189" s="221"/>
      <c r="C189" s="30" t="s">
        <v>30</v>
      </c>
      <c r="D189" s="16">
        <f>E189+G189</f>
        <v>3.5</v>
      </c>
      <c r="E189" s="16">
        <v>3.5</v>
      </c>
      <c r="F189" s="16"/>
      <c r="G189" s="16"/>
      <c r="H189" s="10">
        <f>I189+K189</f>
        <v>0</v>
      </c>
      <c r="I189" s="10"/>
      <c r="J189" s="10"/>
      <c r="K189" s="170"/>
      <c r="L189" s="12">
        <f>M189+O189</f>
        <v>3.5</v>
      </c>
      <c r="M189" s="12">
        <f t="shared" si="56"/>
        <v>3.5</v>
      </c>
      <c r="N189" s="12">
        <f t="shared" si="56"/>
        <v>0</v>
      </c>
      <c r="O189" s="12">
        <f t="shared" si="56"/>
        <v>0</v>
      </c>
    </row>
    <row r="190" spans="1:17" ht="15.9" customHeight="1" x14ac:dyDescent="0.25">
      <c r="A190" s="20" t="s">
        <v>151</v>
      </c>
      <c r="B190" s="206" t="s">
        <v>166</v>
      </c>
      <c r="C190" s="76"/>
      <c r="D190" s="23">
        <f>D186</f>
        <v>410.8</v>
      </c>
      <c r="E190" s="23">
        <f>E186</f>
        <v>379.5</v>
      </c>
      <c r="F190" s="23">
        <f>F186</f>
        <v>210.7</v>
      </c>
      <c r="G190" s="23">
        <f>G186</f>
        <v>31.3</v>
      </c>
      <c r="H190" s="24">
        <f t="shared" ref="H190:O190" si="57">H186</f>
        <v>0</v>
      </c>
      <c r="I190" s="24">
        <f t="shared" si="57"/>
        <v>0</v>
      </c>
      <c r="J190" s="24">
        <f t="shared" si="57"/>
        <v>0</v>
      </c>
      <c r="K190" s="24">
        <f t="shared" si="57"/>
        <v>0</v>
      </c>
      <c r="L190" s="43">
        <f>M190+O190</f>
        <v>410.8</v>
      </c>
      <c r="M190" s="43">
        <f t="shared" si="57"/>
        <v>379.5</v>
      </c>
      <c r="N190" s="43">
        <f t="shared" si="57"/>
        <v>210.7</v>
      </c>
      <c r="O190" s="43">
        <f t="shared" si="57"/>
        <v>31.3</v>
      </c>
    </row>
    <row r="191" spans="1:17" ht="15.9" customHeight="1" x14ac:dyDescent="0.3">
      <c r="A191" s="13" t="s">
        <v>127</v>
      </c>
      <c r="B191" s="544" t="s">
        <v>60</v>
      </c>
      <c r="C191" s="545"/>
      <c r="D191" s="545"/>
      <c r="E191" s="545"/>
      <c r="F191" s="545"/>
      <c r="G191" s="545"/>
      <c r="H191" s="545"/>
      <c r="I191" s="545"/>
      <c r="J191" s="545"/>
      <c r="K191" s="545"/>
      <c r="L191" s="545"/>
      <c r="M191" s="545"/>
      <c r="N191" s="545"/>
      <c r="O191" s="546"/>
    </row>
    <row r="192" spans="1:17" ht="15" customHeight="1" x14ac:dyDescent="0.25">
      <c r="A192" s="19" t="s">
        <v>128</v>
      </c>
      <c r="B192" s="202" t="s">
        <v>20</v>
      </c>
      <c r="C192" s="222" t="s">
        <v>30</v>
      </c>
      <c r="D192" s="16">
        <f t="shared" ref="D192:D205" si="58">E192+G192</f>
        <v>872.90000000000009</v>
      </c>
      <c r="E192" s="16">
        <v>781.7</v>
      </c>
      <c r="F192" s="16">
        <v>110.9</v>
      </c>
      <c r="G192" s="16">
        <v>91.2</v>
      </c>
      <c r="H192" s="9">
        <f>I192+K192</f>
        <v>0</v>
      </c>
      <c r="I192" s="10"/>
      <c r="J192" s="10"/>
      <c r="K192" s="170"/>
      <c r="L192" s="11">
        <f>M192+O192</f>
        <v>872.90000000000009</v>
      </c>
      <c r="M192" s="11">
        <f>E192+I192</f>
        <v>781.7</v>
      </c>
      <c r="N192" s="11">
        <f>F192+J192</f>
        <v>110.9</v>
      </c>
      <c r="O192" s="11">
        <f>G192+K192</f>
        <v>91.2</v>
      </c>
    </row>
    <row r="193" spans="1:17" ht="15" customHeight="1" x14ac:dyDescent="0.25">
      <c r="A193" s="13" t="s">
        <v>129</v>
      </c>
      <c r="B193" s="12" t="s">
        <v>7</v>
      </c>
      <c r="C193" s="38" t="s">
        <v>30</v>
      </c>
      <c r="D193" s="16">
        <f t="shared" si="58"/>
        <v>38.299999999999997</v>
      </c>
      <c r="E193" s="16">
        <v>38.299999999999997</v>
      </c>
      <c r="F193" s="16">
        <v>29.8</v>
      </c>
      <c r="G193" s="16"/>
      <c r="H193" s="9">
        <f t="shared" ref="H193:H205" si="59">I193+K193</f>
        <v>0</v>
      </c>
      <c r="I193" s="10"/>
      <c r="J193" s="10"/>
      <c r="K193" s="170"/>
      <c r="L193" s="11">
        <f t="shared" ref="L193:L205" si="60">M193+O193</f>
        <v>38.299999999999997</v>
      </c>
      <c r="M193" s="11">
        <f t="shared" ref="M193:O205" si="61">E193+I193</f>
        <v>38.299999999999997</v>
      </c>
      <c r="N193" s="11">
        <f t="shared" si="61"/>
        <v>29.8</v>
      </c>
      <c r="O193" s="11">
        <f t="shared" si="61"/>
        <v>0</v>
      </c>
    </row>
    <row r="194" spans="1:17" ht="15" customHeight="1" x14ac:dyDescent="0.25">
      <c r="A194" s="13" t="s">
        <v>130</v>
      </c>
      <c r="B194" s="73" t="s">
        <v>10</v>
      </c>
      <c r="C194" s="38" t="s">
        <v>30</v>
      </c>
      <c r="D194" s="16">
        <f t="shared" si="58"/>
        <v>31.6</v>
      </c>
      <c r="E194" s="16">
        <v>31.6</v>
      </c>
      <c r="F194" s="16">
        <v>23</v>
      </c>
      <c r="G194" s="16"/>
      <c r="H194" s="9">
        <f t="shared" si="59"/>
        <v>0</v>
      </c>
      <c r="I194" s="10"/>
      <c r="J194" s="10"/>
      <c r="K194" s="170"/>
      <c r="L194" s="11">
        <f t="shared" si="60"/>
        <v>31.6</v>
      </c>
      <c r="M194" s="11">
        <f t="shared" si="61"/>
        <v>31.6</v>
      </c>
      <c r="N194" s="11">
        <f t="shared" si="61"/>
        <v>23</v>
      </c>
      <c r="O194" s="11">
        <f t="shared" si="61"/>
        <v>0</v>
      </c>
    </row>
    <row r="195" spans="1:17" ht="15" customHeight="1" x14ac:dyDescent="0.25">
      <c r="A195" s="203" t="s">
        <v>131</v>
      </c>
      <c r="B195" s="29" t="s">
        <v>11</v>
      </c>
      <c r="C195" s="38" t="s">
        <v>30</v>
      </c>
      <c r="D195" s="16">
        <f t="shared" si="58"/>
        <v>88.3</v>
      </c>
      <c r="E195" s="16">
        <v>88.3</v>
      </c>
      <c r="F195" s="16">
        <v>78.2</v>
      </c>
      <c r="G195" s="16"/>
      <c r="H195" s="9">
        <f t="shared" si="59"/>
        <v>0</v>
      </c>
      <c r="I195" s="10"/>
      <c r="J195" s="10"/>
      <c r="K195" s="170"/>
      <c r="L195" s="11">
        <f t="shared" si="60"/>
        <v>88.3</v>
      </c>
      <c r="M195" s="11">
        <f t="shared" si="61"/>
        <v>88.3</v>
      </c>
      <c r="N195" s="11">
        <f t="shared" si="61"/>
        <v>78.2</v>
      </c>
      <c r="O195" s="11">
        <f t="shared" si="61"/>
        <v>0</v>
      </c>
    </row>
    <row r="196" spans="1:17" ht="15" customHeight="1" x14ac:dyDescent="0.25">
      <c r="A196" s="218" t="s">
        <v>132</v>
      </c>
      <c r="B196" s="29" t="s">
        <v>15</v>
      </c>
      <c r="C196" s="38" t="s">
        <v>30</v>
      </c>
      <c r="D196" s="16">
        <f t="shared" si="58"/>
        <v>40.299999999999997</v>
      </c>
      <c r="E196" s="16">
        <v>40.299999999999997</v>
      </c>
      <c r="F196" s="16">
        <v>29.8</v>
      </c>
      <c r="G196" s="16"/>
      <c r="H196" s="9">
        <f t="shared" si="59"/>
        <v>0</v>
      </c>
      <c r="I196" s="10"/>
      <c r="J196" s="10"/>
      <c r="K196" s="170"/>
      <c r="L196" s="11">
        <f t="shared" si="60"/>
        <v>40.299999999999997</v>
      </c>
      <c r="M196" s="11">
        <f t="shared" si="61"/>
        <v>40.299999999999997</v>
      </c>
      <c r="N196" s="11">
        <f t="shared" si="61"/>
        <v>29.8</v>
      </c>
      <c r="O196" s="11">
        <f t="shared" si="61"/>
        <v>0</v>
      </c>
    </row>
    <row r="197" spans="1:17" ht="15" customHeight="1" x14ac:dyDescent="0.25">
      <c r="A197" s="32" t="s">
        <v>133</v>
      </c>
      <c r="B197" s="29" t="s">
        <v>16</v>
      </c>
      <c r="C197" s="38" t="s">
        <v>30</v>
      </c>
      <c r="D197" s="16">
        <f t="shared" si="58"/>
        <v>98</v>
      </c>
      <c r="E197" s="16">
        <v>98</v>
      </c>
      <c r="F197" s="16">
        <v>83.6</v>
      </c>
      <c r="G197" s="16"/>
      <c r="H197" s="9">
        <f t="shared" si="59"/>
        <v>0</v>
      </c>
      <c r="I197" s="10"/>
      <c r="J197" s="10"/>
      <c r="K197" s="170"/>
      <c r="L197" s="11">
        <f t="shared" si="60"/>
        <v>98</v>
      </c>
      <c r="M197" s="11">
        <f t="shared" si="61"/>
        <v>98</v>
      </c>
      <c r="N197" s="11">
        <f t="shared" si="61"/>
        <v>83.6</v>
      </c>
      <c r="O197" s="11">
        <f t="shared" si="61"/>
        <v>0</v>
      </c>
    </row>
    <row r="198" spans="1:17" ht="15" customHeight="1" x14ac:dyDescent="0.25">
      <c r="A198" s="13" t="s">
        <v>152</v>
      </c>
      <c r="B198" s="29" t="s">
        <v>27</v>
      </c>
      <c r="C198" s="38" t="s">
        <v>30</v>
      </c>
      <c r="D198" s="16">
        <f t="shared" si="58"/>
        <v>329</v>
      </c>
      <c r="E198" s="16">
        <v>325.10000000000002</v>
      </c>
      <c r="F198" s="16">
        <v>293.7</v>
      </c>
      <c r="G198" s="16">
        <v>3.9</v>
      </c>
      <c r="H198" s="9">
        <f t="shared" si="59"/>
        <v>0</v>
      </c>
      <c r="I198" s="10"/>
      <c r="J198" s="10"/>
      <c r="K198" s="170"/>
      <c r="L198" s="11">
        <f t="shared" si="60"/>
        <v>329</v>
      </c>
      <c r="M198" s="11">
        <f t="shared" si="61"/>
        <v>325.10000000000002</v>
      </c>
      <c r="N198" s="11">
        <f t="shared" si="61"/>
        <v>293.7</v>
      </c>
      <c r="O198" s="11">
        <f t="shared" si="61"/>
        <v>3.9</v>
      </c>
    </row>
    <row r="199" spans="1:17" ht="15" customHeight="1" x14ac:dyDescent="0.25">
      <c r="A199" s="203" t="s">
        <v>134</v>
      </c>
      <c r="B199" s="29" t="s">
        <v>52</v>
      </c>
      <c r="C199" s="38" t="s">
        <v>30</v>
      </c>
      <c r="D199" s="16">
        <f t="shared" si="58"/>
        <v>113.1</v>
      </c>
      <c r="E199" s="16">
        <v>106.1</v>
      </c>
      <c r="F199" s="16">
        <v>96</v>
      </c>
      <c r="G199" s="16">
        <v>7</v>
      </c>
      <c r="H199" s="9">
        <f t="shared" si="59"/>
        <v>0</v>
      </c>
      <c r="I199" s="10"/>
      <c r="J199" s="10"/>
      <c r="K199" s="170"/>
      <c r="L199" s="11">
        <f t="shared" si="60"/>
        <v>113.1</v>
      </c>
      <c r="M199" s="11">
        <f t="shared" si="61"/>
        <v>106.1</v>
      </c>
      <c r="N199" s="11">
        <f t="shared" si="61"/>
        <v>96</v>
      </c>
      <c r="O199" s="11">
        <f t="shared" si="61"/>
        <v>7</v>
      </c>
    </row>
    <row r="200" spans="1:17" ht="15" customHeight="1" x14ac:dyDescent="0.25">
      <c r="A200" s="37" t="s">
        <v>171</v>
      </c>
      <c r="B200" s="29" t="s">
        <v>53</v>
      </c>
      <c r="C200" s="38" t="s">
        <v>30</v>
      </c>
      <c r="D200" s="16">
        <f t="shared" si="58"/>
        <v>76.7</v>
      </c>
      <c r="E200" s="16">
        <v>76.7</v>
      </c>
      <c r="F200" s="16">
        <v>65.5</v>
      </c>
      <c r="G200" s="16"/>
      <c r="H200" s="9">
        <f t="shared" si="59"/>
        <v>0</v>
      </c>
      <c r="I200" s="10"/>
      <c r="J200" s="10"/>
      <c r="K200" s="170"/>
      <c r="L200" s="11">
        <f t="shared" si="60"/>
        <v>76.7</v>
      </c>
      <c r="M200" s="11">
        <f t="shared" si="61"/>
        <v>76.7</v>
      </c>
      <c r="N200" s="11">
        <f t="shared" si="61"/>
        <v>65.5</v>
      </c>
      <c r="O200" s="11">
        <f t="shared" si="61"/>
        <v>0</v>
      </c>
    </row>
    <row r="201" spans="1:17" ht="15" customHeight="1" x14ac:dyDescent="0.25">
      <c r="A201" s="39" t="s">
        <v>172</v>
      </c>
      <c r="B201" s="29" t="s">
        <v>252</v>
      </c>
      <c r="C201" s="38" t="s">
        <v>30</v>
      </c>
      <c r="D201" s="16">
        <f t="shared" si="58"/>
        <v>54.1</v>
      </c>
      <c r="E201" s="16">
        <v>50.1</v>
      </c>
      <c r="F201" s="16">
        <v>44</v>
      </c>
      <c r="G201" s="16">
        <v>4</v>
      </c>
      <c r="H201" s="9">
        <f t="shared" si="59"/>
        <v>0</v>
      </c>
      <c r="I201" s="10"/>
      <c r="J201" s="10"/>
      <c r="K201" s="170"/>
      <c r="L201" s="11">
        <f t="shared" si="60"/>
        <v>54.1</v>
      </c>
      <c r="M201" s="11">
        <f t="shared" si="61"/>
        <v>50.1</v>
      </c>
      <c r="N201" s="11">
        <f t="shared" si="61"/>
        <v>44</v>
      </c>
      <c r="O201" s="11">
        <f t="shared" si="61"/>
        <v>4</v>
      </c>
    </row>
    <row r="202" spans="1:17" x14ac:dyDescent="0.25">
      <c r="A202" s="32" t="s">
        <v>173</v>
      </c>
      <c r="B202" s="29" t="s">
        <v>61</v>
      </c>
      <c r="C202" s="38" t="s">
        <v>30</v>
      </c>
      <c r="D202" s="16">
        <f t="shared" si="58"/>
        <v>56.4</v>
      </c>
      <c r="E202" s="16">
        <v>56.4</v>
      </c>
      <c r="F202" s="16">
        <v>46.9</v>
      </c>
      <c r="G202" s="16"/>
      <c r="H202" s="9">
        <f t="shared" si="59"/>
        <v>0</v>
      </c>
      <c r="I202" s="10"/>
      <c r="J202" s="10"/>
      <c r="K202" s="170"/>
      <c r="L202" s="11">
        <f t="shared" si="60"/>
        <v>56.4</v>
      </c>
      <c r="M202" s="11">
        <f t="shared" si="61"/>
        <v>56.4</v>
      </c>
      <c r="N202" s="11">
        <f t="shared" si="61"/>
        <v>46.9</v>
      </c>
      <c r="O202" s="11">
        <f t="shared" si="61"/>
        <v>0</v>
      </c>
      <c r="P202" s="36"/>
      <c r="Q202" s="36"/>
    </row>
    <row r="203" spans="1:17" x14ac:dyDescent="0.25">
      <c r="A203" s="32" t="s">
        <v>174</v>
      </c>
      <c r="B203" s="29" t="s">
        <v>144</v>
      </c>
      <c r="C203" s="38" t="s">
        <v>30</v>
      </c>
      <c r="D203" s="16">
        <f t="shared" si="58"/>
        <v>45.2</v>
      </c>
      <c r="E203" s="16">
        <v>45.2</v>
      </c>
      <c r="F203" s="16">
        <v>38.4</v>
      </c>
      <c r="G203" s="16"/>
      <c r="H203" s="9">
        <f t="shared" si="59"/>
        <v>0</v>
      </c>
      <c r="I203" s="10"/>
      <c r="J203" s="10"/>
      <c r="K203" s="170"/>
      <c r="L203" s="11">
        <f t="shared" si="60"/>
        <v>45.2</v>
      </c>
      <c r="M203" s="11">
        <f t="shared" si="61"/>
        <v>45.2</v>
      </c>
      <c r="N203" s="11">
        <f t="shared" si="61"/>
        <v>38.4</v>
      </c>
      <c r="O203" s="11">
        <f t="shared" si="61"/>
        <v>0</v>
      </c>
    </row>
    <row r="204" spans="1:17" x14ac:dyDescent="0.25">
      <c r="A204" s="32" t="s">
        <v>175</v>
      </c>
      <c r="B204" s="29" t="s">
        <v>28</v>
      </c>
      <c r="C204" s="38" t="s">
        <v>30</v>
      </c>
      <c r="D204" s="16">
        <f t="shared" si="58"/>
        <v>619.9</v>
      </c>
      <c r="E204" s="16">
        <v>619.29999999999995</v>
      </c>
      <c r="F204" s="16">
        <v>548</v>
      </c>
      <c r="G204" s="16">
        <v>0.6</v>
      </c>
      <c r="H204" s="9">
        <f t="shared" si="59"/>
        <v>0</v>
      </c>
      <c r="I204" s="10"/>
      <c r="J204" s="10"/>
      <c r="K204" s="170"/>
      <c r="L204" s="11">
        <f t="shared" si="60"/>
        <v>619.9</v>
      </c>
      <c r="M204" s="11">
        <f t="shared" si="61"/>
        <v>619.29999999999995</v>
      </c>
      <c r="N204" s="11">
        <f t="shared" si="61"/>
        <v>548</v>
      </c>
      <c r="O204" s="11">
        <f t="shared" si="61"/>
        <v>0.6</v>
      </c>
      <c r="P204" s="36"/>
      <c r="Q204" s="36"/>
    </row>
    <row r="205" spans="1:17" ht="15" customHeight="1" x14ac:dyDescent="0.25">
      <c r="A205" s="32" t="s">
        <v>176</v>
      </c>
      <c r="B205" s="12" t="s">
        <v>29</v>
      </c>
      <c r="C205" s="38" t="s">
        <v>30</v>
      </c>
      <c r="D205" s="16">
        <f t="shared" si="58"/>
        <v>225.4</v>
      </c>
      <c r="E205" s="16">
        <v>218.4</v>
      </c>
      <c r="F205" s="16">
        <v>202.5</v>
      </c>
      <c r="G205" s="16">
        <v>7</v>
      </c>
      <c r="H205" s="9">
        <f t="shared" si="59"/>
        <v>0</v>
      </c>
      <c r="I205" s="10"/>
      <c r="J205" s="10">
        <v>-1.7</v>
      </c>
      <c r="K205" s="170"/>
      <c r="L205" s="11">
        <f t="shared" si="60"/>
        <v>225.4</v>
      </c>
      <c r="M205" s="11">
        <f t="shared" si="61"/>
        <v>218.4</v>
      </c>
      <c r="N205" s="11">
        <f t="shared" si="61"/>
        <v>200.8</v>
      </c>
      <c r="O205" s="11">
        <f t="shared" si="61"/>
        <v>7</v>
      </c>
      <c r="P205" s="36"/>
      <c r="Q205" s="36"/>
    </row>
    <row r="206" spans="1:17" ht="15.9" customHeight="1" x14ac:dyDescent="0.25">
      <c r="A206" s="53" t="s">
        <v>177</v>
      </c>
      <c r="B206" s="43" t="s">
        <v>167</v>
      </c>
      <c r="C206" s="71"/>
      <c r="D206" s="223">
        <f>D192+D193+D194+D195+D196+D197+D198+D199+D200+D201+D202+D203+D204+D205</f>
        <v>2689.2000000000003</v>
      </c>
      <c r="E206" s="23">
        <f>E192+E193+E194+E195+E196+E197+E198+E199+E200+E201+E202+E203+E204+E205</f>
        <v>2575.4999999999995</v>
      </c>
      <c r="F206" s="23">
        <f t="shared" ref="F206:O206" si="62">F192+F193+F194+F195+F196+F197+F198+F199+F200+F201+F202+F203+F204+F205</f>
        <v>1690.3</v>
      </c>
      <c r="G206" s="23">
        <f t="shared" si="62"/>
        <v>113.7</v>
      </c>
      <c r="H206" s="9">
        <f t="shared" si="62"/>
        <v>0</v>
      </c>
      <c r="I206" s="10">
        <f t="shared" si="62"/>
        <v>0</v>
      </c>
      <c r="J206" s="10">
        <f t="shared" si="62"/>
        <v>-1.7</v>
      </c>
      <c r="K206" s="170">
        <f t="shared" si="62"/>
        <v>0</v>
      </c>
      <c r="L206" s="43">
        <f t="shared" si="62"/>
        <v>2689.2000000000003</v>
      </c>
      <c r="M206" s="43">
        <f t="shared" si="62"/>
        <v>2575.4999999999995</v>
      </c>
      <c r="N206" s="43">
        <f t="shared" si="62"/>
        <v>1688.6</v>
      </c>
      <c r="O206" s="43">
        <f t="shared" si="62"/>
        <v>113.7</v>
      </c>
    </row>
    <row r="207" spans="1:17" ht="17.25" customHeight="1" x14ac:dyDescent="0.3">
      <c r="A207" s="32" t="s">
        <v>178</v>
      </c>
      <c r="B207" s="544" t="s">
        <v>62</v>
      </c>
      <c r="C207" s="545"/>
      <c r="D207" s="545"/>
      <c r="E207" s="545"/>
      <c r="F207" s="545"/>
      <c r="G207" s="545"/>
      <c r="H207" s="545"/>
      <c r="I207" s="545"/>
      <c r="J207" s="545"/>
      <c r="K207" s="545"/>
      <c r="L207" s="545"/>
      <c r="M207" s="545"/>
      <c r="N207" s="545"/>
      <c r="O207" s="546"/>
    </row>
    <row r="208" spans="1:17" ht="17.25" customHeight="1" x14ac:dyDescent="0.25">
      <c r="A208" s="32" t="s">
        <v>304</v>
      </c>
      <c r="B208" s="6" t="s">
        <v>20</v>
      </c>
      <c r="C208" s="147"/>
      <c r="D208" s="16">
        <f t="shared" ref="D208:D214" si="63">E208+G208</f>
        <v>2584.1</v>
      </c>
      <c r="E208" s="16">
        <f>E209+E210</f>
        <v>2531.5</v>
      </c>
      <c r="F208" s="16">
        <f t="shared" ref="F208:G208" si="64">F209+F210</f>
        <v>2.8</v>
      </c>
      <c r="G208" s="16">
        <f t="shared" si="64"/>
        <v>52.6</v>
      </c>
      <c r="H208" s="9">
        <f t="shared" ref="H208:H214" si="65">I208+K208</f>
        <v>-424.90000000000003</v>
      </c>
      <c r="I208" s="10">
        <f t="shared" ref="I208:K208" si="66">I209+I210</f>
        <v>-428.8</v>
      </c>
      <c r="J208" s="10">
        <f t="shared" si="66"/>
        <v>0</v>
      </c>
      <c r="K208" s="10">
        <f t="shared" si="66"/>
        <v>3.9</v>
      </c>
      <c r="L208" s="11">
        <f t="shared" ref="L208:L214" si="67">M208+O208</f>
        <v>2159.1999999999998</v>
      </c>
      <c r="M208" s="11">
        <f t="shared" ref="M208:O208" si="68">M209+M210</f>
        <v>2102.6999999999998</v>
      </c>
      <c r="N208" s="11">
        <f t="shared" si="68"/>
        <v>2.8</v>
      </c>
      <c r="O208" s="11">
        <f t="shared" si="68"/>
        <v>56.5</v>
      </c>
    </row>
    <row r="209" spans="1:17" x14ac:dyDescent="0.25">
      <c r="A209" s="39"/>
      <c r="B209" s="6"/>
      <c r="C209" s="15" t="s">
        <v>32</v>
      </c>
      <c r="D209" s="16">
        <f t="shared" si="63"/>
        <v>3</v>
      </c>
      <c r="E209" s="16">
        <v>3</v>
      </c>
      <c r="F209" s="16"/>
      <c r="G209" s="16"/>
      <c r="H209" s="9">
        <f t="shared" si="65"/>
        <v>0</v>
      </c>
      <c r="I209" s="10"/>
      <c r="J209" s="10"/>
      <c r="K209" s="170"/>
      <c r="L209" s="12">
        <f t="shared" si="67"/>
        <v>3</v>
      </c>
      <c r="M209" s="12">
        <f t="shared" ref="M209:O214" si="69">E209+I209</f>
        <v>3</v>
      </c>
      <c r="N209" s="12">
        <f t="shared" si="69"/>
        <v>0</v>
      </c>
      <c r="O209" s="12">
        <f t="shared" si="69"/>
        <v>0</v>
      </c>
    </row>
    <row r="210" spans="1:17" ht="17.25" customHeight="1" x14ac:dyDescent="0.25">
      <c r="A210" s="39"/>
      <c r="B210" s="11"/>
      <c r="C210" s="86" t="s">
        <v>24</v>
      </c>
      <c r="D210" s="16">
        <f t="shared" si="63"/>
        <v>2581.1</v>
      </c>
      <c r="E210" s="16">
        <v>2528.5</v>
      </c>
      <c r="F210" s="16">
        <v>2.8</v>
      </c>
      <c r="G210" s="16">
        <v>52.6</v>
      </c>
      <c r="H210" s="9">
        <f t="shared" si="65"/>
        <v>-424.90000000000003</v>
      </c>
      <c r="I210" s="10">
        <v>-428.8</v>
      </c>
      <c r="J210" s="10"/>
      <c r="K210" s="170">
        <v>3.9</v>
      </c>
      <c r="L210" s="11">
        <f t="shared" si="67"/>
        <v>2156.1999999999998</v>
      </c>
      <c r="M210" s="12">
        <f t="shared" si="69"/>
        <v>2099.6999999999998</v>
      </c>
      <c r="N210" s="12">
        <f t="shared" si="69"/>
        <v>2.8</v>
      </c>
      <c r="O210" s="12">
        <f t="shared" si="69"/>
        <v>56.5</v>
      </c>
    </row>
    <row r="211" spans="1:17" ht="15" customHeight="1" x14ac:dyDescent="0.25">
      <c r="A211" s="13" t="s">
        <v>179</v>
      </c>
      <c r="B211" s="73" t="s">
        <v>47</v>
      </c>
      <c r="C211" s="74" t="s">
        <v>24</v>
      </c>
      <c r="D211" s="16">
        <f t="shared" si="63"/>
        <v>358.9</v>
      </c>
      <c r="E211" s="16">
        <v>353.4</v>
      </c>
      <c r="F211" s="16">
        <v>306.7</v>
      </c>
      <c r="G211" s="16">
        <v>5.5</v>
      </c>
      <c r="H211" s="9">
        <f t="shared" si="65"/>
        <v>49.099999999999994</v>
      </c>
      <c r="I211" s="10">
        <v>45.8</v>
      </c>
      <c r="J211" s="10">
        <v>27.2</v>
      </c>
      <c r="K211" s="170">
        <v>3.3</v>
      </c>
      <c r="L211" s="12">
        <f t="shared" si="67"/>
        <v>408</v>
      </c>
      <c r="M211" s="12">
        <f t="shared" si="69"/>
        <v>399.2</v>
      </c>
      <c r="N211" s="12">
        <f t="shared" si="69"/>
        <v>333.9</v>
      </c>
      <c r="O211" s="12">
        <f t="shared" si="69"/>
        <v>8.8000000000000007</v>
      </c>
    </row>
    <row r="212" spans="1:17" ht="15" customHeight="1" x14ac:dyDescent="0.25">
      <c r="A212" s="19" t="s">
        <v>180</v>
      </c>
      <c r="B212" s="29" t="s">
        <v>48</v>
      </c>
      <c r="C212" s="30" t="s">
        <v>24</v>
      </c>
      <c r="D212" s="16">
        <f t="shared" si="63"/>
        <v>759.1</v>
      </c>
      <c r="E212" s="16">
        <v>759.1</v>
      </c>
      <c r="F212" s="16">
        <v>708.7</v>
      </c>
      <c r="G212" s="16"/>
      <c r="H212" s="9">
        <f t="shared" si="65"/>
        <v>76</v>
      </c>
      <c r="I212" s="10">
        <v>76</v>
      </c>
      <c r="J212" s="10">
        <v>74.900000000000006</v>
      </c>
      <c r="K212" s="170"/>
      <c r="L212" s="12">
        <f t="shared" si="67"/>
        <v>835.1</v>
      </c>
      <c r="M212" s="12">
        <f t="shared" si="69"/>
        <v>835.1</v>
      </c>
      <c r="N212" s="12">
        <f t="shared" si="69"/>
        <v>783.6</v>
      </c>
      <c r="O212" s="12">
        <f t="shared" si="69"/>
        <v>0</v>
      </c>
    </row>
    <row r="213" spans="1:17" s="36" customFormat="1" ht="15" customHeight="1" x14ac:dyDescent="0.25">
      <c r="A213" s="13" t="s">
        <v>135</v>
      </c>
      <c r="B213" s="12" t="s">
        <v>63</v>
      </c>
      <c r="C213" s="30" t="s">
        <v>24</v>
      </c>
      <c r="D213" s="16">
        <f t="shared" si="63"/>
        <v>326.3</v>
      </c>
      <c r="E213" s="16">
        <v>326.3</v>
      </c>
      <c r="F213" s="16">
        <v>255.9</v>
      </c>
      <c r="G213" s="16"/>
      <c r="H213" s="9">
        <f t="shared" si="65"/>
        <v>21.9</v>
      </c>
      <c r="I213" s="10">
        <v>21.9</v>
      </c>
      <c r="J213" s="10">
        <v>21.6</v>
      </c>
      <c r="K213" s="170"/>
      <c r="L213" s="12">
        <f t="shared" si="67"/>
        <v>348.2</v>
      </c>
      <c r="M213" s="12">
        <f t="shared" si="69"/>
        <v>348.2</v>
      </c>
      <c r="N213" s="12">
        <f t="shared" si="69"/>
        <v>277.5</v>
      </c>
      <c r="O213" s="12">
        <f t="shared" si="69"/>
        <v>0</v>
      </c>
      <c r="P213" s="2"/>
      <c r="Q213" s="2"/>
    </row>
    <row r="214" spans="1:17" s="36" customFormat="1" ht="15" customHeight="1" x14ac:dyDescent="0.25">
      <c r="A214" s="19" t="s">
        <v>136</v>
      </c>
      <c r="B214" s="12" t="s">
        <v>276</v>
      </c>
      <c r="C214" s="30" t="s">
        <v>24</v>
      </c>
      <c r="D214" s="16">
        <f t="shared" si="63"/>
        <v>443.5</v>
      </c>
      <c r="E214" s="16">
        <v>443.5</v>
      </c>
      <c r="F214" s="16">
        <v>407</v>
      </c>
      <c r="G214" s="16"/>
      <c r="H214" s="9">
        <f t="shared" si="65"/>
        <v>38.4</v>
      </c>
      <c r="I214" s="10">
        <v>38.4</v>
      </c>
      <c r="J214" s="10">
        <v>37.9</v>
      </c>
      <c r="K214" s="170"/>
      <c r="L214" s="12">
        <f t="shared" si="67"/>
        <v>481.9</v>
      </c>
      <c r="M214" s="12">
        <f t="shared" si="69"/>
        <v>481.9</v>
      </c>
      <c r="N214" s="12">
        <f t="shared" si="69"/>
        <v>444.9</v>
      </c>
      <c r="O214" s="12">
        <f t="shared" si="69"/>
        <v>0</v>
      </c>
      <c r="P214" s="2"/>
      <c r="Q214" s="2"/>
    </row>
    <row r="215" spans="1:17" ht="15.9" customHeight="1" x14ac:dyDescent="0.25">
      <c r="A215" s="53" t="s">
        <v>137</v>
      </c>
      <c r="B215" s="206" t="s">
        <v>168</v>
      </c>
      <c r="C215" s="25"/>
      <c r="D215" s="23">
        <f>D208+D211+D212+D213+D214</f>
        <v>4471.8999999999996</v>
      </c>
      <c r="E215" s="23">
        <f>E208+E211+E212+E213+E214</f>
        <v>4413.8</v>
      </c>
      <c r="F215" s="23">
        <f>F208+F211+F212+F213+F214</f>
        <v>1681.1000000000001</v>
      </c>
      <c r="G215" s="23">
        <f>G208+G211+G212+G213+G214</f>
        <v>58.1</v>
      </c>
      <c r="H215" s="24">
        <f>H208+H211+H212+H213</f>
        <v>-277.90000000000009</v>
      </c>
      <c r="I215" s="24">
        <f>I208+I211+I212+I213+I214</f>
        <v>-246.70000000000002</v>
      </c>
      <c r="J215" s="24">
        <f>J208+J211+J212+J213+J214</f>
        <v>161.60000000000002</v>
      </c>
      <c r="K215" s="217">
        <f>K208+K211+K212+K213+K214</f>
        <v>7.1999999999999993</v>
      </c>
      <c r="L215" s="43">
        <f>M215+O215</f>
        <v>4232.3999999999996</v>
      </c>
      <c r="M215" s="48">
        <f>M208+M211+M212+M213+M214</f>
        <v>4167.0999999999995</v>
      </c>
      <c r="N215" s="48">
        <f>N208+N211+N212+N213+N214</f>
        <v>1842.6999999999998</v>
      </c>
      <c r="O215" s="48">
        <f>O208+O211+O212+O213+O214</f>
        <v>65.3</v>
      </c>
    </row>
    <row r="216" spans="1:17" ht="15.9" customHeight="1" x14ac:dyDescent="0.25">
      <c r="A216" s="53" t="s">
        <v>138</v>
      </c>
      <c r="B216" s="153" t="s">
        <v>160</v>
      </c>
      <c r="C216" s="45"/>
      <c r="D216" s="23">
        <f>E216+G216</f>
        <v>26043.5</v>
      </c>
      <c r="E216" s="23">
        <f>E91+E145+E149+E184+E190+E206+E215</f>
        <v>23686.6</v>
      </c>
      <c r="F216" s="23">
        <f>F91+F145+F149+F184+F190+F206+F215</f>
        <v>13490.500000000002</v>
      </c>
      <c r="G216" s="23">
        <f>G91+G145+G149+G184+G190+G206+G215</f>
        <v>2356.9</v>
      </c>
      <c r="H216" s="24">
        <f t="shared" ref="H216" si="70">I216+K216</f>
        <v>0</v>
      </c>
      <c r="I216" s="24">
        <f>I91+I145+I149+I184+I190+I206+I215</f>
        <v>-164.70000000000005</v>
      </c>
      <c r="J216" s="24">
        <f>J91+J145+J149+J184+J190+J206+J215</f>
        <v>193.70000000000002</v>
      </c>
      <c r="K216" s="24">
        <f>K91+K145+K149+K184+K190+K206+K215</f>
        <v>164.7</v>
      </c>
      <c r="L216" s="48">
        <f t="shared" ref="L216" si="71">M216+O216</f>
        <v>26043.499999999993</v>
      </c>
      <c r="M216" s="48">
        <f>M91+M145+M149+M184+M190+M206+M215</f>
        <v>23521.899999999994</v>
      </c>
      <c r="N216" s="48">
        <f>N91+N145+N149+N184+N190+N206+N215</f>
        <v>13684.200000000004</v>
      </c>
      <c r="O216" s="48">
        <f>O91+O145+O149+O184+O190+O206+O215</f>
        <v>2521.6000000000004</v>
      </c>
      <c r="P216" s="23">
        <f t="shared" ref="P216" si="72">Q216+S216</f>
        <v>0</v>
      </c>
      <c r="Q216" s="23">
        <f>Q91+Q145+Q149+Q184+Q190+Q206+Q215</f>
        <v>0</v>
      </c>
    </row>
    <row r="217" spans="1:17" ht="15.9" customHeight="1" x14ac:dyDescent="0.25">
      <c r="A217" s="88"/>
      <c r="B217" s="390" t="s">
        <v>181</v>
      </c>
      <c r="C217" s="45"/>
      <c r="D217" s="23"/>
      <c r="E217" s="23"/>
      <c r="F217" s="23"/>
      <c r="G217" s="23"/>
      <c r="H217" s="183"/>
      <c r="I217" s="24"/>
      <c r="J217" s="24"/>
      <c r="K217" s="217"/>
      <c r="L217" s="48"/>
      <c r="M217" s="48"/>
      <c r="N217" s="48"/>
      <c r="O217" s="48"/>
      <c r="P217" s="389"/>
      <c r="Q217" s="389"/>
    </row>
    <row r="218" spans="1:17" s="36" customFormat="1" ht="27.9" customHeight="1" x14ac:dyDescent="0.25">
      <c r="A218" s="88"/>
      <c r="B218" s="391" t="s">
        <v>343</v>
      </c>
      <c r="C218" s="25"/>
      <c r="D218" s="85">
        <f>E218+G218</f>
        <v>1400</v>
      </c>
      <c r="E218" s="85">
        <f>E98</f>
        <v>1400</v>
      </c>
      <c r="F218" s="85">
        <f>F98</f>
        <v>0</v>
      </c>
      <c r="G218" s="85">
        <f>G98</f>
        <v>0</v>
      </c>
      <c r="H218" s="164">
        <f>I218+K218</f>
        <v>0</v>
      </c>
      <c r="I218" s="89">
        <f t="shared" ref="I218:K218" si="73">I98</f>
        <v>0</v>
      </c>
      <c r="J218" s="89">
        <f t="shared" si="73"/>
        <v>0</v>
      </c>
      <c r="K218" s="224">
        <f t="shared" si="73"/>
        <v>0</v>
      </c>
      <c r="L218" s="90">
        <f>M218+O218</f>
        <v>1400</v>
      </c>
      <c r="M218" s="90">
        <f>M98</f>
        <v>1400</v>
      </c>
      <c r="N218" s="90">
        <f>N98</f>
        <v>0</v>
      </c>
      <c r="O218" s="90">
        <f>O98</f>
        <v>0</v>
      </c>
      <c r="P218" s="2"/>
      <c r="Q218" s="2"/>
    </row>
    <row r="219" spans="1:17" s="36" customFormat="1" x14ac:dyDescent="0.25">
      <c r="A219" s="172"/>
      <c r="B219" s="391" t="s">
        <v>344</v>
      </c>
      <c r="C219" s="25"/>
      <c r="D219" s="85">
        <f>E219+G219</f>
        <v>135</v>
      </c>
      <c r="E219" s="85">
        <f>E188</f>
        <v>135</v>
      </c>
      <c r="F219" s="85">
        <f t="shared" ref="F219:G219" si="74">F188</f>
        <v>24</v>
      </c>
      <c r="G219" s="85">
        <f t="shared" si="74"/>
        <v>0</v>
      </c>
      <c r="H219" s="164"/>
      <c r="I219" s="89"/>
      <c r="J219" s="89"/>
      <c r="K219" s="224"/>
      <c r="L219" s="90">
        <f>M219+O219</f>
        <v>135</v>
      </c>
      <c r="M219" s="90">
        <f>M188</f>
        <v>135</v>
      </c>
      <c r="N219" s="90">
        <f t="shared" ref="N219:O219" si="75">N188</f>
        <v>24</v>
      </c>
      <c r="O219" s="90">
        <f t="shared" si="75"/>
        <v>0</v>
      </c>
      <c r="P219" s="2"/>
      <c r="Q219" s="2"/>
    </row>
    <row r="220" spans="1:17" x14ac:dyDescent="0.25">
      <c r="A220" s="6"/>
      <c r="B220" s="49"/>
      <c r="C220" s="50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6"/>
    </row>
    <row r="221" spans="1:17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3" t="s">
        <v>209</v>
      </c>
      <c r="Q221" s="64">
        <f>SUMIF(C26:C213,1,L26:L213)</f>
        <v>6429.7</v>
      </c>
    </row>
    <row r="222" spans="1:17" x14ac:dyDescent="0.25">
      <c r="A222" s="6"/>
      <c r="B222" s="6"/>
      <c r="C222" s="51"/>
      <c r="D222" s="6">
        <v>26043.5</v>
      </c>
      <c r="E222" s="6">
        <v>23686.6</v>
      </c>
      <c r="F222" s="6">
        <v>13490.5</v>
      </c>
      <c r="G222" s="6">
        <v>2356.9</v>
      </c>
      <c r="H222" s="6"/>
      <c r="I222" s="6"/>
      <c r="J222" s="6"/>
      <c r="K222" s="6"/>
      <c r="L222" s="6"/>
      <c r="M222" s="6"/>
      <c r="N222" s="6"/>
      <c r="O222" s="6"/>
      <c r="P222" s="63" t="s">
        <v>210</v>
      </c>
      <c r="Q222" s="64">
        <f>SUMIF(C26:C213,2,L26:L213)</f>
        <v>0</v>
      </c>
    </row>
    <row r="223" spans="1:17" x14ac:dyDescent="0.25">
      <c r="A223" s="6"/>
      <c r="B223" s="6"/>
      <c r="C223" s="51"/>
      <c r="D223" s="6">
        <f>D222-D216</f>
        <v>0</v>
      </c>
      <c r="E223" s="6">
        <f t="shared" ref="E223:G223" si="76">E222-E216</f>
        <v>0</v>
      </c>
      <c r="F223" s="6">
        <f t="shared" si="76"/>
        <v>0</v>
      </c>
      <c r="G223" s="6">
        <f t="shared" si="76"/>
        <v>0</v>
      </c>
      <c r="H223" s="6"/>
      <c r="I223" s="6"/>
      <c r="J223" s="6"/>
      <c r="K223" s="6"/>
      <c r="L223" s="6"/>
      <c r="M223" s="6"/>
      <c r="N223" s="6"/>
      <c r="O223" s="6"/>
      <c r="P223" s="63" t="s">
        <v>211</v>
      </c>
      <c r="Q223" s="64">
        <f>SUMIF(C26:C213,3,L26:L213)</f>
        <v>55</v>
      </c>
    </row>
    <row r="224" spans="1:17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3" t="s">
        <v>212</v>
      </c>
      <c r="Q224" s="64">
        <f>SUMIF(C26:C213,4,L26:L213)</f>
        <v>951.2</v>
      </c>
    </row>
    <row r="225" spans="1:17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3" t="s">
        <v>215</v>
      </c>
      <c r="Q225" s="64">
        <f>SUMIF(C27:C215,5,L27:L215)</f>
        <v>1888.9</v>
      </c>
    </row>
    <row r="226" spans="1:17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3" t="s">
        <v>213</v>
      </c>
      <c r="Q226" s="64">
        <f>SUMIF(C26:C213,6,L26:L213)</f>
        <v>1809.7000000000003</v>
      </c>
    </row>
    <row r="227" spans="1:17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3" t="s">
        <v>214</v>
      </c>
      <c r="Q227" s="64">
        <f>SUMIF(C26:C213,7,L26:L213)</f>
        <v>122.80000000000001</v>
      </c>
    </row>
    <row r="228" spans="1:17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3" t="s">
        <v>216</v>
      </c>
      <c r="Q228" s="64">
        <f>SUMIF(C26:C213,8,L26:L213)</f>
        <v>2785.5</v>
      </c>
    </row>
    <row r="229" spans="1:17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3" t="s">
        <v>217</v>
      </c>
      <c r="Q229" s="64">
        <f>SUMIF(C26:C214,9,L26:L214)</f>
        <v>7771.3</v>
      </c>
    </row>
    <row r="230" spans="1:17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3" t="s">
        <v>218</v>
      </c>
      <c r="Q230" s="64">
        <f>SUMIF(C26:C214,10,L26:L214)</f>
        <v>4229.3999999999996</v>
      </c>
    </row>
    <row r="231" spans="1:17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8" t="s">
        <v>160</v>
      </c>
      <c r="Q231" s="69">
        <f>SUM(Q221:Q230)</f>
        <v>26043.5</v>
      </c>
    </row>
    <row r="232" spans="1:17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70"/>
      <c r="Q232" s="70"/>
    </row>
    <row r="233" spans="1:17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70"/>
      <c r="Q233" s="70">
        <f>Q231-L216</f>
        <v>0</v>
      </c>
    </row>
    <row r="234" spans="1:17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7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7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7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7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7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7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5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5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5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5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5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5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5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5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5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5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5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5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5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5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5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5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5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5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5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5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5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5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5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5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5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5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5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5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5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5">
      <c r="A292" s="6"/>
      <c r="B292" s="6"/>
      <c r="C292" s="51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5">
      <c r="A293" s="6"/>
      <c r="B293" s="6"/>
      <c r="C293" s="51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5">
      <c r="A294" s="6"/>
      <c r="B294" s="6"/>
      <c r="C294" s="51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5">
      <c r="A295" s="6"/>
      <c r="B295" s="6"/>
      <c r="C295" s="51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5">
      <c r="A296" s="6"/>
      <c r="B296" s="6"/>
      <c r="C296" s="51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5">
      <c r="A297" s="6"/>
      <c r="B297" s="6"/>
      <c r="C297" s="51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5">
      <c r="A298" s="6"/>
      <c r="B298" s="6"/>
      <c r="C298" s="51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5">
      <c r="A299" s="6"/>
      <c r="B299" s="6"/>
      <c r="C299" s="51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5">
      <c r="A300" s="6"/>
      <c r="B300" s="6"/>
      <c r="C300" s="51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5">
      <c r="A301" s="6"/>
      <c r="B301" s="6"/>
      <c r="C301" s="51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5">
      <c r="A302" s="6"/>
      <c r="B302" s="6"/>
      <c r="C302" s="51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5">
      <c r="A303" s="6"/>
      <c r="B303" s="6"/>
      <c r="C303" s="51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5">
      <c r="A304" s="6"/>
      <c r="B304" s="6"/>
      <c r="C304" s="51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5">
      <c r="A305" s="6"/>
      <c r="B305" s="6"/>
      <c r="C305" s="51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5">
      <c r="A306" s="6"/>
      <c r="B306" s="6"/>
      <c r="C306" s="51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5">
      <c r="A307" s="6"/>
      <c r="B307" s="6"/>
      <c r="C307" s="51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5">
      <c r="A308" s="6"/>
      <c r="B308" s="6"/>
      <c r="C308" s="51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5">
      <c r="A309" s="6"/>
      <c r="B309" s="6"/>
      <c r="C309" s="51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5">
      <c r="A310" s="6"/>
      <c r="B310" s="6"/>
      <c r="C310" s="51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5">
      <c r="A311" s="6"/>
      <c r="B311" s="6"/>
      <c r="C311" s="51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5">
      <c r="A312" s="6"/>
      <c r="B312" s="6"/>
      <c r="C312" s="51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5">
      <c r="A313" s="6"/>
      <c r="B313" s="6"/>
      <c r="C313" s="51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5">
      <c r="A314" s="6"/>
      <c r="B314" s="6"/>
      <c r="C314" s="51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5">
      <c r="A315" s="6"/>
      <c r="B315" s="6"/>
      <c r="C315" s="51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5">
      <c r="A316" s="6"/>
      <c r="B316" s="6"/>
      <c r="C316" s="51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5">
      <c r="A317" s="6"/>
      <c r="B317" s="6"/>
      <c r="C317" s="51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5">
      <c r="A318" s="6"/>
      <c r="B318" s="6"/>
      <c r="C318" s="51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5">
      <c r="A319" s="6"/>
      <c r="B319" s="6"/>
      <c r="C319" s="51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5">
      <c r="A320" s="6"/>
      <c r="B320" s="6"/>
      <c r="C320" s="51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5">
      <c r="A321" s="6"/>
      <c r="B321" s="6"/>
      <c r="C321" s="51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5">
      <c r="A322" s="6"/>
      <c r="B322" s="6"/>
      <c r="C322" s="51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25">
      <c r="A323" s="6"/>
      <c r="B323" s="6"/>
      <c r="C323" s="51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25">
      <c r="A324" s="6"/>
      <c r="B324" s="6"/>
      <c r="C324" s="51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25">
      <c r="A325" s="6"/>
      <c r="B325" s="6"/>
      <c r="C325" s="51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25">
      <c r="A326" s="6"/>
      <c r="B326" s="6"/>
      <c r="C326" s="51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25">
      <c r="A327" s="6"/>
      <c r="B327" s="6"/>
      <c r="C327" s="51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25">
      <c r="A328" s="6"/>
      <c r="B328" s="6"/>
      <c r="C328" s="51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 spans="1:15" x14ac:dyDescent="0.25">
      <c r="C329" s="52"/>
    </row>
    <row r="330" spans="1:15" x14ac:dyDescent="0.25">
      <c r="C330" s="52"/>
    </row>
    <row r="331" spans="1:15" x14ac:dyDescent="0.25">
      <c r="C331" s="52"/>
    </row>
    <row r="332" spans="1:15" x14ac:dyDescent="0.25">
      <c r="C332" s="52"/>
    </row>
    <row r="333" spans="1:15" x14ac:dyDescent="0.25">
      <c r="C333" s="52"/>
    </row>
    <row r="334" spans="1:15" x14ac:dyDescent="0.25">
      <c r="C334" s="52"/>
    </row>
    <row r="335" spans="1:15" x14ac:dyDescent="0.25">
      <c r="C335" s="52"/>
    </row>
    <row r="336" spans="1:15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  <row r="589" spans="3:3" x14ac:dyDescent="0.25">
      <c r="C589" s="52"/>
    </row>
    <row r="590" spans="3:3" x14ac:dyDescent="0.25">
      <c r="C590" s="52"/>
    </row>
    <row r="591" spans="3:3" x14ac:dyDescent="0.25">
      <c r="C591" s="52"/>
    </row>
    <row r="592" spans="3:3" x14ac:dyDescent="0.25">
      <c r="C592" s="52"/>
    </row>
    <row r="593" spans="3:3" x14ac:dyDescent="0.25">
      <c r="C593" s="52"/>
    </row>
    <row r="594" spans="3:3" x14ac:dyDescent="0.25">
      <c r="C594" s="52"/>
    </row>
    <row r="595" spans="3:3" x14ac:dyDescent="0.25">
      <c r="C595" s="52"/>
    </row>
    <row r="596" spans="3:3" x14ac:dyDescent="0.25">
      <c r="C596" s="52"/>
    </row>
    <row r="597" spans="3:3" x14ac:dyDescent="0.25">
      <c r="C597" s="52"/>
    </row>
    <row r="598" spans="3:3" x14ac:dyDescent="0.25">
      <c r="C598" s="52"/>
    </row>
    <row r="599" spans="3:3" x14ac:dyDescent="0.25">
      <c r="C599" s="52"/>
    </row>
    <row r="600" spans="3:3" x14ac:dyDescent="0.25">
      <c r="C600" s="52"/>
    </row>
    <row r="601" spans="3:3" x14ac:dyDescent="0.25">
      <c r="C601" s="52"/>
    </row>
    <row r="602" spans="3:3" x14ac:dyDescent="0.25">
      <c r="C602" s="52"/>
    </row>
    <row r="603" spans="3:3" x14ac:dyDescent="0.25">
      <c r="C603" s="52"/>
    </row>
    <row r="604" spans="3:3" x14ac:dyDescent="0.25">
      <c r="C604" s="52"/>
    </row>
    <row r="605" spans="3:3" x14ac:dyDescent="0.25">
      <c r="C605" s="52"/>
    </row>
    <row r="606" spans="3:3" x14ac:dyDescent="0.25">
      <c r="C606" s="52"/>
    </row>
    <row r="607" spans="3:3" x14ac:dyDescent="0.25">
      <c r="C607" s="52"/>
    </row>
    <row r="608" spans="3:3" x14ac:dyDescent="0.25">
      <c r="C608" s="52"/>
    </row>
    <row r="609" spans="3:3" x14ac:dyDescent="0.25">
      <c r="C609" s="52"/>
    </row>
    <row r="610" spans="3:3" x14ac:dyDescent="0.25">
      <c r="C610" s="52"/>
    </row>
    <row r="611" spans="3:3" x14ac:dyDescent="0.25">
      <c r="C611" s="52"/>
    </row>
    <row r="612" spans="3:3" x14ac:dyDescent="0.25">
      <c r="C612" s="52"/>
    </row>
    <row r="613" spans="3:3" x14ac:dyDescent="0.25">
      <c r="C613" s="52"/>
    </row>
    <row r="614" spans="3:3" x14ac:dyDescent="0.25">
      <c r="C614" s="52"/>
    </row>
    <row r="615" spans="3:3" x14ac:dyDescent="0.25">
      <c r="C615" s="52"/>
    </row>
    <row r="616" spans="3:3" x14ac:dyDescent="0.25">
      <c r="C616" s="52"/>
    </row>
    <row r="617" spans="3:3" x14ac:dyDescent="0.25">
      <c r="C617" s="52"/>
    </row>
    <row r="618" spans="3:3" x14ac:dyDescent="0.25">
      <c r="C618" s="52"/>
    </row>
    <row r="619" spans="3:3" x14ac:dyDescent="0.25">
      <c r="C619" s="52"/>
    </row>
    <row r="620" spans="3:3" x14ac:dyDescent="0.25">
      <c r="C620" s="52"/>
    </row>
    <row r="621" spans="3:3" x14ac:dyDescent="0.25">
      <c r="C621" s="52"/>
    </row>
    <row r="622" spans="3:3" x14ac:dyDescent="0.25">
      <c r="C622" s="52"/>
    </row>
    <row r="623" spans="3:3" x14ac:dyDescent="0.25">
      <c r="C623" s="52"/>
    </row>
    <row r="624" spans="3:3" x14ac:dyDescent="0.25">
      <c r="C624" s="52"/>
    </row>
    <row r="625" spans="3:3" x14ac:dyDescent="0.25">
      <c r="C625" s="52"/>
    </row>
    <row r="626" spans="3:3" x14ac:dyDescent="0.25">
      <c r="C626" s="52"/>
    </row>
    <row r="627" spans="3:3" x14ac:dyDescent="0.25">
      <c r="C627" s="52"/>
    </row>
    <row r="628" spans="3:3" x14ac:dyDescent="0.25">
      <c r="C628" s="52"/>
    </row>
    <row r="629" spans="3:3" x14ac:dyDescent="0.25">
      <c r="C629" s="52"/>
    </row>
    <row r="630" spans="3:3" x14ac:dyDescent="0.25">
      <c r="C630" s="52"/>
    </row>
    <row r="631" spans="3:3" x14ac:dyDescent="0.25">
      <c r="C631" s="52"/>
    </row>
    <row r="632" spans="3:3" x14ac:dyDescent="0.25">
      <c r="C632" s="52"/>
    </row>
    <row r="633" spans="3:3" x14ac:dyDescent="0.25">
      <c r="C633" s="52"/>
    </row>
    <row r="634" spans="3:3" x14ac:dyDescent="0.25">
      <c r="C634" s="52"/>
    </row>
    <row r="635" spans="3:3" x14ac:dyDescent="0.25">
      <c r="C635" s="52"/>
    </row>
    <row r="636" spans="3:3" x14ac:dyDescent="0.25">
      <c r="C636" s="52"/>
    </row>
    <row r="637" spans="3:3" x14ac:dyDescent="0.25">
      <c r="C637" s="52"/>
    </row>
    <row r="638" spans="3:3" x14ac:dyDescent="0.25">
      <c r="C638" s="52"/>
    </row>
    <row r="639" spans="3:3" x14ac:dyDescent="0.25">
      <c r="C639" s="52"/>
    </row>
    <row r="640" spans="3:3" x14ac:dyDescent="0.25">
      <c r="C640" s="52"/>
    </row>
    <row r="641" spans="3:3" x14ac:dyDescent="0.25">
      <c r="C641" s="52"/>
    </row>
    <row r="642" spans="3:3" x14ac:dyDescent="0.25">
      <c r="C642" s="52"/>
    </row>
    <row r="643" spans="3:3" x14ac:dyDescent="0.25">
      <c r="C643" s="52"/>
    </row>
    <row r="644" spans="3:3" x14ac:dyDescent="0.25">
      <c r="C644" s="52"/>
    </row>
    <row r="645" spans="3:3" x14ac:dyDescent="0.25">
      <c r="C645" s="52"/>
    </row>
    <row r="646" spans="3:3" x14ac:dyDescent="0.25">
      <c r="C646" s="52"/>
    </row>
    <row r="647" spans="3:3" x14ac:dyDescent="0.25">
      <c r="C647" s="52"/>
    </row>
    <row r="648" spans="3:3" x14ac:dyDescent="0.25">
      <c r="C648" s="52"/>
    </row>
    <row r="649" spans="3:3" x14ac:dyDescent="0.25">
      <c r="C649" s="52"/>
    </row>
    <row r="650" spans="3:3" x14ac:dyDescent="0.25">
      <c r="C650" s="52"/>
    </row>
    <row r="651" spans="3:3" x14ac:dyDescent="0.25">
      <c r="C651" s="52"/>
    </row>
    <row r="652" spans="3:3" x14ac:dyDescent="0.25">
      <c r="C652" s="52"/>
    </row>
    <row r="653" spans="3:3" x14ac:dyDescent="0.25">
      <c r="C653" s="52"/>
    </row>
    <row r="654" spans="3:3" x14ac:dyDescent="0.25">
      <c r="C654" s="52"/>
    </row>
    <row r="655" spans="3:3" x14ac:dyDescent="0.25">
      <c r="C655" s="52"/>
    </row>
    <row r="656" spans="3:3" x14ac:dyDescent="0.25">
      <c r="C656" s="52"/>
    </row>
    <row r="657" spans="3:3" x14ac:dyDescent="0.25">
      <c r="C657" s="52"/>
    </row>
  </sheetData>
  <mergeCells count="41">
    <mergeCell ref="A22:A24"/>
    <mergeCell ref="C22:C24"/>
    <mergeCell ref="I22:K22"/>
    <mergeCell ref="E22:G22"/>
    <mergeCell ref="A20:O20"/>
    <mergeCell ref="E23:F23"/>
    <mergeCell ref="M23:N23"/>
    <mergeCell ref="I23:J23"/>
    <mergeCell ref="K23:K24"/>
    <mergeCell ref="B22:B24"/>
    <mergeCell ref="B207:O207"/>
    <mergeCell ref="B150:O150"/>
    <mergeCell ref="B185:O185"/>
    <mergeCell ref="D22:D24"/>
    <mergeCell ref="L22:L24"/>
    <mergeCell ref="B92:O92"/>
    <mergeCell ref="B25:O25"/>
    <mergeCell ref="O23:O24"/>
    <mergeCell ref="M22:O22"/>
    <mergeCell ref="H22:H24"/>
    <mergeCell ref="G23:G24"/>
    <mergeCell ref="B191:O191"/>
    <mergeCell ref="B146:O146"/>
    <mergeCell ref="B11:O11"/>
    <mergeCell ref="B12:N12"/>
    <mergeCell ref="B5:O5"/>
    <mergeCell ref="B1:O1"/>
    <mergeCell ref="B2:O2"/>
    <mergeCell ref="B3:O3"/>
    <mergeCell ref="B4:O4"/>
    <mergeCell ref="B6:N6"/>
    <mergeCell ref="B7:O7"/>
    <mergeCell ref="B8:N8"/>
    <mergeCell ref="B9:O9"/>
    <mergeCell ref="B10:N10"/>
    <mergeCell ref="B17:O17"/>
    <mergeCell ref="B18:N18"/>
    <mergeCell ref="B15:O15"/>
    <mergeCell ref="B16:N16"/>
    <mergeCell ref="B13:O13"/>
    <mergeCell ref="B14:N14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80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4.44140625" style="2" customWidth="1"/>
    <col min="2" max="2" width="38.44140625" style="2" customWidth="1"/>
    <col min="3" max="3" width="6.6640625" style="3" customWidth="1"/>
    <col min="4" max="11" width="10" style="2" hidden="1" customWidth="1"/>
    <col min="12" max="14" width="10.33203125" style="2" customWidth="1"/>
    <col min="15" max="15" width="11.109375" style="2" customWidth="1"/>
    <col min="16" max="17" width="9.109375" style="2" hidden="1" customWidth="1"/>
    <col min="18" max="19" width="9.109375" style="2" customWidth="1"/>
    <col min="20" max="16384" width="9.109375" style="2"/>
  </cols>
  <sheetData>
    <row r="1" spans="2:15" x14ac:dyDescent="0.25">
      <c r="B1" s="595" t="s">
        <v>225</v>
      </c>
      <c r="C1" s="595"/>
      <c r="D1" s="595"/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</row>
    <row r="2" spans="2:15" x14ac:dyDescent="0.25">
      <c r="B2" s="595" t="s">
        <v>294</v>
      </c>
      <c r="C2" s="595"/>
      <c r="D2" s="595"/>
      <c r="E2" s="595"/>
      <c r="F2" s="595"/>
      <c r="G2" s="595"/>
      <c r="H2" s="595"/>
      <c r="I2" s="595"/>
      <c r="J2" s="595"/>
      <c r="K2" s="595"/>
      <c r="L2" s="595"/>
      <c r="M2" s="595"/>
      <c r="N2" s="595"/>
      <c r="O2" s="595"/>
    </row>
    <row r="3" spans="2:15" x14ac:dyDescent="0.25">
      <c r="B3" s="595" t="s">
        <v>345</v>
      </c>
      <c r="C3" s="595"/>
      <c r="D3" s="595"/>
      <c r="E3" s="595"/>
      <c r="F3" s="595"/>
      <c r="G3" s="595"/>
      <c r="H3" s="595"/>
      <c r="I3" s="595"/>
      <c r="J3" s="595"/>
      <c r="K3" s="595"/>
      <c r="L3" s="595"/>
      <c r="M3" s="595"/>
      <c r="N3" s="595"/>
      <c r="O3" s="595"/>
    </row>
    <row r="4" spans="2:15" x14ac:dyDescent="0.25">
      <c r="B4" s="595" t="s">
        <v>233</v>
      </c>
      <c r="C4" s="595"/>
      <c r="D4" s="595"/>
      <c r="E4" s="595"/>
      <c r="F4" s="595"/>
      <c r="G4" s="595"/>
      <c r="H4" s="595"/>
      <c r="I4" s="595"/>
      <c r="J4" s="595"/>
      <c r="K4" s="595"/>
      <c r="L4" s="595"/>
      <c r="M4" s="595"/>
      <c r="N4" s="595"/>
      <c r="O4" s="595"/>
    </row>
    <row r="5" spans="2:15" x14ac:dyDescent="0.25">
      <c r="B5" s="595" t="s">
        <v>363</v>
      </c>
      <c r="C5" s="595"/>
      <c r="D5" s="595"/>
      <c r="E5" s="595"/>
      <c r="F5" s="595"/>
      <c r="G5" s="595"/>
      <c r="H5" s="595"/>
      <c r="I5" s="595"/>
      <c r="J5" s="595"/>
      <c r="K5" s="595"/>
      <c r="L5" s="595"/>
      <c r="M5" s="595"/>
      <c r="N5" s="595"/>
      <c r="O5" s="595"/>
    </row>
    <row r="6" spans="2:15" x14ac:dyDescent="0.25">
      <c r="B6" s="596" t="s">
        <v>355</v>
      </c>
      <c r="C6" s="596"/>
      <c r="D6" s="596"/>
      <c r="E6" s="596"/>
      <c r="F6" s="596"/>
      <c r="G6" s="596"/>
      <c r="H6" s="596"/>
      <c r="I6" s="596"/>
      <c r="J6" s="596"/>
      <c r="K6" s="596"/>
      <c r="L6" s="596"/>
      <c r="M6" s="596"/>
      <c r="N6" s="596"/>
      <c r="O6" s="436"/>
    </row>
    <row r="7" spans="2:15" x14ac:dyDescent="0.25">
      <c r="B7" s="595" t="s">
        <v>371</v>
      </c>
      <c r="C7" s="595"/>
      <c r="D7" s="595"/>
      <c r="E7" s="595"/>
      <c r="F7" s="595"/>
      <c r="G7" s="595"/>
      <c r="H7" s="595"/>
      <c r="I7" s="595"/>
      <c r="J7" s="595"/>
      <c r="K7" s="595"/>
      <c r="L7" s="595"/>
      <c r="M7" s="595"/>
      <c r="N7" s="595"/>
      <c r="O7" s="595"/>
    </row>
    <row r="8" spans="2:15" ht="15" customHeight="1" x14ac:dyDescent="0.25">
      <c r="B8" s="596" t="s">
        <v>372</v>
      </c>
      <c r="C8" s="596"/>
      <c r="D8" s="596"/>
      <c r="E8" s="596"/>
      <c r="F8" s="596"/>
      <c r="G8" s="596"/>
      <c r="H8" s="596"/>
      <c r="I8" s="596"/>
      <c r="J8" s="596"/>
      <c r="K8" s="596"/>
      <c r="L8" s="596"/>
      <c r="M8" s="596"/>
      <c r="N8" s="596"/>
      <c r="O8" s="436"/>
    </row>
    <row r="9" spans="2:15" x14ac:dyDescent="0.25">
      <c r="B9" s="595" t="s">
        <v>586</v>
      </c>
      <c r="C9" s="595"/>
      <c r="D9" s="595"/>
      <c r="E9" s="595"/>
      <c r="F9" s="595"/>
      <c r="G9" s="595"/>
      <c r="H9" s="595"/>
      <c r="I9" s="595"/>
      <c r="J9" s="595"/>
      <c r="K9" s="595"/>
      <c r="L9" s="595"/>
      <c r="M9" s="595"/>
      <c r="N9" s="595"/>
      <c r="O9" s="595"/>
    </row>
    <row r="10" spans="2:15" ht="15" customHeight="1" x14ac:dyDescent="0.25">
      <c r="B10" s="596" t="s">
        <v>385</v>
      </c>
      <c r="C10" s="596"/>
      <c r="D10" s="596"/>
      <c r="E10" s="596"/>
      <c r="F10" s="596"/>
      <c r="G10" s="596"/>
      <c r="H10" s="596"/>
      <c r="I10" s="596"/>
      <c r="J10" s="596"/>
      <c r="K10" s="596"/>
      <c r="L10" s="596"/>
      <c r="M10" s="596"/>
      <c r="N10" s="596"/>
      <c r="O10" s="436"/>
    </row>
    <row r="11" spans="2:15" x14ac:dyDescent="0.25">
      <c r="B11" s="595" t="s">
        <v>594</v>
      </c>
      <c r="C11" s="595"/>
      <c r="D11" s="595"/>
      <c r="E11" s="595"/>
      <c r="F11" s="595"/>
      <c r="G11" s="595"/>
      <c r="H11" s="595"/>
      <c r="I11" s="595"/>
      <c r="J11" s="595"/>
      <c r="K11" s="595"/>
      <c r="L11" s="595"/>
      <c r="M11" s="595"/>
      <c r="N11" s="595"/>
      <c r="O11" s="595"/>
    </row>
    <row r="12" spans="2:15" ht="15" customHeight="1" x14ac:dyDescent="0.25">
      <c r="B12" s="596" t="s">
        <v>591</v>
      </c>
      <c r="C12" s="596"/>
      <c r="D12" s="596"/>
      <c r="E12" s="596"/>
      <c r="F12" s="596"/>
      <c r="G12" s="596"/>
      <c r="H12" s="596"/>
      <c r="I12" s="596"/>
      <c r="J12" s="596"/>
      <c r="K12" s="596"/>
      <c r="L12" s="596"/>
      <c r="M12" s="596"/>
      <c r="N12" s="596"/>
      <c r="O12" s="436"/>
    </row>
    <row r="13" spans="2:15" hidden="1" x14ac:dyDescent="0.25">
      <c r="B13" s="595" t="s">
        <v>281</v>
      </c>
      <c r="C13" s="595"/>
      <c r="D13" s="595"/>
      <c r="E13" s="595"/>
      <c r="F13" s="595"/>
      <c r="G13" s="595"/>
      <c r="H13" s="595"/>
      <c r="I13" s="595"/>
      <c r="J13" s="595"/>
      <c r="K13" s="595"/>
      <c r="L13" s="595"/>
      <c r="M13" s="595"/>
      <c r="N13" s="595"/>
      <c r="O13" s="595"/>
    </row>
    <row r="14" spans="2:15" ht="15" hidden="1" customHeight="1" x14ac:dyDescent="0.25">
      <c r="B14" s="596" t="s">
        <v>280</v>
      </c>
      <c r="C14" s="596"/>
      <c r="D14" s="596"/>
      <c r="E14" s="596"/>
      <c r="F14" s="596"/>
      <c r="G14" s="596"/>
      <c r="H14" s="596"/>
      <c r="I14" s="596"/>
      <c r="J14" s="596"/>
      <c r="K14" s="596"/>
      <c r="L14" s="596"/>
      <c r="M14" s="596"/>
      <c r="N14" s="596"/>
      <c r="O14" s="436"/>
    </row>
    <row r="15" spans="2:15" hidden="1" x14ac:dyDescent="0.25">
      <c r="B15" s="595" t="s">
        <v>281</v>
      </c>
      <c r="C15" s="595"/>
      <c r="D15" s="595"/>
      <c r="E15" s="595"/>
      <c r="F15" s="595"/>
      <c r="G15" s="595"/>
      <c r="H15" s="595"/>
      <c r="I15" s="595"/>
      <c r="J15" s="595"/>
      <c r="K15" s="595"/>
      <c r="L15" s="595"/>
      <c r="M15" s="595"/>
      <c r="N15" s="595"/>
      <c r="O15" s="595"/>
    </row>
    <row r="16" spans="2:15" ht="15" hidden="1" customHeight="1" x14ac:dyDescent="0.25">
      <c r="B16" s="596" t="s">
        <v>280</v>
      </c>
      <c r="C16" s="596"/>
      <c r="D16" s="596"/>
      <c r="E16" s="596"/>
      <c r="F16" s="596"/>
      <c r="G16" s="596"/>
      <c r="H16" s="596"/>
      <c r="I16" s="596"/>
      <c r="J16" s="596"/>
      <c r="K16" s="596"/>
      <c r="L16" s="596"/>
      <c r="M16" s="596"/>
      <c r="N16" s="596"/>
      <c r="O16" s="436"/>
    </row>
    <row r="17" spans="1:15" hidden="1" x14ac:dyDescent="0.25">
      <c r="B17" s="595" t="s">
        <v>281</v>
      </c>
      <c r="C17" s="595"/>
      <c r="D17" s="595"/>
      <c r="E17" s="595"/>
      <c r="F17" s="595"/>
      <c r="G17" s="595"/>
      <c r="H17" s="595"/>
      <c r="I17" s="595"/>
      <c r="J17" s="595"/>
      <c r="K17" s="595"/>
      <c r="L17" s="595"/>
      <c r="M17" s="595"/>
      <c r="N17" s="595"/>
      <c r="O17" s="595"/>
    </row>
    <row r="18" spans="1:15" ht="15" hidden="1" customHeight="1" x14ac:dyDescent="0.25">
      <c r="B18" s="596" t="s">
        <v>280</v>
      </c>
      <c r="C18" s="596"/>
      <c r="D18" s="596"/>
      <c r="E18" s="596"/>
      <c r="F18" s="596"/>
      <c r="G18" s="596"/>
      <c r="H18" s="596"/>
      <c r="I18" s="596"/>
      <c r="J18" s="596"/>
      <c r="K18" s="596"/>
      <c r="L18" s="596"/>
      <c r="M18" s="596"/>
      <c r="N18" s="596"/>
      <c r="O18" s="436"/>
    </row>
    <row r="19" spans="1:15" x14ac:dyDescent="0.25">
      <c r="B19" s="418"/>
      <c r="C19" s="418"/>
      <c r="D19" s="418"/>
      <c r="E19" s="418"/>
      <c r="F19" s="418"/>
      <c r="G19" s="418"/>
      <c r="H19" s="418"/>
      <c r="I19" s="418"/>
      <c r="J19" s="418"/>
      <c r="K19" s="418"/>
      <c r="L19" s="418"/>
      <c r="M19" s="418"/>
      <c r="N19" s="418"/>
      <c r="O19" s="418"/>
    </row>
    <row r="20" spans="1:15" ht="46.5" customHeight="1" x14ac:dyDescent="0.25">
      <c r="A20" s="527" t="s">
        <v>303</v>
      </c>
      <c r="B20" s="527"/>
      <c r="C20" s="527"/>
      <c r="D20" s="527"/>
      <c r="E20" s="527"/>
      <c r="F20" s="527"/>
      <c r="G20" s="527"/>
      <c r="H20" s="527"/>
      <c r="I20" s="527"/>
      <c r="J20" s="527"/>
      <c r="K20" s="527"/>
      <c r="L20" s="527"/>
      <c r="M20" s="527"/>
      <c r="N20" s="527"/>
      <c r="O20" s="527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253</v>
      </c>
    </row>
    <row r="22" spans="1:15" ht="15" customHeight="1" x14ac:dyDescent="0.25">
      <c r="A22" s="532" t="s">
        <v>5</v>
      </c>
      <c r="B22" s="535" t="s">
        <v>224</v>
      </c>
      <c r="C22" s="535" t="s">
        <v>49</v>
      </c>
      <c r="D22" s="548" t="s">
        <v>230</v>
      </c>
      <c r="E22" s="552" t="s">
        <v>181</v>
      </c>
      <c r="F22" s="552"/>
      <c r="G22" s="553"/>
      <c r="H22" s="538" t="s">
        <v>232</v>
      </c>
      <c r="I22" s="541" t="s">
        <v>181</v>
      </c>
      <c r="J22" s="542"/>
      <c r="K22" s="543"/>
      <c r="L22" s="547" t="s">
        <v>0</v>
      </c>
      <c r="M22" s="556" t="s">
        <v>181</v>
      </c>
      <c r="N22" s="557"/>
      <c r="O22" s="558"/>
    </row>
    <row r="23" spans="1:15" x14ac:dyDescent="0.25">
      <c r="A23" s="533"/>
      <c r="B23" s="536"/>
      <c r="C23" s="536"/>
      <c r="D23" s="549"/>
      <c r="E23" s="553" t="s">
        <v>1</v>
      </c>
      <c r="F23" s="564"/>
      <c r="G23" s="554" t="s">
        <v>2</v>
      </c>
      <c r="H23" s="539"/>
      <c r="I23" s="563" t="s">
        <v>1</v>
      </c>
      <c r="J23" s="563"/>
      <c r="K23" s="531" t="s">
        <v>2</v>
      </c>
      <c r="L23" s="547"/>
      <c r="M23" s="547" t="s">
        <v>1</v>
      </c>
      <c r="N23" s="547"/>
      <c r="O23" s="530" t="s">
        <v>2</v>
      </c>
    </row>
    <row r="24" spans="1:15" ht="30.75" customHeight="1" x14ac:dyDescent="0.25">
      <c r="A24" s="534"/>
      <c r="B24" s="537"/>
      <c r="C24" s="537"/>
      <c r="D24" s="550"/>
      <c r="E24" s="425" t="s">
        <v>3</v>
      </c>
      <c r="F24" s="428" t="s">
        <v>4</v>
      </c>
      <c r="G24" s="554"/>
      <c r="H24" s="540"/>
      <c r="I24" s="419" t="s">
        <v>3</v>
      </c>
      <c r="J24" s="420" t="s">
        <v>4</v>
      </c>
      <c r="K24" s="531"/>
      <c r="L24" s="547"/>
      <c r="M24" s="421" t="s">
        <v>3</v>
      </c>
      <c r="N24" s="422" t="s">
        <v>4</v>
      </c>
      <c r="O24" s="530"/>
    </row>
    <row r="25" spans="1:15" ht="15.9" customHeight="1" x14ac:dyDescent="0.3">
      <c r="A25" s="5" t="s">
        <v>65</v>
      </c>
      <c r="B25" s="544" t="s">
        <v>6</v>
      </c>
      <c r="C25" s="545"/>
      <c r="D25" s="545"/>
      <c r="E25" s="545"/>
      <c r="F25" s="545"/>
      <c r="G25" s="545"/>
      <c r="H25" s="545"/>
      <c r="I25" s="545"/>
      <c r="J25" s="545"/>
      <c r="K25" s="545"/>
      <c r="L25" s="545"/>
      <c r="M25" s="545"/>
      <c r="N25" s="545"/>
      <c r="O25" s="546"/>
    </row>
    <row r="26" spans="1:15" ht="15" customHeight="1" x14ac:dyDescent="0.25">
      <c r="A26" s="121" t="s">
        <v>170</v>
      </c>
      <c r="B26" s="73" t="s">
        <v>20</v>
      </c>
      <c r="C26" s="122"/>
      <c r="D26" s="123">
        <f t="shared" ref="D26:O26" si="0">SUM(D28:D43)</f>
        <v>276.49999999999994</v>
      </c>
      <c r="E26" s="123">
        <f t="shared" si="0"/>
        <v>276.49999999999994</v>
      </c>
      <c r="F26" s="123">
        <f t="shared" si="0"/>
        <v>236.89999999999998</v>
      </c>
      <c r="G26" s="123">
        <f t="shared" si="0"/>
        <v>0</v>
      </c>
      <c r="H26" s="124">
        <f t="shared" si="0"/>
        <v>0</v>
      </c>
      <c r="I26" s="124">
        <f t="shared" si="0"/>
        <v>0</v>
      </c>
      <c r="J26" s="124">
        <f t="shared" si="0"/>
        <v>0</v>
      </c>
      <c r="K26" s="124">
        <f t="shared" si="0"/>
        <v>0</v>
      </c>
      <c r="L26" s="73">
        <f t="shared" si="0"/>
        <v>276.49999999999994</v>
      </c>
      <c r="M26" s="73">
        <f t="shared" si="0"/>
        <v>276.49999999999994</v>
      </c>
      <c r="N26" s="73">
        <f t="shared" si="0"/>
        <v>236.89999999999998</v>
      </c>
      <c r="O26" s="73">
        <f t="shared" si="0"/>
        <v>0</v>
      </c>
    </row>
    <row r="27" spans="1:15" ht="15" customHeight="1" x14ac:dyDescent="0.25">
      <c r="A27" s="125"/>
      <c r="B27" s="126" t="s">
        <v>181</v>
      </c>
      <c r="C27" s="127"/>
      <c r="D27" s="128"/>
      <c r="E27" s="128"/>
      <c r="F27" s="128"/>
      <c r="G27" s="128"/>
      <c r="H27" s="72"/>
      <c r="I27" s="72"/>
      <c r="J27" s="72"/>
      <c r="K27" s="72"/>
      <c r="L27" s="29"/>
      <c r="M27" s="29"/>
      <c r="N27" s="29"/>
      <c r="O27" s="29"/>
    </row>
    <row r="28" spans="1:15" ht="26.4" x14ac:dyDescent="0.25">
      <c r="A28" s="125"/>
      <c r="B28" s="129" t="s">
        <v>190</v>
      </c>
      <c r="C28" s="7" t="s">
        <v>9</v>
      </c>
      <c r="D28" s="8">
        <f>E28+G28</f>
        <v>0.7</v>
      </c>
      <c r="E28" s="8">
        <v>0.7</v>
      </c>
      <c r="F28" s="8">
        <v>0.7</v>
      </c>
      <c r="G28" s="8"/>
      <c r="H28" s="9">
        <f>I28+K28</f>
        <v>0</v>
      </c>
      <c r="I28" s="9"/>
      <c r="J28" s="9"/>
      <c r="K28" s="9"/>
      <c r="L28" s="11">
        <f>M28+O28</f>
        <v>0.7</v>
      </c>
      <c r="M28" s="11">
        <f>E28+I28</f>
        <v>0.7</v>
      </c>
      <c r="N28" s="11">
        <f>F28+J28</f>
        <v>0.7</v>
      </c>
      <c r="O28" s="11">
        <f>G28+K28</f>
        <v>0</v>
      </c>
    </row>
    <row r="29" spans="1:15" ht="15" customHeight="1" x14ac:dyDescent="0.25">
      <c r="A29" s="125"/>
      <c r="B29" s="130" t="s">
        <v>186</v>
      </c>
      <c r="C29" s="30" t="s">
        <v>9</v>
      </c>
      <c r="D29" s="16">
        <f>E29+G29</f>
        <v>29.3</v>
      </c>
      <c r="E29" s="16">
        <v>29.3</v>
      </c>
      <c r="F29" s="16">
        <v>28.8</v>
      </c>
      <c r="G29" s="16"/>
      <c r="H29" s="9">
        <f t="shared" ref="H29:H43" si="1">I29+K29</f>
        <v>0</v>
      </c>
      <c r="I29" s="9"/>
      <c r="J29" s="9"/>
      <c r="K29" s="9"/>
      <c r="L29" s="12">
        <f>M29+O29</f>
        <v>29.3</v>
      </c>
      <c r="M29" s="11">
        <f t="shared" ref="M29:O43" si="2">E29+I29</f>
        <v>29.3</v>
      </c>
      <c r="N29" s="11">
        <f t="shared" si="2"/>
        <v>28.8</v>
      </c>
      <c r="O29" s="11">
        <f t="shared" si="2"/>
        <v>0</v>
      </c>
    </row>
    <row r="30" spans="1:15" ht="26.4" x14ac:dyDescent="0.25">
      <c r="A30" s="125"/>
      <c r="B30" s="130" t="s">
        <v>192</v>
      </c>
      <c r="C30" s="30" t="s">
        <v>9</v>
      </c>
      <c r="D30" s="16">
        <f t="shared" ref="D30:D43" si="3">E30+G30</f>
        <v>8.1999999999999993</v>
      </c>
      <c r="E30" s="16">
        <v>8.1999999999999993</v>
      </c>
      <c r="F30" s="16">
        <v>8.1</v>
      </c>
      <c r="G30" s="16"/>
      <c r="H30" s="9">
        <f t="shared" si="1"/>
        <v>0</v>
      </c>
      <c r="I30" s="10"/>
      <c r="J30" s="10"/>
      <c r="K30" s="10"/>
      <c r="L30" s="12">
        <f t="shared" ref="L30:L43" si="4">M30+O30</f>
        <v>8.1999999999999993</v>
      </c>
      <c r="M30" s="12">
        <f t="shared" si="2"/>
        <v>8.1999999999999993</v>
      </c>
      <c r="N30" s="12">
        <f t="shared" si="2"/>
        <v>8.1</v>
      </c>
      <c r="O30" s="12">
        <f t="shared" si="2"/>
        <v>0</v>
      </c>
    </row>
    <row r="31" spans="1:15" ht="26.4" x14ac:dyDescent="0.25">
      <c r="A31" s="125"/>
      <c r="B31" s="130" t="s">
        <v>188</v>
      </c>
      <c r="C31" s="30" t="s">
        <v>9</v>
      </c>
      <c r="D31" s="16">
        <f t="shared" si="3"/>
        <v>28.7</v>
      </c>
      <c r="E31" s="16">
        <v>28.7</v>
      </c>
      <c r="F31" s="16">
        <v>23.4</v>
      </c>
      <c r="G31" s="16"/>
      <c r="H31" s="9">
        <f t="shared" si="1"/>
        <v>0</v>
      </c>
      <c r="I31" s="10"/>
      <c r="J31" s="10"/>
      <c r="K31" s="10"/>
      <c r="L31" s="12">
        <f t="shared" si="4"/>
        <v>28.7</v>
      </c>
      <c r="M31" s="12">
        <f t="shared" si="2"/>
        <v>28.7</v>
      </c>
      <c r="N31" s="12">
        <f t="shared" si="2"/>
        <v>23.4</v>
      </c>
      <c r="O31" s="12">
        <f t="shared" si="2"/>
        <v>0</v>
      </c>
    </row>
    <row r="32" spans="1:15" ht="15" customHeight="1" x14ac:dyDescent="0.25">
      <c r="A32" s="125"/>
      <c r="B32" s="450" t="s">
        <v>193</v>
      </c>
      <c r="C32" s="30" t="s">
        <v>9</v>
      </c>
      <c r="D32" s="16">
        <f t="shared" si="3"/>
        <v>15.3</v>
      </c>
      <c r="E32" s="16">
        <v>15.3</v>
      </c>
      <c r="F32" s="16">
        <v>14.3</v>
      </c>
      <c r="G32" s="16"/>
      <c r="H32" s="9">
        <f t="shared" si="1"/>
        <v>0</v>
      </c>
      <c r="I32" s="10"/>
      <c r="J32" s="10"/>
      <c r="K32" s="10"/>
      <c r="L32" s="12">
        <f t="shared" si="4"/>
        <v>15.3</v>
      </c>
      <c r="M32" s="12">
        <f t="shared" si="2"/>
        <v>15.3</v>
      </c>
      <c r="N32" s="12">
        <f t="shared" si="2"/>
        <v>14.3</v>
      </c>
      <c r="O32" s="12">
        <f t="shared" si="2"/>
        <v>0</v>
      </c>
    </row>
    <row r="33" spans="1:15" ht="26.4" x14ac:dyDescent="0.25">
      <c r="A33" s="125"/>
      <c r="B33" s="130" t="s">
        <v>187</v>
      </c>
      <c r="C33" s="30" t="s">
        <v>9</v>
      </c>
      <c r="D33" s="16">
        <f t="shared" si="3"/>
        <v>4.9000000000000004</v>
      </c>
      <c r="E33" s="16">
        <v>4.9000000000000004</v>
      </c>
      <c r="F33" s="16">
        <v>4.7</v>
      </c>
      <c r="G33" s="16"/>
      <c r="H33" s="9">
        <f t="shared" si="1"/>
        <v>0</v>
      </c>
      <c r="I33" s="10"/>
      <c r="J33" s="10"/>
      <c r="K33" s="10"/>
      <c r="L33" s="12">
        <f t="shared" si="4"/>
        <v>4.9000000000000004</v>
      </c>
      <c r="M33" s="12">
        <f t="shared" si="2"/>
        <v>4.9000000000000004</v>
      </c>
      <c r="N33" s="12">
        <f t="shared" si="2"/>
        <v>4.7</v>
      </c>
      <c r="O33" s="12">
        <f t="shared" si="2"/>
        <v>0</v>
      </c>
    </row>
    <row r="34" spans="1:15" ht="39.6" x14ac:dyDescent="0.25">
      <c r="A34" s="125"/>
      <c r="B34" s="130" t="s">
        <v>262</v>
      </c>
      <c r="C34" s="30" t="s">
        <v>9</v>
      </c>
      <c r="D34" s="16">
        <f t="shared" si="3"/>
        <v>4</v>
      </c>
      <c r="E34" s="16">
        <v>4</v>
      </c>
      <c r="F34" s="16">
        <v>3.9</v>
      </c>
      <c r="G34" s="16"/>
      <c r="H34" s="9">
        <f t="shared" si="1"/>
        <v>0</v>
      </c>
      <c r="I34" s="10"/>
      <c r="J34" s="10"/>
      <c r="K34" s="10"/>
      <c r="L34" s="12">
        <f t="shared" si="4"/>
        <v>4</v>
      </c>
      <c r="M34" s="12">
        <f>E34+I34</f>
        <v>4</v>
      </c>
      <c r="N34" s="12">
        <f t="shared" si="2"/>
        <v>3.9</v>
      </c>
      <c r="O34" s="12">
        <f t="shared" si="2"/>
        <v>0</v>
      </c>
    </row>
    <row r="35" spans="1:15" ht="26.4" x14ac:dyDescent="0.25">
      <c r="A35" s="125"/>
      <c r="B35" s="130" t="s">
        <v>206</v>
      </c>
      <c r="C35" s="30" t="s">
        <v>9</v>
      </c>
      <c r="D35" s="16">
        <f t="shared" si="3"/>
        <v>1</v>
      </c>
      <c r="E35" s="16">
        <v>1</v>
      </c>
      <c r="F35" s="16">
        <v>1</v>
      </c>
      <c r="G35" s="16"/>
      <c r="H35" s="9">
        <f t="shared" si="1"/>
        <v>0</v>
      </c>
      <c r="I35" s="10"/>
      <c r="J35" s="10"/>
      <c r="K35" s="10"/>
      <c r="L35" s="12">
        <f t="shared" si="4"/>
        <v>1</v>
      </c>
      <c r="M35" s="12">
        <f t="shared" ref="M35:N43" si="5">E35+I35</f>
        <v>1</v>
      </c>
      <c r="N35" s="12">
        <f t="shared" si="2"/>
        <v>1</v>
      </c>
      <c r="O35" s="12">
        <f t="shared" si="2"/>
        <v>0</v>
      </c>
    </row>
    <row r="36" spans="1:15" ht="15" customHeight="1" x14ac:dyDescent="0.25">
      <c r="A36" s="125"/>
      <c r="B36" s="130" t="s">
        <v>191</v>
      </c>
      <c r="C36" s="30" t="s">
        <v>23</v>
      </c>
      <c r="D36" s="16">
        <f t="shared" si="3"/>
        <v>18.5</v>
      </c>
      <c r="E36" s="16">
        <v>18.5</v>
      </c>
      <c r="F36" s="16">
        <v>15.8</v>
      </c>
      <c r="G36" s="16"/>
      <c r="H36" s="9">
        <f t="shared" si="1"/>
        <v>0</v>
      </c>
      <c r="I36" s="10"/>
      <c r="J36" s="10"/>
      <c r="K36" s="10"/>
      <c r="L36" s="12">
        <f t="shared" si="4"/>
        <v>18.5</v>
      </c>
      <c r="M36" s="12">
        <f t="shared" si="5"/>
        <v>18.5</v>
      </c>
      <c r="N36" s="12">
        <f t="shared" si="5"/>
        <v>15.8</v>
      </c>
      <c r="O36" s="12">
        <f t="shared" si="2"/>
        <v>0</v>
      </c>
    </row>
    <row r="37" spans="1:15" ht="15" customHeight="1" x14ac:dyDescent="0.25">
      <c r="A37" s="125"/>
      <c r="B37" s="450" t="s">
        <v>183</v>
      </c>
      <c r="C37" s="30" t="s">
        <v>23</v>
      </c>
      <c r="D37" s="16">
        <f t="shared" si="3"/>
        <v>7.9</v>
      </c>
      <c r="E37" s="16">
        <v>7.9</v>
      </c>
      <c r="F37" s="16">
        <v>6.8</v>
      </c>
      <c r="G37" s="16"/>
      <c r="H37" s="9">
        <f t="shared" si="1"/>
        <v>0</v>
      </c>
      <c r="I37" s="10"/>
      <c r="J37" s="10"/>
      <c r="K37" s="10"/>
      <c r="L37" s="12">
        <f t="shared" si="4"/>
        <v>7.9</v>
      </c>
      <c r="M37" s="12">
        <f t="shared" si="5"/>
        <v>7.9</v>
      </c>
      <c r="N37" s="12">
        <f t="shared" si="2"/>
        <v>6.8</v>
      </c>
      <c r="O37" s="12">
        <f t="shared" si="2"/>
        <v>0</v>
      </c>
    </row>
    <row r="38" spans="1:15" ht="15" customHeight="1" x14ac:dyDescent="0.25">
      <c r="A38" s="125"/>
      <c r="B38" s="130" t="s">
        <v>196</v>
      </c>
      <c r="C38" s="30" t="s">
        <v>25</v>
      </c>
      <c r="D38" s="16">
        <f t="shared" si="3"/>
        <v>104</v>
      </c>
      <c r="E38" s="16">
        <v>104</v>
      </c>
      <c r="F38" s="16">
        <v>91.6</v>
      </c>
      <c r="G38" s="16"/>
      <c r="H38" s="9">
        <f t="shared" si="1"/>
        <v>0</v>
      </c>
      <c r="I38" s="10"/>
      <c r="J38" s="10"/>
      <c r="K38" s="10"/>
      <c r="L38" s="12">
        <f t="shared" si="4"/>
        <v>104</v>
      </c>
      <c r="M38" s="12">
        <f t="shared" si="5"/>
        <v>104</v>
      </c>
      <c r="N38" s="12">
        <f t="shared" si="2"/>
        <v>91.6</v>
      </c>
      <c r="O38" s="12">
        <f t="shared" si="2"/>
        <v>0</v>
      </c>
    </row>
    <row r="39" spans="1:15" ht="39.6" x14ac:dyDescent="0.25">
      <c r="A39" s="125"/>
      <c r="B39" s="130" t="s">
        <v>198</v>
      </c>
      <c r="C39" s="30" t="s">
        <v>24</v>
      </c>
      <c r="D39" s="16">
        <f t="shared" si="3"/>
        <v>0.1</v>
      </c>
      <c r="E39" s="16">
        <v>0.1</v>
      </c>
      <c r="F39" s="16">
        <v>0.1</v>
      </c>
      <c r="G39" s="16"/>
      <c r="H39" s="9">
        <f t="shared" si="1"/>
        <v>0</v>
      </c>
      <c r="I39" s="10"/>
      <c r="J39" s="10"/>
      <c r="K39" s="10"/>
      <c r="L39" s="12">
        <f t="shared" si="4"/>
        <v>0.1</v>
      </c>
      <c r="M39" s="12">
        <f t="shared" si="5"/>
        <v>0.1</v>
      </c>
      <c r="N39" s="12">
        <f t="shared" si="2"/>
        <v>0.1</v>
      </c>
      <c r="O39" s="12">
        <f t="shared" si="2"/>
        <v>0</v>
      </c>
    </row>
    <row r="40" spans="1:15" ht="15" customHeight="1" x14ac:dyDescent="0.25">
      <c r="A40" s="125"/>
      <c r="B40" s="130" t="s">
        <v>290</v>
      </c>
      <c r="C40" s="30" t="s">
        <v>25</v>
      </c>
      <c r="D40" s="16">
        <f t="shared" si="3"/>
        <v>13.7</v>
      </c>
      <c r="E40" s="16">
        <v>13.7</v>
      </c>
      <c r="F40" s="16">
        <v>9.5</v>
      </c>
      <c r="G40" s="16"/>
      <c r="H40" s="9">
        <f t="shared" si="1"/>
        <v>0</v>
      </c>
      <c r="I40" s="10"/>
      <c r="J40" s="10"/>
      <c r="K40" s="10"/>
      <c r="L40" s="12">
        <f t="shared" si="4"/>
        <v>13.7</v>
      </c>
      <c r="M40" s="12">
        <f t="shared" si="5"/>
        <v>13.7</v>
      </c>
      <c r="N40" s="12">
        <f t="shared" si="2"/>
        <v>9.5</v>
      </c>
      <c r="O40" s="12">
        <f t="shared" si="2"/>
        <v>0</v>
      </c>
    </row>
    <row r="41" spans="1:15" ht="27.75" customHeight="1" x14ac:dyDescent="0.25">
      <c r="A41" s="125"/>
      <c r="B41" s="450" t="s">
        <v>194</v>
      </c>
      <c r="C41" s="30" t="s">
        <v>24</v>
      </c>
      <c r="D41" s="16">
        <f t="shared" si="3"/>
        <v>6.4</v>
      </c>
      <c r="E41" s="16">
        <v>6.4</v>
      </c>
      <c r="F41" s="16"/>
      <c r="G41" s="16"/>
      <c r="H41" s="9">
        <f t="shared" si="1"/>
        <v>0</v>
      </c>
      <c r="I41" s="10"/>
      <c r="J41" s="10"/>
      <c r="K41" s="10"/>
      <c r="L41" s="12">
        <f t="shared" si="4"/>
        <v>6.4</v>
      </c>
      <c r="M41" s="12">
        <f t="shared" si="5"/>
        <v>6.4</v>
      </c>
      <c r="N41" s="12">
        <f t="shared" si="2"/>
        <v>0</v>
      </c>
      <c r="O41" s="12">
        <f t="shared" si="2"/>
        <v>0</v>
      </c>
    </row>
    <row r="42" spans="1:15" ht="16.5" customHeight="1" x14ac:dyDescent="0.25">
      <c r="A42" s="125"/>
      <c r="B42" s="450" t="s">
        <v>195</v>
      </c>
      <c r="C42" s="30" t="s">
        <v>24</v>
      </c>
      <c r="D42" s="16">
        <f t="shared" si="3"/>
        <v>14.9</v>
      </c>
      <c r="E42" s="16">
        <v>14.9</v>
      </c>
      <c r="F42" s="16">
        <v>13.7</v>
      </c>
      <c r="G42" s="16"/>
      <c r="H42" s="9">
        <f t="shared" si="1"/>
        <v>0</v>
      </c>
      <c r="I42" s="10"/>
      <c r="J42" s="10"/>
      <c r="K42" s="10"/>
      <c r="L42" s="12">
        <f t="shared" si="4"/>
        <v>14.9</v>
      </c>
      <c r="M42" s="12">
        <f t="shared" si="5"/>
        <v>14.9</v>
      </c>
      <c r="N42" s="12">
        <f t="shared" si="2"/>
        <v>13.7</v>
      </c>
      <c r="O42" s="12">
        <f t="shared" si="2"/>
        <v>0</v>
      </c>
    </row>
    <row r="43" spans="1:15" ht="15" customHeight="1" x14ac:dyDescent="0.25">
      <c r="A43" s="125"/>
      <c r="B43" s="450" t="s">
        <v>197</v>
      </c>
      <c r="C43" s="30" t="s">
        <v>24</v>
      </c>
      <c r="D43" s="16">
        <f t="shared" si="3"/>
        <v>18.899999999999999</v>
      </c>
      <c r="E43" s="16">
        <v>18.899999999999999</v>
      </c>
      <c r="F43" s="16">
        <v>14.5</v>
      </c>
      <c r="G43" s="16"/>
      <c r="H43" s="9">
        <f t="shared" si="1"/>
        <v>0</v>
      </c>
      <c r="I43" s="10"/>
      <c r="J43" s="10"/>
      <c r="K43" s="10"/>
      <c r="L43" s="12">
        <f t="shared" si="4"/>
        <v>18.899999999999999</v>
      </c>
      <c r="M43" s="12">
        <f t="shared" si="5"/>
        <v>18.899999999999999</v>
      </c>
      <c r="N43" s="12">
        <f t="shared" si="2"/>
        <v>14.5</v>
      </c>
      <c r="O43" s="12">
        <f t="shared" si="2"/>
        <v>0</v>
      </c>
    </row>
    <row r="44" spans="1:15" ht="15" customHeight="1" x14ac:dyDescent="0.25">
      <c r="A44" s="121" t="s">
        <v>66</v>
      </c>
      <c r="B44" s="29" t="s">
        <v>7</v>
      </c>
      <c r="C44" s="131"/>
      <c r="D44" s="128">
        <f>SUM(D46:D47)</f>
        <v>11.7</v>
      </c>
      <c r="E44" s="128">
        <f>SUM(E46:E47)</f>
        <v>11.7</v>
      </c>
      <c r="F44" s="128">
        <f>SUM(F46:F47)</f>
        <v>10.3</v>
      </c>
      <c r="G44" s="128">
        <f>SUM(G46:G47)</f>
        <v>0</v>
      </c>
      <c r="H44" s="72">
        <f t="shared" ref="H44:O44" si="6">SUM(H46:H47)</f>
        <v>0</v>
      </c>
      <c r="I44" s="72">
        <f t="shared" si="6"/>
        <v>0</v>
      </c>
      <c r="J44" s="72">
        <f t="shared" si="6"/>
        <v>0.6</v>
      </c>
      <c r="K44" s="72">
        <f t="shared" si="6"/>
        <v>0</v>
      </c>
      <c r="L44" s="29">
        <f t="shared" si="6"/>
        <v>11.7</v>
      </c>
      <c r="M44" s="29">
        <f t="shared" si="6"/>
        <v>11.7</v>
      </c>
      <c r="N44" s="29">
        <f t="shared" si="6"/>
        <v>10.9</v>
      </c>
      <c r="O44" s="29">
        <f t="shared" si="6"/>
        <v>0</v>
      </c>
    </row>
    <row r="45" spans="1:15" ht="15" customHeight="1" x14ac:dyDescent="0.25">
      <c r="A45" s="125"/>
      <c r="B45" s="126" t="s">
        <v>181</v>
      </c>
      <c r="C45" s="127"/>
      <c r="D45" s="128"/>
      <c r="E45" s="128"/>
      <c r="F45" s="128"/>
      <c r="G45" s="128"/>
      <c r="H45" s="72"/>
      <c r="I45" s="72"/>
      <c r="J45" s="72"/>
      <c r="K45" s="72"/>
      <c r="L45" s="29"/>
      <c r="M45" s="29"/>
      <c r="N45" s="29"/>
      <c r="O45" s="29"/>
    </row>
    <row r="46" spans="1:15" ht="15" customHeight="1" x14ac:dyDescent="0.25">
      <c r="A46" s="125"/>
      <c r="B46" s="129" t="s">
        <v>196</v>
      </c>
      <c r="C46" s="7" t="s">
        <v>25</v>
      </c>
      <c r="D46" s="8">
        <f>E46+G46</f>
        <v>11.5</v>
      </c>
      <c r="E46" s="8">
        <v>11.5</v>
      </c>
      <c r="F46" s="8">
        <v>10.3</v>
      </c>
      <c r="G46" s="8"/>
      <c r="H46" s="9">
        <f>I46+K46</f>
        <v>0</v>
      </c>
      <c r="I46" s="9"/>
      <c r="J46" s="9">
        <v>0.6</v>
      </c>
      <c r="K46" s="9"/>
      <c r="L46" s="11">
        <f>M46+O46</f>
        <v>11.5</v>
      </c>
      <c r="M46" s="11">
        <f>E46+I46</f>
        <v>11.5</v>
      </c>
      <c r="N46" s="11">
        <f>F46+J46</f>
        <v>10.9</v>
      </c>
      <c r="O46" s="11">
        <f>G46+K46</f>
        <v>0</v>
      </c>
    </row>
    <row r="47" spans="1:15" ht="26.4" x14ac:dyDescent="0.25">
      <c r="A47" s="125"/>
      <c r="B47" s="130" t="s">
        <v>287</v>
      </c>
      <c r="C47" s="30" t="s">
        <v>25</v>
      </c>
      <c r="D47" s="16">
        <f>E47+G47</f>
        <v>0.2</v>
      </c>
      <c r="E47" s="16">
        <v>0.2</v>
      </c>
      <c r="F47" s="16"/>
      <c r="G47" s="16"/>
      <c r="H47" s="10">
        <f>I47+K47</f>
        <v>0</v>
      </c>
      <c r="I47" s="10"/>
      <c r="J47" s="10"/>
      <c r="K47" s="10"/>
      <c r="L47" s="12">
        <f>M47+O47</f>
        <v>0.2</v>
      </c>
      <c r="M47" s="12">
        <f>E47+H47</f>
        <v>0.2</v>
      </c>
      <c r="N47" s="12">
        <f>F47+I47</f>
        <v>0</v>
      </c>
      <c r="O47" s="12">
        <f>G47+J47</f>
        <v>0</v>
      </c>
    </row>
    <row r="48" spans="1:15" ht="15" customHeight="1" x14ac:dyDescent="0.25">
      <c r="A48" s="121" t="s">
        <v>67</v>
      </c>
      <c r="B48" s="29" t="s">
        <v>10</v>
      </c>
      <c r="C48" s="131"/>
      <c r="D48" s="128">
        <f>SUM(D50:D51)</f>
        <v>11.299999999999999</v>
      </c>
      <c r="E48" s="128">
        <f>SUM(E50:E51)</f>
        <v>11.299999999999999</v>
      </c>
      <c r="F48" s="128">
        <f>SUM(F50:F51)</f>
        <v>10.199999999999999</v>
      </c>
      <c r="G48" s="128">
        <f>SUM(G50:G51)</f>
        <v>0</v>
      </c>
      <c r="H48" s="72">
        <f>SUM(H50:H51)</f>
        <v>0</v>
      </c>
      <c r="I48" s="72">
        <f t="shared" ref="I48:K48" si="7">SUM(I50:I51)</f>
        <v>0</v>
      </c>
      <c r="J48" s="72">
        <f t="shared" si="7"/>
        <v>0.2</v>
      </c>
      <c r="K48" s="72">
        <f t="shared" si="7"/>
        <v>0</v>
      </c>
      <c r="L48" s="29">
        <f>SUM(L50:L51)</f>
        <v>11.299999999999999</v>
      </c>
      <c r="M48" s="29">
        <f>SUM(M50:M51)</f>
        <v>11.299999999999999</v>
      </c>
      <c r="N48" s="29">
        <f>SUM(N50:N51)</f>
        <v>10.399999999999999</v>
      </c>
      <c r="O48" s="29">
        <f>SUM(O50:O51)</f>
        <v>0</v>
      </c>
    </row>
    <row r="49" spans="1:15" ht="15" customHeight="1" x14ac:dyDescent="0.25">
      <c r="A49" s="125"/>
      <c r="B49" s="126" t="s">
        <v>181</v>
      </c>
      <c r="C49" s="127"/>
      <c r="D49" s="128">
        <f>E49+G49</f>
        <v>0</v>
      </c>
      <c r="E49" s="128"/>
      <c r="F49" s="128"/>
      <c r="G49" s="128"/>
      <c r="H49" s="72">
        <f>I49+K49</f>
        <v>0</v>
      </c>
      <c r="I49" s="72"/>
      <c r="J49" s="72"/>
      <c r="K49" s="72"/>
      <c r="L49" s="29">
        <f>M49+O49</f>
        <v>0</v>
      </c>
      <c r="M49" s="29"/>
      <c r="N49" s="29"/>
      <c r="O49" s="29"/>
    </row>
    <row r="50" spans="1:15" ht="15" customHeight="1" x14ac:dyDescent="0.25">
      <c r="A50" s="125"/>
      <c r="B50" s="129" t="s">
        <v>196</v>
      </c>
      <c r="C50" s="7" t="s">
        <v>25</v>
      </c>
      <c r="D50" s="8">
        <f>E50+G50</f>
        <v>11.1</v>
      </c>
      <c r="E50" s="8">
        <v>11.1</v>
      </c>
      <c r="F50" s="8">
        <v>10.199999999999999</v>
      </c>
      <c r="G50" s="8"/>
      <c r="H50" s="9">
        <f>I50+K50</f>
        <v>0</v>
      </c>
      <c r="I50" s="9"/>
      <c r="J50" s="9">
        <v>0.2</v>
      </c>
      <c r="K50" s="9"/>
      <c r="L50" s="11">
        <f>M50+O50</f>
        <v>11.1</v>
      </c>
      <c r="M50" s="11">
        <f>E50+I50</f>
        <v>11.1</v>
      </c>
      <c r="N50" s="11">
        <f>F50+J50</f>
        <v>10.399999999999999</v>
      </c>
      <c r="O50" s="11">
        <f>G50+K50</f>
        <v>0</v>
      </c>
    </row>
    <row r="51" spans="1:15" ht="26.4" x14ac:dyDescent="0.25">
      <c r="A51" s="125"/>
      <c r="B51" s="130" t="s">
        <v>287</v>
      </c>
      <c r="C51" s="30" t="s">
        <v>25</v>
      </c>
      <c r="D51" s="16">
        <f>E51+G51</f>
        <v>0.2</v>
      </c>
      <c r="E51" s="16">
        <v>0.2</v>
      </c>
      <c r="F51" s="16"/>
      <c r="G51" s="16"/>
      <c r="H51" s="10">
        <f>I51+K51</f>
        <v>0</v>
      </c>
      <c r="I51" s="10"/>
      <c r="J51" s="10"/>
      <c r="K51" s="10"/>
      <c r="L51" s="12">
        <f>M51+O51</f>
        <v>0.2</v>
      </c>
      <c r="M51" s="12">
        <f>E51+H51</f>
        <v>0.2</v>
      </c>
      <c r="N51" s="12">
        <f>F51+I51</f>
        <v>0</v>
      </c>
      <c r="O51" s="12">
        <f>G51+J51</f>
        <v>0</v>
      </c>
    </row>
    <row r="52" spans="1:15" ht="15" customHeight="1" x14ac:dyDescent="0.25">
      <c r="A52" s="121" t="s">
        <v>68</v>
      </c>
      <c r="B52" s="29" t="s">
        <v>11</v>
      </c>
      <c r="C52" s="131"/>
      <c r="D52" s="128">
        <f>SUM(D54:D55)</f>
        <v>11.6</v>
      </c>
      <c r="E52" s="128">
        <f>SUM(E54:E55)</f>
        <v>11.6</v>
      </c>
      <c r="F52" s="128">
        <f>SUM(F54:F55)</f>
        <v>10.1</v>
      </c>
      <c r="G52" s="128">
        <f>SUM(G54:G55)</f>
        <v>0</v>
      </c>
      <c r="H52" s="72">
        <f>SUM(H54:H55)</f>
        <v>0</v>
      </c>
      <c r="I52" s="72">
        <f t="shared" ref="I52:J52" si="8">SUM(I54:I55)</f>
        <v>0</v>
      </c>
      <c r="J52" s="72">
        <f t="shared" si="8"/>
        <v>0.5</v>
      </c>
      <c r="K52" s="72">
        <f>SUM(K54:K55)</f>
        <v>0</v>
      </c>
      <c r="L52" s="29">
        <f>SUM(L54:L55)</f>
        <v>11.6</v>
      </c>
      <c r="M52" s="29">
        <f>SUM(M54:M55)</f>
        <v>11.6</v>
      </c>
      <c r="N52" s="29">
        <f>SUM(N54:N55)</f>
        <v>10.6</v>
      </c>
      <c r="O52" s="29">
        <f>SUM(O54:O55)</f>
        <v>0</v>
      </c>
    </row>
    <row r="53" spans="1:15" ht="15" customHeight="1" x14ac:dyDescent="0.25">
      <c r="A53" s="125"/>
      <c r="B53" s="126" t="s">
        <v>181</v>
      </c>
      <c r="C53" s="127"/>
      <c r="D53" s="128">
        <f>E53+G53</f>
        <v>0</v>
      </c>
      <c r="E53" s="128"/>
      <c r="F53" s="128"/>
      <c r="G53" s="128"/>
      <c r="H53" s="72">
        <f>I53+K53</f>
        <v>0</v>
      </c>
      <c r="I53" s="72"/>
      <c r="J53" s="72"/>
      <c r="K53" s="72"/>
      <c r="L53" s="29">
        <f>M53+O53</f>
        <v>0</v>
      </c>
      <c r="M53" s="29"/>
      <c r="N53" s="29"/>
      <c r="O53" s="29"/>
    </row>
    <row r="54" spans="1:15" ht="15" customHeight="1" x14ac:dyDescent="0.25">
      <c r="A54" s="125"/>
      <c r="B54" s="129" t="s">
        <v>196</v>
      </c>
      <c r="C54" s="7" t="s">
        <v>25</v>
      </c>
      <c r="D54" s="8">
        <f>E54+G54</f>
        <v>11.4</v>
      </c>
      <c r="E54" s="8">
        <v>11.4</v>
      </c>
      <c r="F54" s="8">
        <v>10.1</v>
      </c>
      <c r="G54" s="8"/>
      <c r="H54" s="9">
        <f>I54+K54</f>
        <v>0</v>
      </c>
      <c r="I54" s="9"/>
      <c r="J54" s="9">
        <v>0.5</v>
      </c>
      <c r="K54" s="9"/>
      <c r="L54" s="11">
        <f>M54+O54</f>
        <v>11.4</v>
      </c>
      <c r="M54" s="11">
        <f>E54+I54</f>
        <v>11.4</v>
      </c>
      <c r="N54" s="11">
        <f>F54+J54</f>
        <v>10.6</v>
      </c>
      <c r="O54" s="11">
        <f>G54+K54</f>
        <v>0</v>
      </c>
    </row>
    <row r="55" spans="1:15" ht="26.4" x14ac:dyDescent="0.25">
      <c r="A55" s="132"/>
      <c r="B55" s="130" t="s">
        <v>287</v>
      </c>
      <c r="C55" s="30" t="s">
        <v>25</v>
      </c>
      <c r="D55" s="16">
        <f>E55+G55</f>
        <v>0.2</v>
      </c>
      <c r="E55" s="16">
        <v>0.2</v>
      </c>
      <c r="F55" s="16"/>
      <c r="G55" s="16"/>
      <c r="H55" s="10">
        <f>I55+K55</f>
        <v>0</v>
      </c>
      <c r="I55" s="10"/>
      <c r="J55" s="10"/>
      <c r="K55" s="10"/>
      <c r="L55" s="12">
        <f>M55+O55</f>
        <v>0.2</v>
      </c>
      <c r="M55" s="12">
        <f>E55+H55</f>
        <v>0.2</v>
      </c>
      <c r="N55" s="12">
        <f>F55+I55</f>
        <v>0</v>
      </c>
      <c r="O55" s="12">
        <f>G55+J55</f>
        <v>0</v>
      </c>
    </row>
    <row r="56" spans="1:15" ht="15" customHeight="1" x14ac:dyDescent="0.25">
      <c r="A56" s="121" t="s">
        <v>69</v>
      </c>
      <c r="B56" s="29" t="s">
        <v>12</v>
      </c>
      <c r="C56" s="131"/>
      <c r="D56" s="128">
        <f>SUM(D58:D59)</f>
        <v>9.6999999999999993</v>
      </c>
      <c r="E56" s="128">
        <f>SUM(E58:E59)</f>
        <v>9.6999999999999993</v>
      </c>
      <c r="F56" s="128">
        <f>SUM(F58:F59)</f>
        <v>8.5</v>
      </c>
      <c r="G56" s="128">
        <f>SUM(G58:G59)</f>
        <v>0</v>
      </c>
      <c r="H56" s="72">
        <f>SUM(H58:H59)</f>
        <v>0</v>
      </c>
      <c r="I56" s="72">
        <f t="shared" ref="I56:K56" si="9">SUM(I58:I59)</f>
        <v>0</v>
      </c>
      <c r="J56" s="72">
        <f t="shared" si="9"/>
        <v>0.4</v>
      </c>
      <c r="K56" s="72">
        <f t="shared" si="9"/>
        <v>0</v>
      </c>
      <c r="L56" s="29">
        <f>SUM(L58:L59)</f>
        <v>9.6999999999999993</v>
      </c>
      <c r="M56" s="29">
        <f>SUM(M58:M59)</f>
        <v>9.6999999999999993</v>
      </c>
      <c r="N56" s="29">
        <f>SUM(N58:N59)</f>
        <v>8.9</v>
      </c>
      <c r="O56" s="29">
        <f>SUM(O58:O59)</f>
        <v>0</v>
      </c>
    </row>
    <row r="57" spans="1:15" ht="15" customHeight="1" x14ac:dyDescent="0.25">
      <c r="A57" s="125"/>
      <c r="B57" s="126" t="s">
        <v>181</v>
      </c>
      <c r="C57" s="127"/>
      <c r="D57" s="128">
        <f>E57+G57</f>
        <v>0</v>
      </c>
      <c r="E57" s="128"/>
      <c r="F57" s="128"/>
      <c r="G57" s="128"/>
      <c r="H57" s="72">
        <f>I57+K57</f>
        <v>0</v>
      </c>
      <c r="I57" s="72"/>
      <c r="J57" s="72"/>
      <c r="K57" s="72"/>
      <c r="L57" s="29">
        <f>M57+O57</f>
        <v>0</v>
      </c>
      <c r="M57" s="29"/>
      <c r="N57" s="29"/>
      <c r="O57" s="29"/>
    </row>
    <row r="58" spans="1:15" ht="15" customHeight="1" x14ac:dyDescent="0.25">
      <c r="A58" s="125"/>
      <c r="B58" s="129" t="s">
        <v>196</v>
      </c>
      <c r="C58" s="7" t="s">
        <v>25</v>
      </c>
      <c r="D58" s="8">
        <f>E58+G58</f>
        <v>9.5</v>
      </c>
      <c r="E58" s="8">
        <v>9.5</v>
      </c>
      <c r="F58" s="8">
        <v>8.5</v>
      </c>
      <c r="G58" s="8"/>
      <c r="H58" s="9">
        <f>I58+K58</f>
        <v>0</v>
      </c>
      <c r="I58" s="9"/>
      <c r="J58" s="9">
        <v>0.4</v>
      </c>
      <c r="K58" s="9"/>
      <c r="L58" s="11">
        <f>M58+O58</f>
        <v>9.5</v>
      </c>
      <c r="M58" s="11">
        <f t="shared" ref="M58:O59" si="10">E58+I58</f>
        <v>9.5</v>
      </c>
      <c r="N58" s="11">
        <f t="shared" si="10"/>
        <v>8.9</v>
      </c>
      <c r="O58" s="11">
        <f t="shared" si="10"/>
        <v>0</v>
      </c>
    </row>
    <row r="59" spans="1:15" ht="26.4" x14ac:dyDescent="0.25">
      <c r="A59" s="125"/>
      <c r="B59" s="130" t="s">
        <v>287</v>
      </c>
      <c r="C59" s="30" t="s">
        <v>25</v>
      </c>
      <c r="D59" s="16">
        <f>E59+G59</f>
        <v>0.2</v>
      </c>
      <c r="E59" s="16">
        <v>0.2</v>
      </c>
      <c r="F59" s="16"/>
      <c r="G59" s="16"/>
      <c r="H59" s="10">
        <f>I59+K59</f>
        <v>0</v>
      </c>
      <c r="I59" s="10"/>
      <c r="J59" s="10"/>
      <c r="K59" s="10"/>
      <c r="L59" s="11">
        <f>M59+O59</f>
        <v>0.2</v>
      </c>
      <c r="M59" s="11">
        <f t="shared" si="10"/>
        <v>0.2</v>
      </c>
      <c r="N59" s="11">
        <f t="shared" si="10"/>
        <v>0</v>
      </c>
      <c r="O59" s="11">
        <f t="shared" si="10"/>
        <v>0</v>
      </c>
    </row>
    <row r="60" spans="1:15" ht="15" customHeight="1" x14ac:dyDescent="0.25">
      <c r="A60" s="121" t="s">
        <v>70</v>
      </c>
      <c r="B60" s="29" t="s">
        <v>13</v>
      </c>
      <c r="C60" s="131"/>
      <c r="D60" s="128">
        <f>SUM(D62:D63)</f>
        <v>10.5</v>
      </c>
      <c r="E60" s="128">
        <f>SUM(E62:E63)</f>
        <v>10.5</v>
      </c>
      <c r="F60" s="128">
        <f>SUM(F62:F63)</f>
        <v>9.4</v>
      </c>
      <c r="G60" s="128">
        <f>SUM(G62:G63)</f>
        <v>0</v>
      </c>
      <c r="H60" s="72">
        <f>SUM(H62:H63)</f>
        <v>0</v>
      </c>
      <c r="I60" s="72">
        <f t="shared" ref="I60:K60" si="11">SUM(I62:I63)</f>
        <v>0</v>
      </c>
      <c r="J60" s="72">
        <f t="shared" si="11"/>
        <v>0.4</v>
      </c>
      <c r="K60" s="72">
        <f t="shared" si="11"/>
        <v>0</v>
      </c>
      <c r="L60" s="29">
        <f>SUM(L62:L63)</f>
        <v>10.5</v>
      </c>
      <c r="M60" s="29">
        <f>SUM(M62:M63)</f>
        <v>10.5</v>
      </c>
      <c r="N60" s="29">
        <f>SUM(N62:N63)</f>
        <v>9.8000000000000007</v>
      </c>
      <c r="O60" s="29">
        <f>SUM(O62:O63)</f>
        <v>0</v>
      </c>
    </row>
    <row r="61" spans="1:15" ht="15" customHeight="1" x14ac:dyDescent="0.25">
      <c r="A61" s="125"/>
      <c r="B61" s="126" t="s">
        <v>181</v>
      </c>
      <c r="C61" s="127"/>
      <c r="D61" s="128">
        <f>E61+G61</f>
        <v>0</v>
      </c>
      <c r="E61" s="128"/>
      <c r="F61" s="128"/>
      <c r="G61" s="128"/>
      <c r="H61" s="72">
        <f>I61+K61</f>
        <v>0</v>
      </c>
      <c r="I61" s="72"/>
      <c r="J61" s="72"/>
      <c r="K61" s="72"/>
      <c r="L61" s="29">
        <f>M61+O61</f>
        <v>0</v>
      </c>
      <c r="M61" s="29"/>
      <c r="N61" s="29"/>
      <c r="O61" s="29"/>
    </row>
    <row r="62" spans="1:15" ht="15" customHeight="1" x14ac:dyDescent="0.25">
      <c r="A62" s="125"/>
      <c r="B62" s="129" t="s">
        <v>196</v>
      </c>
      <c r="C62" s="7" t="s">
        <v>25</v>
      </c>
      <c r="D62" s="8">
        <f>E62+G62</f>
        <v>10.3</v>
      </c>
      <c r="E62" s="8">
        <v>10.3</v>
      </c>
      <c r="F62" s="8">
        <v>9.4</v>
      </c>
      <c r="G62" s="8"/>
      <c r="H62" s="9">
        <f>I62+K62</f>
        <v>0</v>
      </c>
      <c r="I62" s="9"/>
      <c r="J62" s="9">
        <v>0.4</v>
      </c>
      <c r="K62" s="9"/>
      <c r="L62" s="11">
        <f>M62+O62</f>
        <v>10.3</v>
      </c>
      <c r="M62" s="11">
        <f>E62+I62</f>
        <v>10.3</v>
      </c>
      <c r="N62" s="11">
        <f>F62+J62</f>
        <v>9.8000000000000007</v>
      </c>
      <c r="O62" s="11">
        <f>G62+K62</f>
        <v>0</v>
      </c>
    </row>
    <row r="63" spans="1:15" ht="26.4" x14ac:dyDescent="0.25">
      <c r="A63" s="125"/>
      <c r="B63" s="130" t="s">
        <v>287</v>
      </c>
      <c r="C63" s="30" t="s">
        <v>25</v>
      </c>
      <c r="D63" s="16">
        <f>E63+G63</f>
        <v>0.2</v>
      </c>
      <c r="E63" s="16">
        <v>0.2</v>
      </c>
      <c r="F63" s="16"/>
      <c r="G63" s="16"/>
      <c r="H63" s="10">
        <f>I63+K63</f>
        <v>0</v>
      </c>
      <c r="I63" s="10"/>
      <c r="J63" s="10"/>
      <c r="K63" s="10"/>
      <c r="L63" s="12">
        <f>M63+O63</f>
        <v>0.2</v>
      </c>
      <c r="M63" s="12">
        <f>E63+H63</f>
        <v>0.2</v>
      </c>
      <c r="N63" s="12">
        <f>F63+I63</f>
        <v>0</v>
      </c>
      <c r="O63" s="12">
        <f>G63+J63</f>
        <v>0</v>
      </c>
    </row>
    <row r="64" spans="1:15" ht="15" customHeight="1" x14ac:dyDescent="0.25">
      <c r="A64" s="121" t="s">
        <v>71</v>
      </c>
      <c r="B64" s="29" t="s">
        <v>14</v>
      </c>
      <c r="C64" s="131"/>
      <c r="D64" s="128">
        <f>SUM(D66:D67)</f>
        <v>10.199999999999999</v>
      </c>
      <c r="E64" s="128">
        <f>SUM(E66:E67)</f>
        <v>10.199999999999999</v>
      </c>
      <c r="F64" s="128">
        <f>SUM(F66:F67)</f>
        <v>9</v>
      </c>
      <c r="G64" s="128">
        <f>SUM(G66:G67)</f>
        <v>0</v>
      </c>
      <c r="H64" s="72">
        <f>SUM(H66:H67)</f>
        <v>0</v>
      </c>
      <c r="I64" s="72">
        <f t="shared" ref="I64:K64" si="12">SUM(I66:I67)</f>
        <v>0</v>
      </c>
      <c r="J64" s="72">
        <f t="shared" si="12"/>
        <v>0.4</v>
      </c>
      <c r="K64" s="72">
        <f t="shared" si="12"/>
        <v>0</v>
      </c>
      <c r="L64" s="29">
        <f>SUM(L66:L67)</f>
        <v>10.199999999999999</v>
      </c>
      <c r="M64" s="29">
        <f>SUM(M66:M67)</f>
        <v>10.199999999999999</v>
      </c>
      <c r="N64" s="29">
        <f>SUM(N66:N67)</f>
        <v>9.4</v>
      </c>
      <c r="O64" s="29">
        <f>SUM(O66:O67)</f>
        <v>0</v>
      </c>
    </row>
    <row r="65" spans="1:15" ht="15" customHeight="1" x14ac:dyDescent="0.25">
      <c r="A65" s="125"/>
      <c r="B65" s="126" t="s">
        <v>181</v>
      </c>
      <c r="C65" s="127"/>
      <c r="D65" s="128">
        <f>E65+G65</f>
        <v>0</v>
      </c>
      <c r="E65" s="128"/>
      <c r="F65" s="128"/>
      <c r="G65" s="128"/>
      <c r="H65" s="72">
        <f>I65+K65</f>
        <v>0</v>
      </c>
      <c r="I65" s="72"/>
      <c r="J65" s="72"/>
      <c r="K65" s="72"/>
      <c r="L65" s="29">
        <f>M65+O65</f>
        <v>0</v>
      </c>
      <c r="M65" s="29"/>
      <c r="N65" s="29"/>
      <c r="O65" s="29"/>
    </row>
    <row r="66" spans="1:15" ht="15" customHeight="1" x14ac:dyDescent="0.25">
      <c r="A66" s="125"/>
      <c r="B66" s="129" t="s">
        <v>196</v>
      </c>
      <c r="C66" s="7" t="s">
        <v>25</v>
      </c>
      <c r="D66" s="8">
        <f>E66+G66</f>
        <v>10</v>
      </c>
      <c r="E66" s="8">
        <v>10</v>
      </c>
      <c r="F66" s="8">
        <v>9</v>
      </c>
      <c r="G66" s="8"/>
      <c r="H66" s="9">
        <f>I66+K66</f>
        <v>0</v>
      </c>
      <c r="I66" s="9"/>
      <c r="J66" s="9">
        <v>0.4</v>
      </c>
      <c r="K66" s="9"/>
      <c r="L66" s="11">
        <f>M66+O66</f>
        <v>10</v>
      </c>
      <c r="M66" s="11">
        <f t="shared" ref="M66:O67" si="13">E66+I66</f>
        <v>10</v>
      </c>
      <c r="N66" s="11">
        <f t="shared" si="13"/>
        <v>9.4</v>
      </c>
      <c r="O66" s="11">
        <f t="shared" si="13"/>
        <v>0</v>
      </c>
    </row>
    <row r="67" spans="1:15" ht="26.4" x14ac:dyDescent="0.25">
      <c r="A67" s="125"/>
      <c r="B67" s="130" t="s">
        <v>287</v>
      </c>
      <c r="C67" s="30" t="s">
        <v>25</v>
      </c>
      <c r="D67" s="16">
        <f>E67+G67</f>
        <v>0.2</v>
      </c>
      <c r="E67" s="16">
        <v>0.2</v>
      </c>
      <c r="F67" s="16"/>
      <c r="G67" s="16"/>
      <c r="H67" s="10">
        <f>I67+K67</f>
        <v>0</v>
      </c>
      <c r="I67" s="10"/>
      <c r="J67" s="10"/>
      <c r="K67" s="10"/>
      <c r="L67" s="12">
        <f>M67+O67</f>
        <v>0.2</v>
      </c>
      <c r="M67" s="11">
        <f t="shared" si="13"/>
        <v>0.2</v>
      </c>
      <c r="N67" s="11">
        <f t="shared" si="13"/>
        <v>0</v>
      </c>
      <c r="O67" s="11">
        <f t="shared" si="13"/>
        <v>0</v>
      </c>
    </row>
    <row r="68" spans="1:15" ht="15" customHeight="1" x14ac:dyDescent="0.25">
      <c r="A68" s="121" t="s">
        <v>72</v>
      </c>
      <c r="B68" s="29" t="s">
        <v>15</v>
      </c>
      <c r="C68" s="131"/>
      <c r="D68" s="128">
        <f>SUM(D70:D71)</f>
        <v>9.1</v>
      </c>
      <c r="E68" s="128">
        <f>SUM(E70:E71)</f>
        <v>9.1</v>
      </c>
      <c r="F68" s="128">
        <f>SUM(F70:F71)</f>
        <v>8.1</v>
      </c>
      <c r="G68" s="128">
        <f>SUM(G70:G71)</f>
        <v>0</v>
      </c>
      <c r="H68" s="72">
        <f>SUM(H70:H71)</f>
        <v>0</v>
      </c>
      <c r="I68" s="72">
        <f t="shared" ref="I68:K68" si="14">SUM(I70:I71)</f>
        <v>0</v>
      </c>
      <c r="J68" s="72">
        <f t="shared" si="14"/>
        <v>0.4</v>
      </c>
      <c r="K68" s="72">
        <f t="shared" si="14"/>
        <v>0</v>
      </c>
      <c r="L68" s="29">
        <f>SUM(L70:L71)</f>
        <v>9.1</v>
      </c>
      <c r="M68" s="29">
        <f>SUM(M70:M71)</f>
        <v>9.1</v>
      </c>
      <c r="N68" s="29">
        <f>SUM(N70:N71)</f>
        <v>8.5</v>
      </c>
      <c r="O68" s="29">
        <f>SUM(O70:O71)</f>
        <v>0</v>
      </c>
    </row>
    <row r="69" spans="1:15" ht="15" customHeight="1" x14ac:dyDescent="0.25">
      <c r="A69" s="125"/>
      <c r="B69" s="126" t="s">
        <v>181</v>
      </c>
      <c r="C69" s="127"/>
      <c r="D69" s="128">
        <f>E69+G69</f>
        <v>0</v>
      </c>
      <c r="E69" s="128"/>
      <c r="F69" s="128"/>
      <c r="G69" s="128"/>
      <c r="H69" s="72">
        <f>I69+K69</f>
        <v>0</v>
      </c>
      <c r="I69" s="72"/>
      <c r="J69" s="72"/>
      <c r="K69" s="72"/>
      <c r="L69" s="29">
        <f>M69+O69</f>
        <v>0</v>
      </c>
      <c r="M69" s="29"/>
      <c r="N69" s="29"/>
      <c r="O69" s="29"/>
    </row>
    <row r="70" spans="1:15" ht="15" customHeight="1" x14ac:dyDescent="0.25">
      <c r="A70" s="125"/>
      <c r="B70" s="129" t="s">
        <v>196</v>
      </c>
      <c r="C70" s="7" t="s">
        <v>25</v>
      </c>
      <c r="D70" s="8">
        <f>E70+G70</f>
        <v>8.9</v>
      </c>
      <c r="E70" s="8">
        <v>8.9</v>
      </c>
      <c r="F70" s="8">
        <v>8.1</v>
      </c>
      <c r="G70" s="8"/>
      <c r="H70" s="9">
        <f>I70+K70</f>
        <v>0</v>
      </c>
      <c r="I70" s="9"/>
      <c r="J70" s="9">
        <v>0.4</v>
      </c>
      <c r="K70" s="9"/>
      <c r="L70" s="11">
        <f>M70+O70</f>
        <v>8.9</v>
      </c>
      <c r="M70" s="11">
        <f>E70+I70</f>
        <v>8.9</v>
      </c>
      <c r="N70" s="11">
        <f>F70+J70</f>
        <v>8.5</v>
      </c>
      <c r="O70" s="11">
        <f>G70+K70</f>
        <v>0</v>
      </c>
    </row>
    <row r="71" spans="1:15" ht="26.4" x14ac:dyDescent="0.25">
      <c r="A71" s="132"/>
      <c r="B71" s="130" t="s">
        <v>287</v>
      </c>
      <c r="C71" s="30" t="s">
        <v>25</v>
      </c>
      <c r="D71" s="16">
        <f>E71+G71</f>
        <v>0.2</v>
      </c>
      <c r="E71" s="16">
        <v>0.2</v>
      </c>
      <c r="F71" s="16"/>
      <c r="G71" s="16"/>
      <c r="H71" s="10">
        <f>I71+K71</f>
        <v>0</v>
      </c>
      <c r="I71" s="10"/>
      <c r="J71" s="10"/>
      <c r="K71" s="10"/>
      <c r="L71" s="12">
        <f>M71+O71</f>
        <v>0.2</v>
      </c>
      <c r="M71" s="12">
        <f>E71+H71</f>
        <v>0.2</v>
      </c>
      <c r="N71" s="12">
        <f>F71+I71</f>
        <v>0</v>
      </c>
      <c r="O71" s="12">
        <f>G71+J71</f>
        <v>0</v>
      </c>
    </row>
    <row r="72" spans="1:15" ht="15" customHeight="1" x14ac:dyDescent="0.25">
      <c r="A72" s="121" t="s">
        <v>73</v>
      </c>
      <c r="B72" s="29" t="s">
        <v>16</v>
      </c>
      <c r="C72" s="131"/>
      <c r="D72" s="128">
        <f>SUM(D74:D75)</f>
        <v>12.8</v>
      </c>
      <c r="E72" s="128">
        <f>SUM(E74:E75)</f>
        <v>12.8</v>
      </c>
      <c r="F72" s="128">
        <f>SUM(F74:F75)</f>
        <v>10.1</v>
      </c>
      <c r="G72" s="128">
        <f>SUM(G74:G75)</f>
        <v>0</v>
      </c>
      <c r="H72" s="72">
        <f>SUM(H74:H75)</f>
        <v>0</v>
      </c>
      <c r="I72" s="72">
        <f t="shared" ref="I72:J72" si="15">SUM(I74:I75)</f>
        <v>0</v>
      </c>
      <c r="J72" s="72">
        <f t="shared" si="15"/>
        <v>1.2</v>
      </c>
      <c r="K72" s="72">
        <f>SUM(K74:K75)</f>
        <v>0</v>
      </c>
      <c r="L72" s="29">
        <f>SUM(L74:L75)</f>
        <v>12.8</v>
      </c>
      <c r="M72" s="29">
        <f>SUM(M74:M75)</f>
        <v>12.8</v>
      </c>
      <c r="N72" s="29">
        <f>SUM(N74:N75)</f>
        <v>11.299999999999999</v>
      </c>
      <c r="O72" s="29">
        <f>SUM(O74:O75)</f>
        <v>0</v>
      </c>
    </row>
    <row r="73" spans="1:15" ht="15" customHeight="1" x14ac:dyDescent="0.25">
      <c r="A73" s="125"/>
      <c r="B73" s="126" t="s">
        <v>181</v>
      </c>
      <c r="C73" s="127"/>
      <c r="D73" s="128">
        <f>E73+G73</f>
        <v>0</v>
      </c>
      <c r="E73" s="128"/>
      <c r="F73" s="128"/>
      <c r="G73" s="128"/>
      <c r="H73" s="72">
        <f>I73+K73</f>
        <v>0</v>
      </c>
      <c r="I73" s="72"/>
      <c r="J73" s="72"/>
      <c r="K73" s="72"/>
      <c r="L73" s="29">
        <f>M73+O73</f>
        <v>0</v>
      </c>
      <c r="M73" s="29"/>
      <c r="N73" s="29"/>
      <c r="O73" s="29"/>
    </row>
    <row r="74" spans="1:15" ht="15" customHeight="1" x14ac:dyDescent="0.25">
      <c r="A74" s="125"/>
      <c r="B74" s="129" t="s">
        <v>196</v>
      </c>
      <c r="C74" s="7" t="s">
        <v>25</v>
      </c>
      <c r="D74" s="8">
        <f>E74+G74</f>
        <v>12.5</v>
      </c>
      <c r="E74" s="8">
        <v>12.5</v>
      </c>
      <c r="F74" s="8">
        <v>10.1</v>
      </c>
      <c r="G74" s="8"/>
      <c r="H74" s="9">
        <f>I74+K74</f>
        <v>0</v>
      </c>
      <c r="I74" s="9"/>
      <c r="J74" s="9">
        <v>1.2</v>
      </c>
      <c r="K74" s="9"/>
      <c r="L74" s="11">
        <f>M74+O74</f>
        <v>12.5</v>
      </c>
      <c r="M74" s="11">
        <f>E74+I74</f>
        <v>12.5</v>
      </c>
      <c r="N74" s="11">
        <f>F74+J74</f>
        <v>11.299999999999999</v>
      </c>
      <c r="O74" s="11">
        <f>G74+K74</f>
        <v>0</v>
      </c>
    </row>
    <row r="75" spans="1:15" ht="26.4" x14ac:dyDescent="0.25">
      <c r="A75" s="125"/>
      <c r="B75" s="130" t="s">
        <v>287</v>
      </c>
      <c r="C75" s="30" t="s">
        <v>25</v>
      </c>
      <c r="D75" s="16">
        <f>E75+G75</f>
        <v>0.3</v>
      </c>
      <c r="E75" s="16">
        <v>0.3</v>
      </c>
      <c r="F75" s="16"/>
      <c r="G75" s="16"/>
      <c r="H75" s="10">
        <f>I75+K75</f>
        <v>0</v>
      </c>
      <c r="I75" s="10"/>
      <c r="J75" s="10"/>
      <c r="K75" s="10"/>
      <c r="L75" s="12">
        <f>M75+O75</f>
        <v>0.3</v>
      </c>
      <c r="M75" s="12">
        <f>E75+H75</f>
        <v>0.3</v>
      </c>
      <c r="N75" s="12">
        <f>F75+I75</f>
        <v>0</v>
      </c>
      <c r="O75" s="12">
        <f>G75+J75</f>
        <v>0</v>
      </c>
    </row>
    <row r="76" spans="1:15" ht="15" customHeight="1" x14ac:dyDescent="0.25">
      <c r="A76" s="121" t="s">
        <v>74</v>
      </c>
      <c r="B76" s="29" t="s">
        <v>17</v>
      </c>
      <c r="C76" s="131"/>
      <c r="D76" s="128">
        <f>SUM(D78:D79)</f>
        <v>8.6</v>
      </c>
      <c r="E76" s="128">
        <f>SUM(E78:E79)</f>
        <v>8.6</v>
      </c>
      <c r="F76" s="128">
        <f>SUM(F78:F79)</f>
        <v>7.5</v>
      </c>
      <c r="G76" s="128">
        <f>SUM(G78:G79)</f>
        <v>0</v>
      </c>
      <c r="H76" s="72">
        <f>SUM(H78:H79)</f>
        <v>0</v>
      </c>
      <c r="I76" s="72">
        <f t="shared" ref="I76:J76" si="16">SUM(I78:I79)</f>
        <v>0</v>
      </c>
      <c r="J76" s="72">
        <f t="shared" si="16"/>
        <v>0.4</v>
      </c>
      <c r="K76" s="72">
        <f>SUM(K78:K79)</f>
        <v>0</v>
      </c>
      <c r="L76" s="29">
        <f>SUM(L78:L79)</f>
        <v>8.6</v>
      </c>
      <c r="M76" s="29">
        <f>SUM(M78:M79)</f>
        <v>8.6</v>
      </c>
      <c r="N76" s="29">
        <f>SUM(N78:N79)</f>
        <v>7.9</v>
      </c>
      <c r="O76" s="29">
        <f>SUM(O78:O79)</f>
        <v>0</v>
      </c>
    </row>
    <row r="77" spans="1:15" ht="15" customHeight="1" x14ac:dyDescent="0.25">
      <c r="A77" s="125"/>
      <c r="B77" s="126" t="s">
        <v>181</v>
      </c>
      <c r="C77" s="127"/>
      <c r="D77" s="128">
        <f>E77+G77</f>
        <v>0</v>
      </c>
      <c r="E77" s="128"/>
      <c r="F77" s="128"/>
      <c r="G77" s="128"/>
      <c r="H77" s="72">
        <f>I77+K77</f>
        <v>0</v>
      </c>
      <c r="I77" s="72"/>
      <c r="J77" s="72"/>
      <c r="K77" s="72"/>
      <c r="L77" s="29">
        <f>M77+O77</f>
        <v>0</v>
      </c>
      <c r="M77" s="29"/>
      <c r="N77" s="29"/>
      <c r="O77" s="29"/>
    </row>
    <row r="78" spans="1:15" ht="15" customHeight="1" x14ac:dyDescent="0.25">
      <c r="A78" s="125"/>
      <c r="B78" s="129" t="s">
        <v>196</v>
      </c>
      <c r="C78" s="7" t="s">
        <v>25</v>
      </c>
      <c r="D78" s="8">
        <f>E78+G78</f>
        <v>8.4</v>
      </c>
      <c r="E78" s="8">
        <v>8.4</v>
      </c>
      <c r="F78" s="8">
        <v>7.5</v>
      </c>
      <c r="G78" s="8"/>
      <c r="H78" s="9">
        <f>I78+K78</f>
        <v>0</v>
      </c>
      <c r="I78" s="9"/>
      <c r="J78" s="9">
        <v>0.4</v>
      </c>
      <c r="K78" s="9"/>
      <c r="L78" s="11">
        <f>M78+O78</f>
        <v>8.4</v>
      </c>
      <c r="M78" s="11">
        <f>E78+I78</f>
        <v>8.4</v>
      </c>
      <c r="N78" s="11">
        <f>F78+J78</f>
        <v>7.9</v>
      </c>
      <c r="O78" s="11">
        <f>G78+K78</f>
        <v>0</v>
      </c>
    </row>
    <row r="79" spans="1:15" ht="26.4" x14ac:dyDescent="0.25">
      <c r="A79" s="125"/>
      <c r="B79" s="130" t="s">
        <v>287</v>
      </c>
      <c r="C79" s="30" t="s">
        <v>25</v>
      </c>
      <c r="D79" s="16">
        <f>E79+G79</f>
        <v>0.2</v>
      </c>
      <c r="E79" s="16">
        <v>0.2</v>
      </c>
      <c r="F79" s="16"/>
      <c r="G79" s="16"/>
      <c r="H79" s="10">
        <f>I79+K79</f>
        <v>0</v>
      </c>
      <c r="I79" s="10"/>
      <c r="J79" s="10"/>
      <c r="K79" s="10"/>
      <c r="L79" s="12">
        <f>M79+O79</f>
        <v>0.2</v>
      </c>
      <c r="M79" s="12">
        <f>E79+H79</f>
        <v>0.2</v>
      </c>
      <c r="N79" s="12">
        <f>F79+I79</f>
        <v>0</v>
      </c>
      <c r="O79" s="12">
        <f>G79+J79</f>
        <v>0</v>
      </c>
    </row>
    <row r="80" spans="1:15" ht="15" customHeight="1" x14ac:dyDescent="0.25">
      <c r="A80" s="121" t="s">
        <v>75</v>
      </c>
      <c r="B80" s="29" t="s">
        <v>18</v>
      </c>
      <c r="C80" s="131"/>
      <c r="D80" s="128">
        <f>SUM(D82:D83)</f>
        <v>10.299999999999999</v>
      </c>
      <c r="E80" s="128">
        <f>SUM(E82:E83)</f>
        <v>10.299999999999999</v>
      </c>
      <c r="F80" s="128">
        <f>SUM(F82:F83)</f>
        <v>9.1999999999999993</v>
      </c>
      <c r="G80" s="128">
        <f>SUM(G82:G83)</f>
        <v>0</v>
      </c>
      <c r="H80" s="72">
        <f>SUM(H82:H83)</f>
        <v>0</v>
      </c>
      <c r="I80" s="72">
        <f t="shared" ref="I80:K80" si="17">SUM(I82:I83)</f>
        <v>0</v>
      </c>
      <c r="J80" s="72">
        <f t="shared" si="17"/>
        <v>0.3</v>
      </c>
      <c r="K80" s="72">
        <f t="shared" si="17"/>
        <v>0</v>
      </c>
      <c r="L80" s="29">
        <f>SUM(L82:L83)</f>
        <v>10.299999999999999</v>
      </c>
      <c r="M80" s="29">
        <f>SUM(M82:M83)</f>
        <v>10.299999999999999</v>
      </c>
      <c r="N80" s="29">
        <f>SUM(N82:N83)</f>
        <v>9.5</v>
      </c>
      <c r="O80" s="29">
        <f>SUM(O82:O83)</f>
        <v>0</v>
      </c>
    </row>
    <row r="81" spans="1:15" ht="15" customHeight="1" x14ac:dyDescent="0.25">
      <c r="A81" s="125"/>
      <c r="B81" s="126" t="s">
        <v>181</v>
      </c>
      <c r="C81" s="127"/>
      <c r="D81" s="128">
        <f>E81+G81</f>
        <v>0</v>
      </c>
      <c r="E81" s="128"/>
      <c r="F81" s="128"/>
      <c r="G81" s="128"/>
      <c r="H81" s="72">
        <f>I81+K81</f>
        <v>0</v>
      </c>
      <c r="I81" s="72"/>
      <c r="J81" s="72"/>
      <c r="K81" s="72"/>
      <c r="L81" s="29">
        <f>M81+O81</f>
        <v>0</v>
      </c>
      <c r="M81" s="29"/>
      <c r="N81" s="29"/>
      <c r="O81" s="29"/>
    </row>
    <row r="82" spans="1:15" ht="15" customHeight="1" x14ac:dyDescent="0.25">
      <c r="A82" s="125"/>
      <c r="B82" s="129" t="s">
        <v>196</v>
      </c>
      <c r="C82" s="7" t="s">
        <v>25</v>
      </c>
      <c r="D82" s="8">
        <f>E82+G82</f>
        <v>10.1</v>
      </c>
      <c r="E82" s="8">
        <v>10.1</v>
      </c>
      <c r="F82" s="8">
        <v>9.1999999999999993</v>
      </c>
      <c r="G82" s="8"/>
      <c r="H82" s="9">
        <f>I82+K82</f>
        <v>0</v>
      </c>
      <c r="I82" s="9"/>
      <c r="J82" s="9">
        <v>0.3</v>
      </c>
      <c r="K82" s="9"/>
      <c r="L82" s="11">
        <f>M82+O82</f>
        <v>10.1</v>
      </c>
      <c r="M82" s="11">
        <f>E82+I82</f>
        <v>10.1</v>
      </c>
      <c r="N82" s="11">
        <f>F82+J82</f>
        <v>9.5</v>
      </c>
      <c r="O82" s="11">
        <f>G82+K82</f>
        <v>0</v>
      </c>
    </row>
    <row r="83" spans="1:15" ht="26.4" x14ac:dyDescent="0.25">
      <c r="A83" s="125"/>
      <c r="B83" s="130" t="s">
        <v>287</v>
      </c>
      <c r="C83" s="30" t="s">
        <v>25</v>
      </c>
      <c r="D83" s="16">
        <f>E83+G83</f>
        <v>0.2</v>
      </c>
      <c r="E83" s="16">
        <v>0.2</v>
      </c>
      <c r="F83" s="16"/>
      <c r="G83" s="16"/>
      <c r="H83" s="10">
        <f>I83+K83</f>
        <v>0</v>
      </c>
      <c r="I83" s="10"/>
      <c r="J83" s="10"/>
      <c r="K83" s="10"/>
      <c r="L83" s="12">
        <f>M83+O83</f>
        <v>0.2</v>
      </c>
      <c r="M83" s="12">
        <f>E83+H83</f>
        <v>0.2</v>
      </c>
      <c r="N83" s="12">
        <f>F83+I83</f>
        <v>0</v>
      </c>
      <c r="O83" s="12">
        <f>G83+J83</f>
        <v>0</v>
      </c>
    </row>
    <row r="84" spans="1:15" ht="15" customHeight="1" x14ac:dyDescent="0.25">
      <c r="A84" s="121" t="s">
        <v>76</v>
      </c>
      <c r="B84" s="29" t="s">
        <v>19</v>
      </c>
      <c r="C84" s="365"/>
      <c r="D84" s="134">
        <f>E84+G84</f>
        <v>8.6999999999999993</v>
      </c>
      <c r="E84" s="134">
        <f>E86+E87</f>
        <v>8.6999999999999993</v>
      </c>
      <c r="F84" s="134">
        <f t="shared" ref="F84:G84" si="18">F86+F87</f>
        <v>7.4</v>
      </c>
      <c r="G84" s="134">
        <f t="shared" si="18"/>
        <v>0</v>
      </c>
      <c r="H84" s="135">
        <f>I84+K84</f>
        <v>0</v>
      </c>
      <c r="I84" s="10">
        <f>I86+I87</f>
        <v>0</v>
      </c>
      <c r="J84" s="10">
        <f t="shared" ref="J84:K84" si="19">J86+J87</f>
        <v>0</v>
      </c>
      <c r="K84" s="10">
        <f t="shared" si="19"/>
        <v>0</v>
      </c>
      <c r="L84" s="136">
        <f>M84+O84</f>
        <v>8.6999999999999993</v>
      </c>
      <c r="M84" s="12">
        <f>M86+M87</f>
        <v>8.6999999999999993</v>
      </c>
      <c r="N84" s="12">
        <f t="shared" ref="N84:O84" si="20">N86+N87</f>
        <v>7.4</v>
      </c>
      <c r="O84" s="12">
        <f t="shared" si="20"/>
        <v>0</v>
      </c>
    </row>
    <row r="85" spans="1:15" ht="15" customHeight="1" x14ac:dyDescent="0.25">
      <c r="A85" s="125"/>
      <c r="B85" s="126" t="s">
        <v>181</v>
      </c>
      <c r="C85" s="366"/>
      <c r="D85" s="134"/>
      <c r="E85" s="134"/>
      <c r="F85" s="134"/>
      <c r="G85" s="134"/>
      <c r="H85" s="135"/>
      <c r="I85" s="135"/>
      <c r="J85" s="135"/>
      <c r="K85" s="135"/>
      <c r="L85" s="136"/>
      <c r="M85" s="136"/>
      <c r="N85" s="136"/>
      <c r="O85" s="136"/>
    </row>
    <row r="86" spans="1:15" ht="39.6" x14ac:dyDescent="0.25">
      <c r="A86" s="125"/>
      <c r="B86" s="130" t="s">
        <v>262</v>
      </c>
      <c r="C86" s="15" t="s">
        <v>9</v>
      </c>
      <c r="D86" s="134">
        <f>E86+G86</f>
        <v>7.5</v>
      </c>
      <c r="E86" s="60">
        <v>7.5</v>
      </c>
      <c r="F86" s="60">
        <v>7.4</v>
      </c>
      <c r="G86" s="60"/>
      <c r="H86" s="61"/>
      <c r="I86" s="61"/>
      <c r="J86" s="61"/>
      <c r="K86" s="61"/>
      <c r="L86" s="11">
        <f>M86+O86</f>
        <v>7.5</v>
      </c>
      <c r="M86" s="11">
        <f t="shared" ref="M86:O87" si="21">E86+I86</f>
        <v>7.5</v>
      </c>
      <c r="N86" s="11">
        <f t="shared" si="21"/>
        <v>7.4</v>
      </c>
      <c r="O86" s="11">
        <f t="shared" si="21"/>
        <v>0</v>
      </c>
    </row>
    <row r="87" spans="1:15" ht="26.4" x14ac:dyDescent="0.25">
      <c r="A87" s="125"/>
      <c r="B87" s="133" t="s">
        <v>287</v>
      </c>
      <c r="C87" s="15" t="s">
        <v>25</v>
      </c>
      <c r="D87" s="134">
        <f>E87+G87</f>
        <v>1.2</v>
      </c>
      <c r="E87" s="60">
        <v>1.2</v>
      </c>
      <c r="F87" s="60"/>
      <c r="G87" s="60"/>
      <c r="H87" s="61"/>
      <c r="I87" s="61"/>
      <c r="J87" s="61"/>
      <c r="K87" s="61"/>
      <c r="L87" s="11">
        <f>M87+O87</f>
        <v>1.2</v>
      </c>
      <c r="M87" s="11">
        <f t="shared" si="21"/>
        <v>1.2</v>
      </c>
      <c r="N87" s="11">
        <f t="shared" si="21"/>
        <v>0</v>
      </c>
      <c r="O87" s="11">
        <f t="shared" si="21"/>
        <v>0</v>
      </c>
    </row>
    <row r="88" spans="1:15" ht="15" customHeight="1" x14ac:dyDescent="0.25">
      <c r="A88" s="5" t="s">
        <v>77</v>
      </c>
      <c r="B88" s="73" t="s">
        <v>158</v>
      </c>
      <c r="C88" s="587" t="s">
        <v>21</v>
      </c>
      <c r="D88" s="134">
        <f>E88+G88</f>
        <v>549.6</v>
      </c>
      <c r="E88" s="134">
        <v>549.6</v>
      </c>
      <c r="F88" s="134">
        <v>503</v>
      </c>
      <c r="G88" s="134"/>
      <c r="H88" s="135">
        <f>I88+K88</f>
        <v>0</v>
      </c>
      <c r="I88" s="135"/>
      <c r="J88" s="135"/>
      <c r="K88" s="135">
        <f>SUM(K89:K89)</f>
        <v>0</v>
      </c>
      <c r="L88" s="136">
        <f>M88+O88</f>
        <v>549.6</v>
      </c>
      <c r="M88" s="136">
        <f>E88+I88</f>
        <v>549.6</v>
      </c>
      <c r="N88" s="136">
        <f>F88+J88</f>
        <v>503</v>
      </c>
      <c r="O88" s="136">
        <f>SUM(O89:O89)</f>
        <v>0</v>
      </c>
    </row>
    <row r="89" spans="1:15" ht="15" customHeight="1" x14ac:dyDescent="0.25">
      <c r="A89" s="117"/>
      <c r="B89" s="133" t="s">
        <v>200</v>
      </c>
      <c r="C89" s="588"/>
      <c r="D89" s="137"/>
      <c r="E89" s="137"/>
      <c r="F89" s="137"/>
      <c r="G89" s="137"/>
      <c r="H89" s="138"/>
      <c r="I89" s="138"/>
      <c r="J89" s="138"/>
      <c r="K89" s="138"/>
      <c r="L89" s="139"/>
      <c r="M89" s="139"/>
      <c r="N89" s="139"/>
      <c r="O89" s="139"/>
    </row>
    <row r="90" spans="1:15" ht="15.9" customHeight="1" x14ac:dyDescent="0.25">
      <c r="A90" s="20" t="s">
        <v>78</v>
      </c>
      <c r="B90" s="80" t="s">
        <v>162</v>
      </c>
      <c r="C90" s="22"/>
      <c r="D90" s="23">
        <f t="shared" ref="D90:K90" si="22">D26+D44+D48+D52+D56+D60+D64+D68+D72+D76+D80+D84+D88</f>
        <v>940.6</v>
      </c>
      <c r="E90" s="23">
        <f t="shared" si="22"/>
        <v>940.6</v>
      </c>
      <c r="F90" s="23">
        <f t="shared" si="22"/>
        <v>839.7</v>
      </c>
      <c r="G90" s="23">
        <f t="shared" si="22"/>
        <v>0</v>
      </c>
      <c r="H90" s="24">
        <f t="shared" si="22"/>
        <v>0</v>
      </c>
      <c r="I90" s="24">
        <f t="shared" si="22"/>
        <v>0</v>
      </c>
      <c r="J90" s="24">
        <f t="shared" si="22"/>
        <v>4.8</v>
      </c>
      <c r="K90" s="24">
        <f t="shared" si="22"/>
        <v>0</v>
      </c>
      <c r="L90" s="21">
        <f>M90+O90</f>
        <v>940.6</v>
      </c>
      <c r="M90" s="21">
        <f>M26+M44+M48+M52+M56+M60+M64+M68+M72+M76+M80+M84+M88</f>
        <v>940.6</v>
      </c>
      <c r="N90" s="21">
        <f>N26+N44+N48+N52+N56+N60+N64+N68+N72+N76+N80+N84+N88</f>
        <v>844.5</v>
      </c>
      <c r="O90" s="21">
        <f>O26+O44+O48+O52+O56+O60+O64+O68+O72+O76+O80+O84+O88</f>
        <v>0</v>
      </c>
    </row>
    <row r="91" spans="1:15" ht="15.9" customHeight="1" x14ac:dyDescent="0.3">
      <c r="A91" s="19" t="s">
        <v>79</v>
      </c>
      <c r="B91" s="544" t="s">
        <v>57</v>
      </c>
      <c r="C91" s="545"/>
      <c r="D91" s="545"/>
      <c r="E91" s="545"/>
      <c r="F91" s="545"/>
      <c r="G91" s="545"/>
      <c r="H91" s="545"/>
      <c r="I91" s="545"/>
      <c r="J91" s="545"/>
      <c r="K91" s="545"/>
      <c r="L91" s="545"/>
      <c r="M91" s="545"/>
      <c r="N91" s="545"/>
      <c r="O91" s="546"/>
    </row>
    <row r="92" spans="1:15" ht="15" customHeight="1" x14ac:dyDescent="0.25">
      <c r="A92" s="584" t="s">
        <v>80</v>
      </c>
      <c r="B92" s="73" t="s">
        <v>64</v>
      </c>
      <c r="C92" s="127"/>
      <c r="D92" s="16">
        <f>SUM(D94:D95)</f>
        <v>371.7</v>
      </c>
      <c r="E92" s="16">
        <f>SUM(E94:E95)</f>
        <v>371.7</v>
      </c>
      <c r="F92" s="16">
        <f>SUM(F94:F95)</f>
        <v>257.2</v>
      </c>
      <c r="G92" s="16">
        <f>SUM(G94:G95)</f>
        <v>0</v>
      </c>
      <c r="H92" s="10">
        <f t="shared" ref="H92:O92" si="23">SUM(H94:H95)</f>
        <v>0</v>
      </c>
      <c r="I92" s="10">
        <f t="shared" si="23"/>
        <v>0</v>
      </c>
      <c r="J92" s="10">
        <f t="shared" si="23"/>
        <v>0</v>
      </c>
      <c r="K92" s="10">
        <f t="shared" si="23"/>
        <v>0</v>
      </c>
      <c r="L92" s="73">
        <f t="shared" si="23"/>
        <v>371.7</v>
      </c>
      <c r="M92" s="73">
        <f t="shared" si="23"/>
        <v>371.7</v>
      </c>
      <c r="N92" s="73">
        <f t="shared" si="23"/>
        <v>257.2</v>
      </c>
      <c r="O92" s="73">
        <f t="shared" si="23"/>
        <v>0</v>
      </c>
    </row>
    <row r="93" spans="1:15" ht="15" customHeight="1" x14ac:dyDescent="0.25">
      <c r="A93" s="585"/>
      <c r="B93" s="126" t="s">
        <v>181</v>
      </c>
      <c r="C93" s="127"/>
      <c r="D93" s="319"/>
      <c r="E93" s="128"/>
      <c r="F93" s="128"/>
      <c r="G93" s="128"/>
      <c r="H93" s="72"/>
      <c r="I93" s="235"/>
      <c r="J93" s="72"/>
      <c r="K93" s="235"/>
      <c r="L93" s="29"/>
      <c r="M93" s="29"/>
      <c r="N93" s="29"/>
      <c r="O93" s="29"/>
    </row>
    <row r="94" spans="1:15" ht="26.4" x14ac:dyDescent="0.25">
      <c r="A94" s="585"/>
      <c r="B94" s="129" t="s">
        <v>199</v>
      </c>
      <c r="C94" s="7" t="s">
        <v>32</v>
      </c>
      <c r="D94" s="318">
        <f>E94+G94</f>
        <v>203.7</v>
      </c>
      <c r="E94" s="8">
        <v>203.7</v>
      </c>
      <c r="F94" s="8">
        <v>166.5</v>
      </c>
      <c r="G94" s="8"/>
      <c r="H94" s="9">
        <f>I94+K94</f>
        <v>0</v>
      </c>
      <c r="I94" s="239"/>
      <c r="J94" s="9"/>
      <c r="K94" s="248"/>
      <c r="L94" s="12">
        <f>M94+O94</f>
        <v>203.7</v>
      </c>
      <c r="M94" s="254">
        <f>E94+I94</f>
        <v>203.7</v>
      </c>
      <c r="N94" s="254">
        <f>F94+J94</f>
        <v>166.5</v>
      </c>
      <c r="O94" s="62">
        <f>SUM(O95:O95)</f>
        <v>0</v>
      </c>
    </row>
    <row r="95" spans="1:15" ht="26.4" x14ac:dyDescent="0.25">
      <c r="A95" s="586"/>
      <c r="B95" s="133" t="s">
        <v>234</v>
      </c>
      <c r="C95" s="74" t="s">
        <v>32</v>
      </c>
      <c r="D95" s="8">
        <f>E95+G95</f>
        <v>168</v>
      </c>
      <c r="E95" s="8">
        <v>168</v>
      </c>
      <c r="F95" s="8">
        <v>90.7</v>
      </c>
      <c r="G95" s="8"/>
      <c r="H95" s="9">
        <f>I95+K95</f>
        <v>0</v>
      </c>
      <c r="I95" s="9"/>
      <c r="J95" s="9"/>
      <c r="K95" s="9"/>
      <c r="L95" s="11">
        <f>M95+O95</f>
        <v>168</v>
      </c>
      <c r="M95" s="151">
        <f>E95+I95</f>
        <v>168</v>
      </c>
      <c r="N95" s="151">
        <f>F95+J95</f>
        <v>90.7</v>
      </c>
      <c r="O95" s="11">
        <f>G95</f>
        <v>0</v>
      </c>
    </row>
    <row r="96" spans="1:15" ht="15.75" customHeight="1" x14ac:dyDescent="0.25">
      <c r="A96" s="20" t="s">
        <v>81</v>
      </c>
      <c r="B96" s="141" t="s">
        <v>164</v>
      </c>
      <c r="C96" s="28"/>
      <c r="D96" s="23">
        <f>D92</f>
        <v>371.7</v>
      </c>
      <c r="E96" s="23">
        <f>E92</f>
        <v>371.7</v>
      </c>
      <c r="F96" s="23">
        <f>F92</f>
        <v>257.2</v>
      </c>
      <c r="G96" s="23">
        <f>G92</f>
        <v>0</v>
      </c>
      <c r="H96" s="24">
        <f t="shared" ref="H96:O96" si="24">H92</f>
        <v>0</v>
      </c>
      <c r="I96" s="24">
        <f t="shared" si="24"/>
        <v>0</v>
      </c>
      <c r="J96" s="24">
        <f t="shared" si="24"/>
        <v>0</v>
      </c>
      <c r="K96" s="24">
        <f t="shared" si="24"/>
        <v>0</v>
      </c>
      <c r="L96" s="21">
        <f>M96+O96</f>
        <v>371.7</v>
      </c>
      <c r="M96" s="21">
        <f t="shared" si="24"/>
        <v>371.7</v>
      </c>
      <c r="N96" s="21">
        <f t="shared" si="24"/>
        <v>257.2</v>
      </c>
      <c r="O96" s="21">
        <f t="shared" si="24"/>
        <v>0</v>
      </c>
    </row>
    <row r="97" spans="1:15" ht="15.9" customHeight="1" x14ac:dyDescent="0.3">
      <c r="A97" s="19" t="s">
        <v>82</v>
      </c>
      <c r="B97" s="544" t="s">
        <v>169</v>
      </c>
      <c r="C97" s="545"/>
      <c r="D97" s="545"/>
      <c r="E97" s="545"/>
      <c r="F97" s="545"/>
      <c r="G97" s="545"/>
      <c r="H97" s="545"/>
      <c r="I97" s="545"/>
      <c r="J97" s="545"/>
      <c r="K97" s="545"/>
      <c r="L97" s="545"/>
      <c r="M97" s="545"/>
      <c r="N97" s="545"/>
      <c r="O97" s="546"/>
    </row>
    <row r="98" spans="1:15" ht="15" customHeight="1" x14ac:dyDescent="0.25">
      <c r="A98" s="5" t="s">
        <v>83</v>
      </c>
      <c r="B98" s="6" t="s">
        <v>20</v>
      </c>
      <c r="C98" s="597" t="s">
        <v>25</v>
      </c>
      <c r="D98" s="142">
        <f>E98+G98</f>
        <v>370</v>
      </c>
      <c r="E98" s="142">
        <v>368</v>
      </c>
      <c r="F98" s="142"/>
      <c r="G98" s="142">
        <v>2</v>
      </c>
      <c r="H98" s="143">
        <f>I98+K98</f>
        <v>0</v>
      </c>
      <c r="I98" s="143"/>
      <c r="J98" s="143"/>
      <c r="K98" s="143"/>
      <c r="L98" s="144">
        <f>M98+O98</f>
        <v>370</v>
      </c>
      <c r="M98" s="136">
        <f>E98+I98</f>
        <v>368</v>
      </c>
      <c r="N98" s="136">
        <f t="shared" ref="N98:O98" si="25">F98+J98</f>
        <v>0</v>
      </c>
      <c r="O98" s="136">
        <f t="shared" si="25"/>
        <v>2</v>
      </c>
    </row>
    <row r="99" spans="1:15" ht="39" customHeight="1" x14ac:dyDescent="0.25">
      <c r="A99" s="117"/>
      <c r="B99" s="145" t="s">
        <v>201</v>
      </c>
      <c r="C99" s="594"/>
      <c r="D99" s="137"/>
      <c r="E99" s="137"/>
      <c r="F99" s="137"/>
      <c r="G99" s="137"/>
      <c r="H99" s="138"/>
      <c r="I99" s="138"/>
      <c r="J99" s="138"/>
      <c r="K99" s="138"/>
      <c r="L99" s="139"/>
      <c r="M99" s="139"/>
      <c r="N99" s="139"/>
      <c r="O99" s="139"/>
    </row>
    <row r="100" spans="1:15" ht="15" customHeight="1" x14ac:dyDescent="0.25">
      <c r="A100" s="121" t="s">
        <v>84</v>
      </c>
      <c r="B100" s="29" t="s">
        <v>7</v>
      </c>
      <c r="C100" s="593" t="s">
        <v>25</v>
      </c>
      <c r="D100" s="134">
        <f>E100+G100</f>
        <v>4.0999999999999996</v>
      </c>
      <c r="E100" s="134">
        <v>4.0999999999999996</v>
      </c>
      <c r="F100" s="134">
        <v>4</v>
      </c>
      <c r="G100" s="134"/>
      <c r="H100" s="135">
        <f>I100+K100</f>
        <v>0</v>
      </c>
      <c r="I100" s="135"/>
      <c r="J100" s="135"/>
      <c r="K100" s="135"/>
      <c r="L100" s="136">
        <f>M100+O100</f>
        <v>4.0999999999999996</v>
      </c>
      <c r="M100" s="136">
        <f>E100+I100</f>
        <v>4.0999999999999996</v>
      </c>
      <c r="N100" s="136">
        <f>F100+J100</f>
        <v>4</v>
      </c>
      <c r="O100" s="136">
        <f>G100+K100</f>
        <v>0</v>
      </c>
    </row>
    <row r="101" spans="1:15" ht="26.4" x14ac:dyDescent="0.25">
      <c r="A101" s="125"/>
      <c r="B101" s="130" t="s">
        <v>286</v>
      </c>
      <c r="C101" s="594"/>
      <c r="D101" s="137"/>
      <c r="E101" s="137"/>
      <c r="F101" s="137"/>
      <c r="G101" s="137"/>
      <c r="H101" s="138"/>
      <c r="I101" s="138"/>
      <c r="J101" s="138"/>
      <c r="K101" s="138"/>
      <c r="L101" s="139"/>
      <c r="M101" s="139"/>
      <c r="N101" s="139"/>
      <c r="O101" s="139"/>
    </row>
    <row r="102" spans="1:15" ht="15" customHeight="1" x14ac:dyDescent="0.25">
      <c r="A102" s="121" t="s">
        <v>85</v>
      </c>
      <c r="B102" s="29" t="s">
        <v>10</v>
      </c>
      <c r="C102" s="593" t="s">
        <v>25</v>
      </c>
      <c r="D102" s="134">
        <f>E102+G102</f>
        <v>4.0999999999999996</v>
      </c>
      <c r="E102" s="134">
        <v>4.0999999999999996</v>
      </c>
      <c r="F102" s="134">
        <v>3.9</v>
      </c>
      <c r="G102" s="134"/>
      <c r="H102" s="135">
        <f>I102+K102</f>
        <v>0</v>
      </c>
      <c r="I102" s="135"/>
      <c r="J102" s="135">
        <v>0.1</v>
      </c>
      <c r="K102" s="135"/>
      <c r="L102" s="136">
        <f>M102+O102</f>
        <v>4.0999999999999996</v>
      </c>
      <c r="M102" s="136">
        <f>E102+I102</f>
        <v>4.0999999999999996</v>
      </c>
      <c r="N102" s="136">
        <f>F102+J102</f>
        <v>4</v>
      </c>
      <c r="O102" s="136">
        <f>G102+K102</f>
        <v>0</v>
      </c>
    </row>
    <row r="103" spans="1:15" ht="26.4" x14ac:dyDescent="0.25">
      <c r="A103" s="125"/>
      <c r="B103" s="130" t="s">
        <v>286</v>
      </c>
      <c r="C103" s="594"/>
      <c r="D103" s="137"/>
      <c r="E103" s="137"/>
      <c r="F103" s="137"/>
      <c r="G103" s="137"/>
      <c r="H103" s="138"/>
      <c r="I103" s="138"/>
      <c r="J103" s="138"/>
      <c r="K103" s="138"/>
      <c r="L103" s="139"/>
      <c r="M103" s="139"/>
      <c r="N103" s="139"/>
      <c r="O103" s="139"/>
    </row>
    <row r="104" spans="1:15" ht="15" customHeight="1" x14ac:dyDescent="0.25">
      <c r="A104" s="121" t="s">
        <v>86</v>
      </c>
      <c r="B104" s="29" t="s">
        <v>11</v>
      </c>
      <c r="C104" s="593" t="s">
        <v>25</v>
      </c>
      <c r="D104" s="134">
        <f>E104+G104</f>
        <v>4.0999999999999996</v>
      </c>
      <c r="E104" s="134">
        <v>4.0999999999999996</v>
      </c>
      <c r="F104" s="134">
        <v>3.9</v>
      </c>
      <c r="G104" s="134"/>
      <c r="H104" s="135">
        <f>I104+K104</f>
        <v>0</v>
      </c>
      <c r="I104" s="135"/>
      <c r="J104" s="135"/>
      <c r="K104" s="135"/>
      <c r="L104" s="136">
        <f>M104+O104</f>
        <v>4.0999999999999996</v>
      </c>
      <c r="M104" s="136">
        <f>E104+I104</f>
        <v>4.0999999999999996</v>
      </c>
      <c r="N104" s="136">
        <f>F104+J104</f>
        <v>3.9</v>
      </c>
      <c r="O104" s="136">
        <f>G104+K104</f>
        <v>0</v>
      </c>
    </row>
    <row r="105" spans="1:15" ht="26.4" x14ac:dyDescent="0.25">
      <c r="A105" s="125"/>
      <c r="B105" s="130" t="s">
        <v>286</v>
      </c>
      <c r="C105" s="594"/>
      <c r="D105" s="137"/>
      <c r="E105" s="137"/>
      <c r="F105" s="137"/>
      <c r="G105" s="137"/>
      <c r="H105" s="138"/>
      <c r="I105" s="138"/>
      <c r="J105" s="138"/>
      <c r="K105" s="138"/>
      <c r="L105" s="139"/>
      <c r="M105" s="139"/>
      <c r="N105" s="139"/>
      <c r="O105" s="139"/>
    </row>
    <row r="106" spans="1:15" ht="15" customHeight="1" x14ac:dyDescent="0.25">
      <c r="A106" s="121" t="s">
        <v>87</v>
      </c>
      <c r="B106" s="29" t="s">
        <v>12</v>
      </c>
      <c r="C106" s="593" t="s">
        <v>25</v>
      </c>
      <c r="D106" s="134">
        <f>E106+G106</f>
        <v>4.0999999999999996</v>
      </c>
      <c r="E106" s="134">
        <v>4.0999999999999996</v>
      </c>
      <c r="F106" s="134">
        <v>3.9</v>
      </c>
      <c r="G106" s="134"/>
      <c r="H106" s="135">
        <f>I106+K106</f>
        <v>0</v>
      </c>
      <c r="I106" s="135"/>
      <c r="J106" s="135"/>
      <c r="K106" s="135"/>
      <c r="L106" s="136">
        <f>M106+O106</f>
        <v>4.0999999999999996</v>
      </c>
      <c r="M106" s="136">
        <f>E106+I106</f>
        <v>4.0999999999999996</v>
      </c>
      <c r="N106" s="136">
        <f>F106+J106</f>
        <v>3.9</v>
      </c>
      <c r="O106" s="136">
        <f>G106+K106</f>
        <v>0</v>
      </c>
    </row>
    <row r="107" spans="1:15" ht="26.4" x14ac:dyDescent="0.25">
      <c r="A107" s="125"/>
      <c r="B107" s="130" t="s">
        <v>286</v>
      </c>
      <c r="C107" s="594"/>
      <c r="D107" s="137"/>
      <c r="E107" s="137"/>
      <c r="F107" s="137"/>
      <c r="G107" s="137"/>
      <c r="H107" s="138"/>
      <c r="I107" s="138"/>
      <c r="J107" s="138"/>
      <c r="K107" s="138"/>
      <c r="L107" s="139"/>
      <c r="M107" s="139"/>
      <c r="N107" s="139"/>
      <c r="O107" s="139"/>
    </row>
    <row r="108" spans="1:15" ht="15" customHeight="1" x14ac:dyDescent="0.25">
      <c r="A108" s="121" t="s">
        <v>88</v>
      </c>
      <c r="B108" s="29" t="s">
        <v>56</v>
      </c>
      <c r="C108" s="593" t="s">
        <v>25</v>
      </c>
      <c r="D108" s="134">
        <f>E108+G108</f>
        <v>4.0999999999999996</v>
      </c>
      <c r="E108" s="134">
        <v>4.0999999999999996</v>
      </c>
      <c r="F108" s="134">
        <v>3.9</v>
      </c>
      <c r="G108" s="134"/>
      <c r="H108" s="135">
        <f>I108+K108</f>
        <v>0</v>
      </c>
      <c r="I108" s="135"/>
      <c r="J108" s="135">
        <v>0.1</v>
      </c>
      <c r="K108" s="135"/>
      <c r="L108" s="136">
        <f>M108+O108</f>
        <v>4.0999999999999996</v>
      </c>
      <c r="M108" s="136">
        <f>E108+I108</f>
        <v>4.0999999999999996</v>
      </c>
      <c r="N108" s="136">
        <f>F108+J108</f>
        <v>4</v>
      </c>
      <c r="O108" s="136">
        <f>G108+K108</f>
        <v>0</v>
      </c>
    </row>
    <row r="109" spans="1:15" ht="26.4" x14ac:dyDescent="0.25">
      <c r="A109" s="125"/>
      <c r="B109" s="130" t="s">
        <v>286</v>
      </c>
      <c r="C109" s="594"/>
      <c r="D109" s="137"/>
      <c r="E109" s="137"/>
      <c r="F109" s="137"/>
      <c r="G109" s="137"/>
      <c r="H109" s="138"/>
      <c r="I109" s="138"/>
      <c r="J109" s="138"/>
      <c r="K109" s="138"/>
      <c r="L109" s="139"/>
      <c r="M109" s="139"/>
      <c r="N109" s="139"/>
      <c r="O109" s="139"/>
    </row>
    <row r="110" spans="1:15" ht="15" customHeight="1" x14ac:dyDescent="0.25">
      <c r="A110" s="121" t="s">
        <v>89</v>
      </c>
      <c r="B110" s="29" t="s">
        <v>14</v>
      </c>
      <c r="C110" s="593" t="s">
        <v>25</v>
      </c>
      <c r="D110" s="134">
        <f>E110+G110</f>
        <v>4.0999999999999996</v>
      </c>
      <c r="E110" s="134">
        <v>4.0999999999999996</v>
      </c>
      <c r="F110" s="134">
        <v>3.9</v>
      </c>
      <c r="G110" s="134"/>
      <c r="H110" s="135">
        <f>I110+K110</f>
        <v>0</v>
      </c>
      <c r="I110" s="135"/>
      <c r="J110" s="135"/>
      <c r="K110" s="135"/>
      <c r="L110" s="136">
        <f>M110+O110</f>
        <v>4.0999999999999996</v>
      </c>
      <c r="M110" s="136">
        <f>E110+I110</f>
        <v>4.0999999999999996</v>
      </c>
      <c r="N110" s="136">
        <f>F110+J110</f>
        <v>3.9</v>
      </c>
      <c r="O110" s="136">
        <f>G110+K110</f>
        <v>0</v>
      </c>
    </row>
    <row r="111" spans="1:15" ht="26.4" x14ac:dyDescent="0.25">
      <c r="A111" s="125"/>
      <c r="B111" s="130" t="s">
        <v>286</v>
      </c>
      <c r="C111" s="594"/>
      <c r="D111" s="137"/>
      <c r="E111" s="137"/>
      <c r="F111" s="137"/>
      <c r="G111" s="137"/>
      <c r="H111" s="138"/>
      <c r="I111" s="138"/>
      <c r="J111" s="138"/>
      <c r="K111" s="138"/>
      <c r="L111" s="139"/>
      <c r="M111" s="139"/>
      <c r="N111" s="139"/>
      <c r="O111" s="139"/>
    </row>
    <row r="112" spans="1:15" ht="15" customHeight="1" x14ac:dyDescent="0.25">
      <c r="A112" s="121" t="s">
        <v>90</v>
      </c>
      <c r="B112" s="29" t="s">
        <v>15</v>
      </c>
      <c r="C112" s="593" t="s">
        <v>25</v>
      </c>
      <c r="D112" s="134">
        <f>E112+G112</f>
        <v>4.0999999999999996</v>
      </c>
      <c r="E112" s="134">
        <v>4.0999999999999996</v>
      </c>
      <c r="F112" s="134">
        <v>3.9</v>
      </c>
      <c r="G112" s="134"/>
      <c r="H112" s="135">
        <f>I112+K112</f>
        <v>0</v>
      </c>
      <c r="I112" s="135"/>
      <c r="J112" s="135">
        <v>0.1</v>
      </c>
      <c r="K112" s="135"/>
      <c r="L112" s="136">
        <f>M112+O112</f>
        <v>4.0999999999999996</v>
      </c>
      <c r="M112" s="136">
        <f>E112+I112</f>
        <v>4.0999999999999996</v>
      </c>
      <c r="N112" s="136">
        <f>F112+J112</f>
        <v>4</v>
      </c>
      <c r="O112" s="136">
        <f>G112+K112</f>
        <v>0</v>
      </c>
    </row>
    <row r="113" spans="1:15" ht="26.4" x14ac:dyDescent="0.25">
      <c r="A113" s="125"/>
      <c r="B113" s="130" t="s">
        <v>286</v>
      </c>
      <c r="C113" s="594"/>
      <c r="D113" s="137"/>
      <c r="E113" s="137"/>
      <c r="F113" s="137"/>
      <c r="G113" s="137"/>
      <c r="H113" s="138"/>
      <c r="I113" s="138"/>
      <c r="J113" s="138"/>
      <c r="K113" s="138"/>
      <c r="L113" s="139"/>
      <c r="M113" s="139"/>
      <c r="N113" s="139"/>
      <c r="O113" s="139"/>
    </row>
    <row r="114" spans="1:15" ht="15" customHeight="1" x14ac:dyDescent="0.25">
      <c r="A114" s="121" t="s">
        <v>91</v>
      </c>
      <c r="B114" s="29" t="s">
        <v>16</v>
      </c>
      <c r="C114" s="593" t="s">
        <v>25</v>
      </c>
      <c r="D114" s="134">
        <f>E114+G114</f>
        <v>8.3000000000000007</v>
      </c>
      <c r="E114" s="134">
        <v>8.3000000000000007</v>
      </c>
      <c r="F114" s="134">
        <v>8.1</v>
      </c>
      <c r="G114" s="134"/>
      <c r="H114" s="135">
        <f>I114+K114</f>
        <v>0</v>
      </c>
      <c r="I114" s="135"/>
      <c r="J114" s="135"/>
      <c r="K114" s="135"/>
      <c r="L114" s="136">
        <f>M114+O114</f>
        <v>8.3000000000000007</v>
      </c>
      <c r="M114" s="136">
        <f>E114+I114</f>
        <v>8.3000000000000007</v>
      </c>
      <c r="N114" s="136">
        <f>F114+J114</f>
        <v>8.1</v>
      </c>
      <c r="O114" s="136">
        <f>G114+K114</f>
        <v>0</v>
      </c>
    </row>
    <row r="115" spans="1:15" ht="26.4" x14ac:dyDescent="0.25">
      <c r="A115" s="125"/>
      <c r="B115" s="130" t="s">
        <v>286</v>
      </c>
      <c r="C115" s="594"/>
      <c r="D115" s="137"/>
      <c r="E115" s="137"/>
      <c r="F115" s="137"/>
      <c r="G115" s="137"/>
      <c r="H115" s="138"/>
      <c r="I115" s="138"/>
      <c r="J115" s="138"/>
      <c r="K115" s="138"/>
      <c r="L115" s="139"/>
      <c r="M115" s="139"/>
      <c r="N115" s="139"/>
      <c r="O115" s="139"/>
    </row>
    <row r="116" spans="1:15" ht="15" customHeight="1" x14ac:dyDescent="0.25">
      <c r="A116" s="121" t="s">
        <v>92</v>
      </c>
      <c r="B116" s="29" t="s">
        <v>17</v>
      </c>
      <c r="C116" s="593" t="s">
        <v>25</v>
      </c>
      <c r="D116" s="134">
        <f>E116+G116</f>
        <v>4.0999999999999996</v>
      </c>
      <c r="E116" s="134">
        <v>4.0999999999999996</v>
      </c>
      <c r="F116" s="134">
        <v>3.9</v>
      </c>
      <c r="G116" s="134"/>
      <c r="H116" s="135">
        <f>I116+K116</f>
        <v>0</v>
      </c>
      <c r="I116" s="135"/>
      <c r="J116" s="135">
        <v>0.1</v>
      </c>
      <c r="K116" s="135"/>
      <c r="L116" s="136">
        <f>M116+O116</f>
        <v>4.0999999999999996</v>
      </c>
      <c r="M116" s="136">
        <f>E116+I116</f>
        <v>4.0999999999999996</v>
      </c>
      <c r="N116" s="136">
        <f>F116+J116</f>
        <v>4</v>
      </c>
      <c r="O116" s="136">
        <f>G116+K116</f>
        <v>0</v>
      </c>
    </row>
    <row r="117" spans="1:15" ht="26.4" x14ac:dyDescent="0.25">
      <c r="A117" s="125"/>
      <c r="B117" s="130" t="s">
        <v>286</v>
      </c>
      <c r="C117" s="594"/>
      <c r="D117" s="137"/>
      <c r="E117" s="137"/>
      <c r="F117" s="137"/>
      <c r="G117" s="137"/>
      <c r="H117" s="138"/>
      <c r="I117" s="138"/>
      <c r="J117" s="138"/>
      <c r="K117" s="138"/>
      <c r="L117" s="139"/>
      <c r="M117" s="139"/>
      <c r="N117" s="139"/>
      <c r="O117" s="139"/>
    </row>
    <row r="118" spans="1:15" ht="15" customHeight="1" x14ac:dyDescent="0.25">
      <c r="A118" s="121" t="s">
        <v>93</v>
      </c>
      <c r="B118" s="29" t="s">
        <v>18</v>
      </c>
      <c r="C118" s="593" t="s">
        <v>25</v>
      </c>
      <c r="D118" s="134">
        <f>E118+G118</f>
        <v>4.0999999999999996</v>
      </c>
      <c r="E118" s="134">
        <v>4.0999999999999996</v>
      </c>
      <c r="F118" s="134">
        <v>3.9</v>
      </c>
      <c r="G118" s="134"/>
      <c r="H118" s="135">
        <f>I118+K118</f>
        <v>0</v>
      </c>
      <c r="I118" s="135"/>
      <c r="J118" s="135">
        <v>0.1</v>
      </c>
      <c r="K118" s="135"/>
      <c r="L118" s="136">
        <f>M118+O118</f>
        <v>4.0999999999999996</v>
      </c>
      <c r="M118" s="136">
        <f>E118+I118</f>
        <v>4.0999999999999996</v>
      </c>
      <c r="N118" s="136">
        <f>F118+J118</f>
        <v>4</v>
      </c>
      <c r="O118" s="136">
        <f>G118+K118</f>
        <v>0</v>
      </c>
    </row>
    <row r="119" spans="1:15" ht="26.4" x14ac:dyDescent="0.25">
      <c r="A119" s="125"/>
      <c r="B119" s="130" t="s">
        <v>286</v>
      </c>
      <c r="C119" s="594"/>
      <c r="D119" s="137"/>
      <c r="E119" s="137"/>
      <c r="F119" s="137"/>
      <c r="G119" s="137"/>
      <c r="H119" s="138"/>
      <c r="I119" s="138"/>
      <c r="J119" s="138"/>
      <c r="K119" s="138"/>
      <c r="L119" s="139"/>
      <c r="M119" s="139"/>
      <c r="N119" s="139"/>
      <c r="O119" s="139"/>
    </row>
    <row r="120" spans="1:15" ht="15" customHeight="1" x14ac:dyDescent="0.25">
      <c r="A120" s="121" t="s">
        <v>94</v>
      </c>
      <c r="B120" s="29" t="s">
        <v>19</v>
      </c>
      <c r="C120" s="593" t="s">
        <v>25</v>
      </c>
      <c r="D120" s="134">
        <f>E120+G120</f>
        <v>38.200000000000003</v>
      </c>
      <c r="E120" s="134">
        <v>38.200000000000003</v>
      </c>
      <c r="F120" s="134">
        <v>29.4</v>
      </c>
      <c r="G120" s="134"/>
      <c r="H120" s="135">
        <f>I120+K120</f>
        <v>0</v>
      </c>
      <c r="I120" s="135"/>
      <c r="J120" s="135">
        <v>-0.3</v>
      </c>
      <c r="K120" s="135"/>
      <c r="L120" s="136">
        <f>M120+O120</f>
        <v>38.200000000000003</v>
      </c>
      <c r="M120" s="136">
        <f>E120+I120</f>
        <v>38.200000000000003</v>
      </c>
      <c r="N120" s="136">
        <f>F120+J120</f>
        <v>29.099999999999998</v>
      </c>
      <c r="O120" s="136">
        <f>G120+K120</f>
        <v>0</v>
      </c>
    </row>
    <row r="121" spans="1:15" ht="26.4" x14ac:dyDescent="0.25">
      <c r="A121" s="125"/>
      <c r="B121" s="130" t="s">
        <v>286</v>
      </c>
      <c r="C121" s="594"/>
      <c r="D121" s="137"/>
      <c r="E121" s="137"/>
      <c r="F121" s="137"/>
      <c r="G121" s="137"/>
      <c r="H121" s="138"/>
      <c r="I121" s="138"/>
      <c r="J121" s="138"/>
      <c r="K121" s="138"/>
      <c r="L121" s="139"/>
      <c r="M121" s="139"/>
      <c r="N121" s="139"/>
      <c r="O121" s="139"/>
    </row>
    <row r="122" spans="1:15" ht="15.9" customHeight="1" x14ac:dyDescent="0.25">
      <c r="A122" s="20" t="s">
        <v>95</v>
      </c>
      <c r="B122" s="27" t="s">
        <v>166</v>
      </c>
      <c r="C122" s="25"/>
      <c r="D122" s="23">
        <f>SUM(D98:D121)</f>
        <v>453.4000000000002</v>
      </c>
      <c r="E122" s="23">
        <f>SUM(E98:E121)</f>
        <v>451.4000000000002</v>
      </c>
      <c r="F122" s="23">
        <f>SUM(F98:F121)</f>
        <v>72.699999999999989</v>
      </c>
      <c r="G122" s="23">
        <f>SUM(G98:G121)</f>
        <v>2</v>
      </c>
      <c r="H122" s="24">
        <f t="shared" ref="H122:O122" si="26">SUM(H98:H121)</f>
        <v>0</v>
      </c>
      <c r="I122" s="24">
        <f t="shared" si="26"/>
        <v>0</v>
      </c>
      <c r="J122" s="24">
        <f t="shared" si="26"/>
        <v>0.2</v>
      </c>
      <c r="K122" s="24">
        <f t="shared" si="26"/>
        <v>0</v>
      </c>
      <c r="L122" s="21">
        <f>M122+O122</f>
        <v>453.4000000000002</v>
      </c>
      <c r="M122" s="21">
        <f t="shared" si="26"/>
        <v>451.4000000000002</v>
      </c>
      <c r="N122" s="21">
        <f t="shared" si="26"/>
        <v>72.899999999999991</v>
      </c>
      <c r="O122" s="21">
        <f t="shared" si="26"/>
        <v>2</v>
      </c>
    </row>
    <row r="123" spans="1:15" ht="15.9" customHeight="1" x14ac:dyDescent="0.3">
      <c r="A123" s="19" t="s">
        <v>96</v>
      </c>
      <c r="B123" s="544" t="s">
        <v>62</v>
      </c>
      <c r="C123" s="545"/>
      <c r="D123" s="545"/>
      <c r="E123" s="545"/>
      <c r="F123" s="545"/>
      <c r="G123" s="545"/>
      <c r="H123" s="545"/>
      <c r="I123" s="545"/>
      <c r="J123" s="545"/>
      <c r="K123" s="545"/>
      <c r="L123" s="545"/>
      <c r="M123" s="545"/>
      <c r="N123" s="545"/>
      <c r="O123" s="546"/>
    </row>
    <row r="124" spans="1:15" ht="15" customHeight="1" x14ac:dyDescent="0.25">
      <c r="A124" s="591" t="s">
        <v>97</v>
      </c>
      <c r="B124" s="73" t="s">
        <v>20</v>
      </c>
      <c r="C124" s="146"/>
      <c r="D124" s="123">
        <f t="shared" ref="D124:O124" si="27">SUM(D126:D130)</f>
        <v>1225</v>
      </c>
      <c r="E124" s="123">
        <f t="shared" si="27"/>
        <v>1225</v>
      </c>
      <c r="F124" s="123">
        <f t="shared" si="27"/>
        <v>1.1000000000000001</v>
      </c>
      <c r="G124" s="123">
        <f t="shared" si="27"/>
        <v>0</v>
      </c>
      <c r="H124" s="124">
        <f t="shared" si="27"/>
        <v>0</v>
      </c>
      <c r="I124" s="124">
        <f t="shared" si="27"/>
        <v>0</v>
      </c>
      <c r="J124" s="124">
        <f t="shared" si="27"/>
        <v>0</v>
      </c>
      <c r="K124" s="124">
        <f t="shared" si="27"/>
        <v>0</v>
      </c>
      <c r="L124" s="73">
        <f t="shared" si="27"/>
        <v>1225</v>
      </c>
      <c r="M124" s="73">
        <f t="shared" si="27"/>
        <v>1225</v>
      </c>
      <c r="N124" s="73">
        <f t="shared" si="27"/>
        <v>1.1000000000000001</v>
      </c>
      <c r="O124" s="73">
        <f t="shared" si="27"/>
        <v>0</v>
      </c>
    </row>
    <row r="125" spans="1:15" ht="15" customHeight="1" x14ac:dyDescent="0.25">
      <c r="A125" s="592"/>
      <c r="B125" s="126" t="s">
        <v>181</v>
      </c>
      <c r="C125" s="147"/>
      <c r="D125" s="128"/>
      <c r="E125" s="128"/>
      <c r="F125" s="128"/>
      <c r="G125" s="128"/>
      <c r="H125" s="72"/>
      <c r="I125" s="72"/>
      <c r="J125" s="72"/>
      <c r="K125" s="72"/>
      <c r="L125" s="35"/>
      <c r="M125" s="35"/>
      <c r="N125" s="35"/>
      <c r="O125" s="29"/>
    </row>
    <row r="126" spans="1:15" ht="26.4" x14ac:dyDescent="0.25">
      <c r="A126" s="592"/>
      <c r="B126" s="450" t="s">
        <v>263</v>
      </c>
      <c r="C126" s="306" t="s">
        <v>32</v>
      </c>
      <c r="D126" s="16">
        <f t="shared" ref="D126:D131" si="28">E126+G126</f>
        <v>1.2</v>
      </c>
      <c r="E126" s="16">
        <v>1.2</v>
      </c>
      <c r="F126" s="16">
        <v>1.1000000000000001</v>
      </c>
      <c r="G126" s="16"/>
      <c r="H126" s="10">
        <f t="shared" ref="H126:H131" si="29">I126+K126</f>
        <v>0</v>
      </c>
      <c r="I126" s="10"/>
      <c r="J126" s="10"/>
      <c r="K126" s="10"/>
      <c r="L126" s="12">
        <f t="shared" ref="L126:L131" si="30">M126+O126</f>
        <v>1.2</v>
      </c>
      <c r="M126" s="254">
        <f t="shared" ref="M126:O131" si="31">E126+I126</f>
        <v>1.2</v>
      </c>
      <c r="N126" s="254">
        <f t="shared" si="31"/>
        <v>1.1000000000000001</v>
      </c>
      <c r="O126" s="254">
        <f t="shared" si="31"/>
        <v>0</v>
      </c>
    </row>
    <row r="127" spans="1:15" ht="26.4" x14ac:dyDescent="0.25">
      <c r="A127" s="592"/>
      <c r="B127" s="129" t="s">
        <v>202</v>
      </c>
      <c r="C127" s="86" t="s">
        <v>24</v>
      </c>
      <c r="D127" s="8">
        <f t="shared" si="28"/>
        <v>3.2</v>
      </c>
      <c r="E127" s="8">
        <v>3.2</v>
      </c>
      <c r="F127" s="8"/>
      <c r="G127" s="8"/>
      <c r="H127" s="9">
        <f t="shared" si="29"/>
        <v>0</v>
      </c>
      <c r="I127" s="9"/>
      <c r="J127" s="9"/>
      <c r="K127" s="9"/>
      <c r="L127" s="148">
        <f t="shared" si="30"/>
        <v>3.2</v>
      </c>
      <c r="M127" s="149">
        <f t="shared" si="31"/>
        <v>3.2</v>
      </c>
      <c r="N127" s="149">
        <f t="shared" si="31"/>
        <v>0</v>
      </c>
      <c r="O127" s="150">
        <f t="shared" si="31"/>
        <v>0</v>
      </c>
    </row>
    <row r="128" spans="1:15" ht="26.4" x14ac:dyDescent="0.25">
      <c r="A128" s="592"/>
      <c r="B128" s="450" t="s">
        <v>184</v>
      </c>
      <c r="C128" s="38" t="s">
        <v>24</v>
      </c>
      <c r="D128" s="16">
        <f t="shared" si="28"/>
        <v>215.6</v>
      </c>
      <c r="E128" s="16">
        <v>215.6</v>
      </c>
      <c r="F128" s="16"/>
      <c r="G128" s="16"/>
      <c r="H128" s="10">
        <f t="shared" si="29"/>
        <v>0</v>
      </c>
      <c r="I128" s="10"/>
      <c r="J128" s="10"/>
      <c r="K128" s="10"/>
      <c r="L128" s="12">
        <f t="shared" si="30"/>
        <v>215.6</v>
      </c>
      <c r="M128" s="254">
        <f t="shared" si="31"/>
        <v>215.6</v>
      </c>
      <c r="N128" s="254">
        <f t="shared" si="31"/>
        <v>0</v>
      </c>
      <c r="O128" s="254">
        <f t="shared" si="31"/>
        <v>0</v>
      </c>
    </row>
    <row r="129" spans="1:15" x14ac:dyDescent="0.25">
      <c r="A129" s="592"/>
      <c r="B129" s="450" t="s">
        <v>203</v>
      </c>
      <c r="C129" s="30" t="s">
        <v>24</v>
      </c>
      <c r="D129" s="16">
        <f t="shared" si="28"/>
        <v>373.2</v>
      </c>
      <c r="E129" s="42">
        <v>373.2</v>
      </c>
      <c r="F129" s="42"/>
      <c r="G129" s="42"/>
      <c r="H129" s="10">
        <f t="shared" si="29"/>
        <v>0</v>
      </c>
      <c r="I129" s="91"/>
      <c r="J129" s="91"/>
      <c r="K129" s="91"/>
      <c r="L129" s="12">
        <f t="shared" si="30"/>
        <v>373.2</v>
      </c>
      <c r="M129" s="136">
        <f t="shared" si="31"/>
        <v>373.2</v>
      </c>
      <c r="N129" s="136">
        <f t="shared" si="31"/>
        <v>0</v>
      </c>
      <c r="O129" s="136">
        <f t="shared" si="31"/>
        <v>0</v>
      </c>
    </row>
    <row r="130" spans="1:15" ht="26.4" x14ac:dyDescent="0.25">
      <c r="A130" s="592"/>
      <c r="B130" s="152" t="s">
        <v>204</v>
      </c>
      <c r="C130" s="30" t="s">
        <v>24</v>
      </c>
      <c r="D130" s="16">
        <f t="shared" si="28"/>
        <v>631.79999999999995</v>
      </c>
      <c r="E130" s="16">
        <v>631.79999999999995</v>
      </c>
      <c r="F130" s="16"/>
      <c r="G130" s="16"/>
      <c r="H130" s="10">
        <f t="shared" si="29"/>
        <v>0</v>
      </c>
      <c r="I130" s="10"/>
      <c r="J130" s="10"/>
      <c r="K130" s="10"/>
      <c r="L130" s="12">
        <f t="shared" si="30"/>
        <v>631.79999999999995</v>
      </c>
      <c r="M130" s="140">
        <f t="shared" si="31"/>
        <v>631.79999999999995</v>
      </c>
      <c r="N130" s="136">
        <f t="shared" si="31"/>
        <v>0</v>
      </c>
      <c r="O130" s="136">
        <f t="shared" si="31"/>
        <v>0</v>
      </c>
    </row>
    <row r="131" spans="1:15" ht="15" customHeight="1" x14ac:dyDescent="0.25">
      <c r="A131" s="589" t="s">
        <v>98</v>
      </c>
      <c r="B131" s="73" t="s">
        <v>48</v>
      </c>
      <c r="C131" s="593" t="s">
        <v>24</v>
      </c>
      <c r="D131" s="134">
        <f t="shared" si="28"/>
        <v>398.5</v>
      </c>
      <c r="E131" s="134">
        <v>398.5</v>
      </c>
      <c r="F131" s="134">
        <v>382.6</v>
      </c>
      <c r="G131" s="134"/>
      <c r="H131" s="135">
        <f t="shared" si="29"/>
        <v>0</v>
      </c>
      <c r="I131" s="135"/>
      <c r="J131" s="135"/>
      <c r="K131" s="135"/>
      <c r="L131" s="136">
        <f t="shared" si="30"/>
        <v>398.5</v>
      </c>
      <c r="M131" s="136">
        <f t="shared" si="31"/>
        <v>398.5</v>
      </c>
      <c r="N131" s="136">
        <f t="shared" si="31"/>
        <v>382.6</v>
      </c>
      <c r="O131" s="136">
        <f t="shared" si="31"/>
        <v>0</v>
      </c>
    </row>
    <row r="132" spans="1:15" s="36" customFormat="1" ht="26.4" x14ac:dyDescent="0.25">
      <c r="A132" s="590"/>
      <c r="B132" s="130" t="s">
        <v>205</v>
      </c>
      <c r="C132" s="594"/>
      <c r="D132" s="137"/>
      <c r="E132" s="137"/>
      <c r="F132" s="137"/>
      <c r="G132" s="137"/>
      <c r="H132" s="138"/>
      <c r="I132" s="138"/>
      <c r="J132" s="138"/>
      <c r="K132" s="138"/>
      <c r="L132" s="139"/>
      <c r="M132" s="139"/>
      <c r="N132" s="139"/>
      <c r="O132" s="139"/>
    </row>
    <row r="133" spans="1:15" ht="15.9" customHeight="1" x14ac:dyDescent="0.25">
      <c r="A133" s="53" t="s">
        <v>99</v>
      </c>
      <c r="B133" s="43" t="s">
        <v>168</v>
      </c>
      <c r="C133" s="71"/>
      <c r="D133" s="23">
        <f t="shared" ref="D133:O133" si="32">D124+D131</f>
        <v>1623.5</v>
      </c>
      <c r="E133" s="23">
        <f t="shared" si="32"/>
        <v>1623.5</v>
      </c>
      <c r="F133" s="23">
        <f t="shared" si="32"/>
        <v>383.70000000000005</v>
      </c>
      <c r="G133" s="23">
        <f t="shared" si="32"/>
        <v>0</v>
      </c>
      <c r="H133" s="24">
        <f t="shared" si="32"/>
        <v>0</v>
      </c>
      <c r="I133" s="24">
        <f t="shared" si="32"/>
        <v>0</v>
      </c>
      <c r="J133" s="24">
        <f t="shared" si="32"/>
        <v>0</v>
      </c>
      <c r="K133" s="24">
        <f t="shared" si="32"/>
        <v>0</v>
      </c>
      <c r="L133" s="21">
        <f>M133+O133</f>
        <v>1623.5</v>
      </c>
      <c r="M133" s="21">
        <f t="shared" si="32"/>
        <v>1623.5</v>
      </c>
      <c r="N133" s="21">
        <f t="shared" si="32"/>
        <v>383.70000000000005</v>
      </c>
      <c r="O133" s="21">
        <f t="shared" si="32"/>
        <v>0</v>
      </c>
    </row>
    <row r="134" spans="1:15" ht="15.9" customHeight="1" x14ac:dyDescent="0.25">
      <c r="A134" s="578" t="s">
        <v>100</v>
      </c>
      <c r="B134" s="92" t="s">
        <v>160</v>
      </c>
      <c r="C134" s="581"/>
      <c r="D134" s="245">
        <f t="shared" ref="D134:O134" si="33">SUM(D136:D156)</f>
        <v>3389.1999999999994</v>
      </c>
      <c r="E134" s="154">
        <f t="shared" si="33"/>
        <v>3387.1999999999994</v>
      </c>
      <c r="F134" s="154">
        <f t="shared" si="33"/>
        <v>1553.3</v>
      </c>
      <c r="G134" s="154">
        <f t="shared" si="33"/>
        <v>2</v>
      </c>
      <c r="H134" s="155">
        <f t="shared" si="33"/>
        <v>0</v>
      </c>
      <c r="I134" s="155">
        <f t="shared" si="33"/>
        <v>0</v>
      </c>
      <c r="J134" s="155">
        <f t="shared" si="33"/>
        <v>5</v>
      </c>
      <c r="K134" s="155">
        <f t="shared" si="33"/>
        <v>0</v>
      </c>
      <c r="L134" s="156">
        <f t="shared" si="33"/>
        <v>3389.1999999999994</v>
      </c>
      <c r="M134" s="156">
        <f t="shared" si="33"/>
        <v>3387.1999999999994</v>
      </c>
      <c r="N134" s="156">
        <f t="shared" si="33"/>
        <v>1558.3000000000002</v>
      </c>
      <c r="O134" s="156">
        <f t="shared" si="33"/>
        <v>2</v>
      </c>
    </row>
    <row r="135" spans="1:15" ht="15" customHeight="1" x14ac:dyDescent="0.25">
      <c r="A135" s="579"/>
      <c r="B135" s="251" t="s">
        <v>181</v>
      </c>
      <c r="C135" s="582"/>
      <c r="D135" s="246"/>
      <c r="E135" s="157"/>
      <c r="F135" s="158"/>
      <c r="G135" s="158"/>
      <c r="H135" s="159"/>
      <c r="I135" s="159"/>
      <c r="J135" s="160"/>
      <c r="K135" s="160"/>
      <c r="L135" s="161"/>
      <c r="M135" s="161"/>
      <c r="N135" s="162"/>
      <c r="O135" s="162"/>
    </row>
    <row r="136" spans="1:15" ht="26.4" x14ac:dyDescent="0.25">
      <c r="A136" s="579"/>
      <c r="B136" s="93" t="s">
        <v>190</v>
      </c>
      <c r="C136" s="582"/>
      <c r="D136" s="247">
        <f>E136+G136</f>
        <v>0.7</v>
      </c>
      <c r="E136" s="163">
        <f t="shared" ref="E136:G141" si="34">E28</f>
        <v>0.7</v>
      </c>
      <c r="F136" s="163">
        <f t="shared" si="34"/>
        <v>0.7</v>
      </c>
      <c r="G136" s="163">
        <f t="shared" si="34"/>
        <v>0</v>
      </c>
      <c r="H136" s="164">
        <f t="shared" ref="H136:H156" si="35">I136+K136</f>
        <v>0</v>
      </c>
      <c r="I136" s="164">
        <f t="shared" ref="I136:K141" si="36">I28</f>
        <v>0</v>
      </c>
      <c r="J136" s="164">
        <f t="shared" si="36"/>
        <v>0</v>
      </c>
      <c r="K136" s="164">
        <f t="shared" si="36"/>
        <v>0</v>
      </c>
      <c r="L136" s="165">
        <f t="shared" ref="L136:L156" si="37">M136+O136</f>
        <v>0.7</v>
      </c>
      <c r="M136" s="165">
        <f t="shared" ref="M136:O141" si="38">M28</f>
        <v>0.7</v>
      </c>
      <c r="N136" s="165">
        <f t="shared" si="38"/>
        <v>0.7</v>
      </c>
      <c r="O136" s="165">
        <f t="shared" si="38"/>
        <v>0</v>
      </c>
    </row>
    <row r="137" spans="1:15" x14ac:dyDescent="0.25">
      <c r="A137" s="579"/>
      <c r="B137" s="93" t="s">
        <v>186</v>
      </c>
      <c r="C137" s="582"/>
      <c r="D137" s="243">
        <f t="shared" ref="D137:D156" si="39">E137+G137</f>
        <v>29.3</v>
      </c>
      <c r="E137" s="85">
        <f t="shared" si="34"/>
        <v>29.3</v>
      </c>
      <c r="F137" s="85">
        <f t="shared" si="34"/>
        <v>28.8</v>
      </c>
      <c r="G137" s="85">
        <f t="shared" si="34"/>
        <v>0</v>
      </c>
      <c r="H137" s="89">
        <f t="shared" si="35"/>
        <v>0</v>
      </c>
      <c r="I137" s="89">
        <f t="shared" si="36"/>
        <v>0</v>
      </c>
      <c r="J137" s="89">
        <f t="shared" si="36"/>
        <v>0</v>
      </c>
      <c r="K137" s="89">
        <f t="shared" si="36"/>
        <v>0</v>
      </c>
      <c r="L137" s="90">
        <f t="shared" si="37"/>
        <v>29.3</v>
      </c>
      <c r="M137" s="90">
        <f t="shared" si="38"/>
        <v>29.3</v>
      </c>
      <c r="N137" s="90">
        <f t="shared" si="38"/>
        <v>28.8</v>
      </c>
      <c r="O137" s="90">
        <f t="shared" si="38"/>
        <v>0</v>
      </c>
    </row>
    <row r="138" spans="1:15" ht="26.4" x14ac:dyDescent="0.25">
      <c r="A138" s="579"/>
      <c r="B138" s="93" t="s">
        <v>192</v>
      </c>
      <c r="C138" s="582"/>
      <c r="D138" s="243">
        <f t="shared" si="39"/>
        <v>8.1999999999999993</v>
      </c>
      <c r="E138" s="85">
        <f t="shared" si="34"/>
        <v>8.1999999999999993</v>
      </c>
      <c r="F138" s="85">
        <f t="shared" si="34"/>
        <v>8.1</v>
      </c>
      <c r="G138" s="85">
        <f t="shared" si="34"/>
        <v>0</v>
      </c>
      <c r="H138" s="89">
        <f t="shared" si="35"/>
        <v>0</v>
      </c>
      <c r="I138" s="89">
        <f t="shared" si="36"/>
        <v>0</v>
      </c>
      <c r="J138" s="89">
        <f t="shared" si="36"/>
        <v>0</v>
      </c>
      <c r="K138" s="89">
        <f t="shared" si="36"/>
        <v>0</v>
      </c>
      <c r="L138" s="90">
        <f t="shared" si="37"/>
        <v>8.1999999999999993</v>
      </c>
      <c r="M138" s="90">
        <f t="shared" si="38"/>
        <v>8.1999999999999993</v>
      </c>
      <c r="N138" s="90">
        <f t="shared" si="38"/>
        <v>8.1</v>
      </c>
      <c r="O138" s="90">
        <f t="shared" si="38"/>
        <v>0</v>
      </c>
    </row>
    <row r="139" spans="1:15" ht="26.4" x14ac:dyDescent="0.25">
      <c r="A139" s="579"/>
      <c r="B139" s="93" t="s">
        <v>188</v>
      </c>
      <c r="C139" s="582"/>
      <c r="D139" s="243">
        <f t="shared" si="39"/>
        <v>28.7</v>
      </c>
      <c r="E139" s="85">
        <f t="shared" si="34"/>
        <v>28.7</v>
      </c>
      <c r="F139" s="85">
        <f t="shared" si="34"/>
        <v>23.4</v>
      </c>
      <c r="G139" s="85">
        <f t="shared" si="34"/>
        <v>0</v>
      </c>
      <c r="H139" s="89">
        <f t="shared" si="35"/>
        <v>0</v>
      </c>
      <c r="I139" s="89">
        <f t="shared" si="36"/>
        <v>0</v>
      </c>
      <c r="J139" s="89">
        <f t="shared" si="36"/>
        <v>0</v>
      </c>
      <c r="K139" s="89">
        <f t="shared" si="36"/>
        <v>0</v>
      </c>
      <c r="L139" s="90">
        <f t="shared" si="37"/>
        <v>28.7</v>
      </c>
      <c r="M139" s="90">
        <f t="shared" si="38"/>
        <v>28.7</v>
      </c>
      <c r="N139" s="90">
        <f t="shared" si="38"/>
        <v>23.4</v>
      </c>
      <c r="O139" s="90">
        <f t="shared" si="38"/>
        <v>0</v>
      </c>
    </row>
    <row r="140" spans="1:15" x14ac:dyDescent="0.25">
      <c r="A140" s="579"/>
      <c r="B140" s="93" t="s">
        <v>193</v>
      </c>
      <c r="C140" s="582"/>
      <c r="D140" s="243">
        <f t="shared" si="39"/>
        <v>15.3</v>
      </c>
      <c r="E140" s="85">
        <f t="shared" si="34"/>
        <v>15.3</v>
      </c>
      <c r="F140" s="85">
        <f t="shared" si="34"/>
        <v>14.3</v>
      </c>
      <c r="G140" s="85">
        <f t="shared" si="34"/>
        <v>0</v>
      </c>
      <c r="H140" s="89">
        <f t="shared" si="35"/>
        <v>0</v>
      </c>
      <c r="I140" s="89">
        <f t="shared" si="36"/>
        <v>0</v>
      </c>
      <c r="J140" s="89">
        <f t="shared" si="36"/>
        <v>0</v>
      </c>
      <c r="K140" s="89">
        <f t="shared" si="36"/>
        <v>0</v>
      </c>
      <c r="L140" s="90">
        <f t="shared" si="37"/>
        <v>15.3</v>
      </c>
      <c r="M140" s="90">
        <f t="shared" si="38"/>
        <v>15.3</v>
      </c>
      <c r="N140" s="90">
        <f t="shared" si="38"/>
        <v>14.3</v>
      </c>
      <c r="O140" s="90">
        <f t="shared" si="38"/>
        <v>0</v>
      </c>
    </row>
    <row r="141" spans="1:15" ht="26.4" x14ac:dyDescent="0.25">
      <c r="A141" s="579"/>
      <c r="B141" s="93" t="s">
        <v>187</v>
      </c>
      <c r="C141" s="582"/>
      <c r="D141" s="243">
        <f t="shared" si="39"/>
        <v>4.9000000000000004</v>
      </c>
      <c r="E141" s="85">
        <f t="shared" si="34"/>
        <v>4.9000000000000004</v>
      </c>
      <c r="F141" s="85">
        <f t="shared" si="34"/>
        <v>4.7</v>
      </c>
      <c r="G141" s="85">
        <f t="shared" si="34"/>
        <v>0</v>
      </c>
      <c r="H141" s="89">
        <f t="shared" si="35"/>
        <v>0</v>
      </c>
      <c r="I141" s="89">
        <f t="shared" si="36"/>
        <v>0</v>
      </c>
      <c r="J141" s="89">
        <f t="shared" si="36"/>
        <v>0</v>
      </c>
      <c r="K141" s="89">
        <f t="shared" si="36"/>
        <v>0</v>
      </c>
      <c r="L141" s="90">
        <f t="shared" si="37"/>
        <v>4.9000000000000004</v>
      </c>
      <c r="M141" s="90">
        <f t="shared" si="38"/>
        <v>4.9000000000000004</v>
      </c>
      <c r="N141" s="90">
        <f t="shared" si="38"/>
        <v>4.7</v>
      </c>
      <c r="O141" s="90">
        <f t="shared" si="38"/>
        <v>0</v>
      </c>
    </row>
    <row r="142" spans="1:15" ht="39.6" x14ac:dyDescent="0.25">
      <c r="A142" s="579"/>
      <c r="B142" s="93" t="s">
        <v>262</v>
      </c>
      <c r="C142" s="582"/>
      <c r="D142" s="243">
        <f t="shared" si="39"/>
        <v>11.5</v>
      </c>
      <c r="E142" s="85">
        <f>E34+E86</f>
        <v>11.5</v>
      </c>
      <c r="F142" s="85">
        <f t="shared" ref="F142:G142" si="40">F34+F86</f>
        <v>11.3</v>
      </c>
      <c r="G142" s="85">
        <f t="shared" si="40"/>
        <v>0</v>
      </c>
      <c r="H142" s="89">
        <f t="shared" si="35"/>
        <v>0</v>
      </c>
      <c r="I142" s="89">
        <f>I34+I86</f>
        <v>0</v>
      </c>
      <c r="J142" s="89">
        <f t="shared" ref="J142:K142" si="41">J34+J86</f>
        <v>0</v>
      </c>
      <c r="K142" s="89">
        <f t="shared" si="41"/>
        <v>0</v>
      </c>
      <c r="L142" s="90">
        <f t="shared" si="37"/>
        <v>11.5</v>
      </c>
      <c r="M142" s="90">
        <f>M34+M86</f>
        <v>11.5</v>
      </c>
      <c r="N142" s="90">
        <f t="shared" ref="N142:O142" si="42">N34+N86</f>
        <v>11.3</v>
      </c>
      <c r="O142" s="90">
        <f t="shared" si="42"/>
        <v>0</v>
      </c>
    </row>
    <row r="143" spans="1:15" ht="26.4" x14ac:dyDescent="0.25">
      <c r="A143" s="579"/>
      <c r="B143" s="93" t="s">
        <v>206</v>
      </c>
      <c r="C143" s="582"/>
      <c r="D143" s="243">
        <f t="shared" si="39"/>
        <v>1</v>
      </c>
      <c r="E143" s="85">
        <f t="shared" ref="E143:G145" si="43">E35</f>
        <v>1</v>
      </c>
      <c r="F143" s="85">
        <f t="shared" si="43"/>
        <v>1</v>
      </c>
      <c r="G143" s="85">
        <f t="shared" si="43"/>
        <v>0</v>
      </c>
      <c r="H143" s="89">
        <f t="shared" si="35"/>
        <v>0</v>
      </c>
      <c r="I143" s="89">
        <f t="shared" ref="I143:K145" si="44">I35</f>
        <v>0</v>
      </c>
      <c r="J143" s="89">
        <f t="shared" si="44"/>
        <v>0</v>
      </c>
      <c r="K143" s="89">
        <f t="shared" si="44"/>
        <v>0</v>
      </c>
      <c r="L143" s="90">
        <f t="shared" si="37"/>
        <v>1</v>
      </c>
      <c r="M143" s="90">
        <f t="shared" ref="M143:O145" si="45">M35</f>
        <v>1</v>
      </c>
      <c r="N143" s="90">
        <f t="shared" si="45"/>
        <v>1</v>
      </c>
      <c r="O143" s="90">
        <f t="shared" si="45"/>
        <v>0</v>
      </c>
    </row>
    <row r="144" spans="1:15" x14ac:dyDescent="0.25">
      <c r="A144" s="579"/>
      <c r="B144" s="93" t="s">
        <v>191</v>
      </c>
      <c r="C144" s="582"/>
      <c r="D144" s="243">
        <f t="shared" si="39"/>
        <v>18.5</v>
      </c>
      <c r="E144" s="85">
        <f t="shared" si="43"/>
        <v>18.5</v>
      </c>
      <c r="F144" s="85">
        <f t="shared" si="43"/>
        <v>15.8</v>
      </c>
      <c r="G144" s="85">
        <f t="shared" si="43"/>
        <v>0</v>
      </c>
      <c r="H144" s="89">
        <f t="shared" si="35"/>
        <v>0</v>
      </c>
      <c r="I144" s="89">
        <f t="shared" si="44"/>
        <v>0</v>
      </c>
      <c r="J144" s="89">
        <f t="shared" si="44"/>
        <v>0</v>
      </c>
      <c r="K144" s="89">
        <f t="shared" si="44"/>
        <v>0</v>
      </c>
      <c r="L144" s="90">
        <f t="shared" si="37"/>
        <v>18.5</v>
      </c>
      <c r="M144" s="90">
        <f t="shared" si="45"/>
        <v>18.5</v>
      </c>
      <c r="N144" s="90">
        <f t="shared" si="45"/>
        <v>15.8</v>
      </c>
      <c r="O144" s="90">
        <f t="shared" si="45"/>
        <v>0</v>
      </c>
    </row>
    <row r="145" spans="1:17" x14ac:dyDescent="0.25">
      <c r="A145" s="579"/>
      <c r="B145" s="93" t="s">
        <v>183</v>
      </c>
      <c r="C145" s="582"/>
      <c r="D145" s="243">
        <f t="shared" si="39"/>
        <v>7.9</v>
      </c>
      <c r="E145" s="85">
        <f t="shared" si="43"/>
        <v>7.9</v>
      </c>
      <c r="F145" s="85">
        <f t="shared" si="43"/>
        <v>6.8</v>
      </c>
      <c r="G145" s="85">
        <f t="shared" si="43"/>
        <v>0</v>
      </c>
      <c r="H145" s="89">
        <f t="shared" si="35"/>
        <v>0</v>
      </c>
      <c r="I145" s="89">
        <f t="shared" si="44"/>
        <v>0</v>
      </c>
      <c r="J145" s="89">
        <f t="shared" si="44"/>
        <v>0</v>
      </c>
      <c r="K145" s="89">
        <f t="shared" si="44"/>
        <v>0</v>
      </c>
      <c r="L145" s="90">
        <f t="shared" si="37"/>
        <v>7.9</v>
      </c>
      <c r="M145" s="90">
        <f t="shared" si="45"/>
        <v>7.9</v>
      </c>
      <c r="N145" s="90">
        <f t="shared" si="45"/>
        <v>6.8</v>
      </c>
      <c r="O145" s="90">
        <f t="shared" si="45"/>
        <v>0</v>
      </c>
    </row>
    <row r="146" spans="1:17" x14ac:dyDescent="0.25">
      <c r="A146" s="579"/>
      <c r="B146" s="93" t="s">
        <v>196</v>
      </c>
      <c r="C146" s="582"/>
      <c r="D146" s="243">
        <f t="shared" si="39"/>
        <v>207.70000000000002</v>
      </c>
      <c r="E146" s="85">
        <f>E38+E46+E50+E54+E58+E62+E66+E70+E74+E78+E82</f>
        <v>207.70000000000002</v>
      </c>
      <c r="F146" s="85">
        <f>F38+F46+F50+F54+F58+F62+F66+F70+F74+F78+F82</f>
        <v>183.99999999999997</v>
      </c>
      <c r="G146" s="85">
        <f>G38+G46+G50+G54+G58+G62+G66+G70+G74+G78+G82</f>
        <v>0</v>
      </c>
      <c r="H146" s="89">
        <f t="shared" si="35"/>
        <v>0</v>
      </c>
      <c r="I146" s="89">
        <f>I38+I46+I50+I54+I58+I62+I66+I70+I74+I78+I82</f>
        <v>0</v>
      </c>
      <c r="J146" s="89">
        <f>J38+J46+J50+J54+J58+J62+J66+J70+J74+J78+J82</f>
        <v>4.8</v>
      </c>
      <c r="K146" s="89">
        <f>K38+K46+K50+K54+K58+K62+K66+K70+K74+K78+K82</f>
        <v>0</v>
      </c>
      <c r="L146" s="90">
        <f t="shared" si="37"/>
        <v>207.70000000000002</v>
      </c>
      <c r="M146" s="90">
        <f>M38+M46+M50+M54+M58+M62+M66+M70+M74+M78+M82</f>
        <v>207.70000000000002</v>
      </c>
      <c r="N146" s="90">
        <f>N38+N46+N50+N54+N58+N62+N66+N70+N74+N78+N82</f>
        <v>188.80000000000004</v>
      </c>
      <c r="O146" s="90">
        <f>O38+O46+O50+O54+O58+O62+O66+O70+O74+O78+O82</f>
        <v>0</v>
      </c>
    </row>
    <row r="147" spans="1:17" x14ac:dyDescent="0.25">
      <c r="A147" s="579"/>
      <c r="B147" s="93" t="s">
        <v>290</v>
      </c>
      <c r="C147" s="582"/>
      <c r="D147" s="243">
        <f t="shared" si="39"/>
        <v>13.7</v>
      </c>
      <c r="E147" s="85">
        <f>E40</f>
        <v>13.7</v>
      </c>
      <c r="F147" s="85">
        <f t="shared" ref="F147:G147" si="46">F40</f>
        <v>9.5</v>
      </c>
      <c r="G147" s="85">
        <f t="shared" si="46"/>
        <v>0</v>
      </c>
      <c r="H147" s="89">
        <f t="shared" si="35"/>
        <v>0</v>
      </c>
      <c r="I147" s="89">
        <f>I40</f>
        <v>0</v>
      </c>
      <c r="J147" s="89">
        <f t="shared" ref="J147:K147" si="47">J40</f>
        <v>0</v>
      </c>
      <c r="K147" s="89">
        <f t="shared" si="47"/>
        <v>0</v>
      </c>
      <c r="L147" s="90">
        <f t="shared" si="37"/>
        <v>13.7</v>
      </c>
      <c r="M147" s="90">
        <f>M40</f>
        <v>13.7</v>
      </c>
      <c r="N147" s="90">
        <f t="shared" ref="N147:O147" si="48">N40</f>
        <v>9.5</v>
      </c>
      <c r="O147" s="90">
        <f t="shared" si="48"/>
        <v>0</v>
      </c>
    </row>
    <row r="148" spans="1:17" ht="40.5" customHeight="1" x14ac:dyDescent="0.25">
      <c r="A148" s="579"/>
      <c r="B148" s="93" t="s">
        <v>201</v>
      </c>
      <c r="C148" s="582"/>
      <c r="D148" s="243">
        <f t="shared" si="39"/>
        <v>370</v>
      </c>
      <c r="E148" s="85">
        <f>E98</f>
        <v>368</v>
      </c>
      <c r="F148" s="85">
        <f>F98</f>
        <v>0</v>
      </c>
      <c r="G148" s="85">
        <f>G98</f>
        <v>2</v>
      </c>
      <c r="H148" s="89">
        <f t="shared" si="35"/>
        <v>0</v>
      </c>
      <c r="I148" s="89">
        <f>I98</f>
        <v>0</v>
      </c>
      <c r="J148" s="89">
        <f>J98</f>
        <v>0</v>
      </c>
      <c r="K148" s="89">
        <f>K98</f>
        <v>0</v>
      </c>
      <c r="L148" s="90">
        <f t="shared" si="37"/>
        <v>370</v>
      </c>
      <c r="M148" s="90">
        <f>M98</f>
        <v>368</v>
      </c>
      <c r="N148" s="90">
        <f>N98</f>
        <v>0</v>
      </c>
      <c r="O148" s="90">
        <f>O98</f>
        <v>2</v>
      </c>
    </row>
    <row r="149" spans="1:17" x14ac:dyDescent="0.25">
      <c r="A149" s="579"/>
      <c r="B149" s="93" t="s">
        <v>200</v>
      </c>
      <c r="C149" s="582"/>
      <c r="D149" s="243">
        <f t="shared" si="39"/>
        <v>549.6</v>
      </c>
      <c r="E149" s="85">
        <f>E88</f>
        <v>549.6</v>
      </c>
      <c r="F149" s="85">
        <f>F88</f>
        <v>503</v>
      </c>
      <c r="G149" s="85">
        <f>G88</f>
        <v>0</v>
      </c>
      <c r="H149" s="89">
        <f t="shared" si="35"/>
        <v>0</v>
      </c>
      <c r="I149" s="89">
        <f>I88</f>
        <v>0</v>
      </c>
      <c r="J149" s="89">
        <f>J88</f>
        <v>0</v>
      </c>
      <c r="K149" s="89">
        <f>K88</f>
        <v>0</v>
      </c>
      <c r="L149" s="90">
        <f t="shared" si="37"/>
        <v>549.6</v>
      </c>
      <c r="M149" s="90">
        <f>M88</f>
        <v>549.6</v>
      </c>
      <c r="N149" s="90">
        <f>N88</f>
        <v>503</v>
      </c>
      <c r="O149" s="90">
        <f>O88</f>
        <v>0</v>
      </c>
    </row>
    <row r="150" spans="1:17" ht="26.4" x14ac:dyDescent="0.25">
      <c r="A150" s="579"/>
      <c r="B150" s="93" t="s">
        <v>185</v>
      </c>
      <c r="C150" s="582"/>
      <c r="D150" s="243">
        <f t="shared" si="39"/>
        <v>371.7</v>
      </c>
      <c r="E150" s="85">
        <f>E94+E95</f>
        <v>371.7</v>
      </c>
      <c r="F150" s="85">
        <f>F94+F95</f>
        <v>257.2</v>
      </c>
      <c r="G150" s="85">
        <f>G94+G95</f>
        <v>0</v>
      </c>
      <c r="H150" s="89">
        <f t="shared" si="35"/>
        <v>0</v>
      </c>
      <c r="I150" s="89">
        <f>I94+I95</f>
        <v>0</v>
      </c>
      <c r="J150" s="89">
        <f>J94+J95</f>
        <v>0</v>
      </c>
      <c r="K150" s="89">
        <f>K94+K95</f>
        <v>0</v>
      </c>
      <c r="L150" s="90">
        <f t="shared" si="37"/>
        <v>371.7</v>
      </c>
      <c r="M150" s="90">
        <f>M94+M95</f>
        <v>371.7</v>
      </c>
      <c r="N150" s="90">
        <f>N94+N95</f>
        <v>257.2</v>
      </c>
      <c r="O150" s="90">
        <f>O94+O95</f>
        <v>0</v>
      </c>
    </row>
    <row r="151" spans="1:17" ht="26.25" customHeight="1" x14ac:dyDescent="0.25">
      <c r="A151" s="579"/>
      <c r="B151" s="93" t="s">
        <v>202</v>
      </c>
      <c r="C151" s="582"/>
      <c r="D151" s="243">
        <f t="shared" si="39"/>
        <v>3.3000000000000003</v>
      </c>
      <c r="E151" s="85">
        <f>E39+E127</f>
        <v>3.3000000000000003</v>
      </c>
      <c r="F151" s="85">
        <f>F39+F127</f>
        <v>0.1</v>
      </c>
      <c r="G151" s="85">
        <f>G39+G127</f>
        <v>0</v>
      </c>
      <c r="H151" s="89">
        <f t="shared" si="35"/>
        <v>0</v>
      </c>
      <c r="I151" s="89">
        <f>I39+I127</f>
        <v>0</v>
      </c>
      <c r="J151" s="89">
        <f>J39+J127</f>
        <v>0</v>
      </c>
      <c r="K151" s="89">
        <f>K39+K127</f>
        <v>0</v>
      </c>
      <c r="L151" s="90">
        <f t="shared" si="37"/>
        <v>3.3000000000000003</v>
      </c>
      <c r="M151" s="90">
        <f>M39+M127</f>
        <v>3.3000000000000003</v>
      </c>
      <c r="N151" s="90">
        <f>N39+N127</f>
        <v>0.1</v>
      </c>
      <c r="O151" s="90">
        <f>O39+O127</f>
        <v>0</v>
      </c>
    </row>
    <row r="152" spans="1:17" ht="26.4" x14ac:dyDescent="0.25">
      <c r="A152" s="579"/>
      <c r="B152" s="93" t="s">
        <v>184</v>
      </c>
      <c r="C152" s="582"/>
      <c r="D152" s="243">
        <f t="shared" si="39"/>
        <v>222</v>
      </c>
      <c r="E152" s="85">
        <f t="shared" ref="E152:G153" si="49">E41+E128</f>
        <v>222</v>
      </c>
      <c r="F152" s="85">
        <f t="shared" si="49"/>
        <v>0</v>
      </c>
      <c r="G152" s="85">
        <f t="shared" si="49"/>
        <v>0</v>
      </c>
      <c r="H152" s="89">
        <f t="shared" si="35"/>
        <v>0</v>
      </c>
      <c r="I152" s="89">
        <f t="shared" ref="I152:K153" si="50">I41+I128</f>
        <v>0</v>
      </c>
      <c r="J152" s="89">
        <f t="shared" si="50"/>
        <v>0</v>
      </c>
      <c r="K152" s="89">
        <f t="shared" si="50"/>
        <v>0</v>
      </c>
      <c r="L152" s="90">
        <f t="shared" si="37"/>
        <v>222</v>
      </c>
      <c r="M152" s="90">
        <f t="shared" ref="M152:O153" si="51">M41+M128</f>
        <v>222</v>
      </c>
      <c r="N152" s="90">
        <f t="shared" si="51"/>
        <v>0</v>
      </c>
      <c r="O152" s="90">
        <f t="shared" si="51"/>
        <v>0</v>
      </c>
    </row>
    <row r="153" spans="1:17" x14ac:dyDescent="0.25">
      <c r="A153" s="579"/>
      <c r="B153" s="93" t="s">
        <v>203</v>
      </c>
      <c r="C153" s="582"/>
      <c r="D153" s="243">
        <f t="shared" si="39"/>
        <v>388.09999999999997</v>
      </c>
      <c r="E153" s="85">
        <f t="shared" si="49"/>
        <v>388.09999999999997</v>
      </c>
      <c r="F153" s="85">
        <f t="shared" si="49"/>
        <v>13.7</v>
      </c>
      <c r="G153" s="85">
        <f t="shared" si="49"/>
        <v>0</v>
      </c>
      <c r="H153" s="89">
        <f t="shared" si="35"/>
        <v>0</v>
      </c>
      <c r="I153" s="89">
        <f t="shared" si="50"/>
        <v>0</v>
      </c>
      <c r="J153" s="89">
        <f t="shared" si="50"/>
        <v>0</v>
      </c>
      <c r="K153" s="89">
        <f t="shared" si="50"/>
        <v>0</v>
      </c>
      <c r="L153" s="90">
        <f t="shared" si="37"/>
        <v>388.09999999999997</v>
      </c>
      <c r="M153" s="90">
        <f t="shared" si="51"/>
        <v>388.09999999999997</v>
      </c>
      <c r="N153" s="90">
        <f t="shared" si="51"/>
        <v>13.7</v>
      </c>
      <c r="O153" s="90">
        <f t="shared" si="51"/>
        <v>0</v>
      </c>
    </row>
    <row r="154" spans="1:17" x14ac:dyDescent="0.25">
      <c r="A154" s="579"/>
      <c r="B154" s="93" t="s">
        <v>207</v>
      </c>
      <c r="C154" s="582"/>
      <c r="D154" s="243">
        <f t="shared" si="39"/>
        <v>1049.1999999999998</v>
      </c>
      <c r="E154" s="85">
        <f>E43+E130+E131</f>
        <v>1049.1999999999998</v>
      </c>
      <c r="F154" s="85">
        <f>F43+F130+F131</f>
        <v>397.1</v>
      </c>
      <c r="G154" s="85">
        <f>G43+G130+G131</f>
        <v>0</v>
      </c>
      <c r="H154" s="89">
        <f t="shared" si="35"/>
        <v>0</v>
      </c>
      <c r="I154" s="89">
        <f>I43+I130+I131</f>
        <v>0</v>
      </c>
      <c r="J154" s="89">
        <f>J43+J130+J131</f>
        <v>0</v>
      </c>
      <c r="K154" s="89">
        <f>K43+K130+K131</f>
        <v>0</v>
      </c>
      <c r="L154" s="90">
        <f t="shared" si="37"/>
        <v>1049.1999999999998</v>
      </c>
      <c r="M154" s="90">
        <f>M43+M130+M131</f>
        <v>1049.1999999999998</v>
      </c>
      <c r="N154" s="90">
        <f>N43+N130+N131</f>
        <v>397.1</v>
      </c>
      <c r="O154" s="90">
        <f>O43+O130+O131</f>
        <v>0</v>
      </c>
    </row>
    <row r="155" spans="1:17" ht="26.4" x14ac:dyDescent="0.25">
      <c r="A155" s="579"/>
      <c r="B155" s="93" t="s">
        <v>286</v>
      </c>
      <c r="C155" s="582"/>
      <c r="D155" s="243">
        <f>E155+G155</f>
        <v>86.7</v>
      </c>
      <c r="E155" s="85">
        <f>E47+E51+E55+E59+E63+E67+E71+E75+E79+E83+E87+E100+E102+E104+E106+E108+E110+E112+E114+E116+E118+E120</f>
        <v>86.7</v>
      </c>
      <c r="F155" s="85">
        <f t="shared" ref="F155:G155" si="52">F47+F51+F55+F59+F63+F67+F71+F75+F79+F83+F87+F100+F102+F104+F106+F108+F110+F112+F114+F116+F118+F120</f>
        <v>72.699999999999989</v>
      </c>
      <c r="G155" s="85">
        <f t="shared" si="52"/>
        <v>0</v>
      </c>
      <c r="H155" s="89">
        <f t="shared" si="35"/>
        <v>0</v>
      </c>
      <c r="I155" s="89">
        <f>I47+I51+I55+I59+I63+I67+I71+I75+I79+I83+I87+I100+I102+I104+I106+I108+I110+I112+I114+I116+I118+I120</f>
        <v>0</v>
      </c>
      <c r="J155" s="89">
        <f t="shared" ref="J155:K155" si="53">J47+J51+J55+J59+J63+J67+J71+J75+J79+J83+J87+J100+J102+J104+J106+J108+J110+J112+J114+J116+J118+J120</f>
        <v>0.2</v>
      </c>
      <c r="K155" s="89">
        <f t="shared" si="53"/>
        <v>0</v>
      </c>
      <c r="L155" s="90">
        <f t="shared" si="37"/>
        <v>86.7</v>
      </c>
      <c r="M155" s="90">
        <f>M47+M51+M55+M59+M63+M67+M71+M75+M79+M83+M87+M100+M102+M104+M106+M108+M110+M112+M114+M116+M118+M120</f>
        <v>86.7</v>
      </c>
      <c r="N155" s="90">
        <f t="shared" ref="N155:O155" si="54">N47+N51+N55+N59+N63+N67+N71+N75+N79+N83+N87+N100+N102+N104+N106+N108+N110+N112+N114+N116+N118+N120</f>
        <v>72.899999999999991</v>
      </c>
      <c r="O155" s="90">
        <f t="shared" si="54"/>
        <v>0</v>
      </c>
    </row>
    <row r="156" spans="1:17" ht="26.4" x14ac:dyDescent="0.25">
      <c r="A156" s="580"/>
      <c r="B156" s="307" t="s">
        <v>263</v>
      </c>
      <c r="C156" s="583"/>
      <c r="D156" s="243">
        <f t="shared" si="39"/>
        <v>1.2</v>
      </c>
      <c r="E156" s="85">
        <f>E126</f>
        <v>1.2</v>
      </c>
      <c r="F156" s="85">
        <f>F126</f>
        <v>1.1000000000000001</v>
      </c>
      <c r="G156" s="85">
        <f>G126</f>
        <v>0</v>
      </c>
      <c r="H156" s="89">
        <f t="shared" si="35"/>
        <v>0</v>
      </c>
      <c r="I156" s="89">
        <f>I126</f>
        <v>0</v>
      </c>
      <c r="J156" s="89">
        <f>J126</f>
        <v>0</v>
      </c>
      <c r="K156" s="89">
        <f>K126</f>
        <v>0</v>
      </c>
      <c r="L156" s="90">
        <f t="shared" si="37"/>
        <v>1.2</v>
      </c>
      <c r="M156" s="90">
        <f t="shared" ref="M156" si="55">M126</f>
        <v>1.2</v>
      </c>
      <c r="N156" s="90">
        <f>N126</f>
        <v>1.1000000000000001</v>
      </c>
      <c r="O156" s="90">
        <f>O126</f>
        <v>0</v>
      </c>
    </row>
    <row r="157" spans="1:17" x14ac:dyDescent="0.25">
      <c r="A157" s="6"/>
      <c r="B157" s="104"/>
      <c r="C157" s="113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6"/>
    </row>
    <row r="158" spans="1:17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3" t="s">
        <v>209</v>
      </c>
      <c r="Q158" s="64">
        <f>SUMIF(C26:C132,1,L26:L132)</f>
        <v>99.600000000000009</v>
      </c>
    </row>
    <row r="159" spans="1:17" x14ac:dyDescent="0.25">
      <c r="A159" s="6"/>
      <c r="B159" s="6"/>
      <c r="C159" s="51"/>
      <c r="D159" s="6">
        <v>3389.2</v>
      </c>
      <c r="E159" s="6">
        <v>3387.2</v>
      </c>
      <c r="F159" s="6">
        <v>1553.3</v>
      </c>
      <c r="G159" s="6">
        <v>2</v>
      </c>
      <c r="H159" s="6"/>
      <c r="I159" s="6"/>
      <c r="J159" s="6"/>
      <c r="K159" s="6"/>
      <c r="L159" s="6"/>
      <c r="M159" s="6"/>
      <c r="N159" s="6"/>
      <c r="O159" s="6"/>
      <c r="P159" s="63" t="s">
        <v>210</v>
      </c>
      <c r="Q159" s="64">
        <f>SUMIF(C26:C132,2,L26:L132)</f>
        <v>26.4</v>
      </c>
    </row>
    <row r="160" spans="1:17" x14ac:dyDescent="0.25">
      <c r="A160" s="6"/>
      <c r="B160" s="6"/>
      <c r="C160" s="51"/>
      <c r="D160" s="6">
        <f>D159-D134</f>
        <v>0</v>
      </c>
      <c r="E160" s="6">
        <f t="shared" ref="E160:F160" si="56">E159-E134</f>
        <v>0</v>
      </c>
      <c r="F160" s="6">
        <f t="shared" si="56"/>
        <v>0</v>
      </c>
      <c r="G160" s="6">
        <f>G159-G134</f>
        <v>0</v>
      </c>
      <c r="H160" s="6"/>
      <c r="I160" s="6"/>
      <c r="J160" s="6"/>
      <c r="K160" s="6"/>
      <c r="L160" s="6"/>
      <c r="M160" s="6"/>
      <c r="N160" s="6"/>
      <c r="O160" s="6"/>
      <c r="P160" s="63" t="s">
        <v>211</v>
      </c>
      <c r="Q160" s="64">
        <f>SUMIF(C26:C128,3,L26:L128)</f>
        <v>549.6</v>
      </c>
    </row>
    <row r="161" spans="1:17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3" t="s">
        <v>212</v>
      </c>
      <c r="Q161" s="64">
        <f>SUMIF(C26:C132,4,L26:L132)</f>
        <v>678.10000000000014</v>
      </c>
    </row>
    <row r="162" spans="1:17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3" t="s">
        <v>215</v>
      </c>
      <c r="Q162" s="64">
        <f>SUMIF(C26:C132,5,L26:L132)</f>
        <v>0</v>
      </c>
    </row>
    <row r="163" spans="1:17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3" t="s">
        <v>213</v>
      </c>
      <c r="Q163" s="64">
        <f>SUMIF(C26:C132,6,L26:L132)</f>
        <v>0</v>
      </c>
    </row>
    <row r="164" spans="1:17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3" t="s">
        <v>214</v>
      </c>
      <c r="Q164" s="64">
        <f>SUMIF(C26:C128,7,L26:L128)</f>
        <v>372.9</v>
      </c>
    </row>
    <row r="165" spans="1:17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3" t="s">
        <v>216</v>
      </c>
      <c r="Q165" s="64">
        <f>SUMIF(C26:C128,8,L26:L128)</f>
        <v>0</v>
      </c>
    </row>
    <row r="166" spans="1:17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3" t="s">
        <v>217</v>
      </c>
      <c r="Q166" s="64">
        <f>SUMIF(C26:C132,9,L26:L132)</f>
        <v>0</v>
      </c>
    </row>
    <row r="167" spans="1:17" x14ac:dyDescent="0.25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3" t="s">
        <v>218</v>
      </c>
      <c r="Q167" s="64">
        <f>SUMIF(C26:C132,10,L26:L132)</f>
        <v>1662.6</v>
      </c>
    </row>
    <row r="168" spans="1:17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8" t="s">
        <v>160</v>
      </c>
      <c r="Q168" s="69">
        <f>SUM(Q158:Q167)</f>
        <v>3389.2000000000003</v>
      </c>
    </row>
    <row r="169" spans="1:17" x14ac:dyDescent="0.25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70"/>
      <c r="Q169" s="70"/>
    </row>
    <row r="170" spans="1:17" x14ac:dyDescent="0.25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70"/>
      <c r="Q170" s="70">
        <f>Q168-L134</f>
        <v>0</v>
      </c>
    </row>
    <row r="171" spans="1:17" x14ac:dyDescent="0.25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 spans="1:17" x14ac:dyDescent="0.25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 spans="1:17" x14ac:dyDescent="0.25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 spans="1:17" x14ac:dyDescent="0.25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 spans="1:17" x14ac:dyDescent="0.25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 spans="1:17" x14ac:dyDescent="0.25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 spans="1:15" x14ac:dyDescent="0.25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 spans="1:15" x14ac:dyDescent="0.25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 spans="1:15" x14ac:dyDescent="0.25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spans="1:15" x14ac:dyDescent="0.25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spans="1:15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5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5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5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5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5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5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5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C252" s="52"/>
    </row>
    <row r="253" spans="1:15" x14ac:dyDescent="0.25">
      <c r="C253" s="52"/>
    </row>
    <row r="254" spans="1:15" x14ac:dyDescent="0.25">
      <c r="C254" s="52"/>
    </row>
    <row r="255" spans="1:15" x14ac:dyDescent="0.25">
      <c r="C255" s="52"/>
    </row>
    <row r="256" spans="1:15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</sheetData>
  <mergeCells count="57">
    <mergeCell ref="C102:C103"/>
    <mergeCell ref="B6:N6"/>
    <mergeCell ref="B7:O7"/>
    <mergeCell ref="B8:N8"/>
    <mergeCell ref="C100:C101"/>
    <mergeCell ref="K23:K24"/>
    <mergeCell ref="C98:C99"/>
    <mergeCell ref="B11:O11"/>
    <mergeCell ref="B12:N12"/>
    <mergeCell ref="B13:O13"/>
    <mergeCell ref="B14:N14"/>
    <mergeCell ref="B15:O15"/>
    <mergeCell ref="B16:N16"/>
    <mergeCell ref="B17:O17"/>
    <mergeCell ref="B18:N18"/>
    <mergeCell ref="C104:C105"/>
    <mergeCell ref="C106:C107"/>
    <mergeCell ref="C114:C115"/>
    <mergeCell ref="C118:C119"/>
    <mergeCell ref="B123:O123"/>
    <mergeCell ref="C116:C117"/>
    <mergeCell ref="C108:C109"/>
    <mergeCell ref="C112:C113"/>
    <mergeCell ref="C110:C111"/>
    <mergeCell ref="C120:C121"/>
    <mergeCell ref="B1:O1"/>
    <mergeCell ref="B2:O2"/>
    <mergeCell ref="B3:O3"/>
    <mergeCell ref="B4:O4"/>
    <mergeCell ref="I22:K22"/>
    <mergeCell ref="A20:O20"/>
    <mergeCell ref="L22:L24"/>
    <mergeCell ref="M22:O22"/>
    <mergeCell ref="M23:N23"/>
    <mergeCell ref="O23:O24"/>
    <mergeCell ref="A22:A24"/>
    <mergeCell ref="B22:B24"/>
    <mergeCell ref="H22:H24"/>
    <mergeCell ref="B5:O5"/>
    <mergeCell ref="B9:O9"/>
    <mergeCell ref="B10:N10"/>
    <mergeCell ref="A134:A156"/>
    <mergeCell ref="C134:C156"/>
    <mergeCell ref="B97:O97"/>
    <mergeCell ref="A92:A95"/>
    <mergeCell ref="E22:G22"/>
    <mergeCell ref="E23:F23"/>
    <mergeCell ref="G23:G24"/>
    <mergeCell ref="B25:O25"/>
    <mergeCell ref="I23:J23"/>
    <mergeCell ref="D22:D24"/>
    <mergeCell ref="B91:O91"/>
    <mergeCell ref="C88:C89"/>
    <mergeCell ref="C22:C24"/>
    <mergeCell ref="A131:A132"/>
    <mergeCell ref="A124:A130"/>
    <mergeCell ref="C131:C132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7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40.6640625" style="2" customWidth="1"/>
    <col min="3" max="3" width="6.6640625" style="3" customWidth="1"/>
    <col min="4" max="11" width="10" style="2" hidden="1" customWidth="1"/>
    <col min="12" max="15" width="9.44140625" style="2" customWidth="1"/>
    <col min="16" max="16" width="9.109375" style="2" hidden="1" customWidth="1"/>
    <col min="17" max="17" width="10.109375" style="2" hidden="1" customWidth="1"/>
    <col min="18" max="18" width="9.109375" style="2" customWidth="1"/>
    <col min="19" max="16384" width="9.109375" style="2"/>
  </cols>
  <sheetData>
    <row r="1" spans="1:15" x14ac:dyDescent="0.25">
      <c r="B1" s="595" t="s">
        <v>225</v>
      </c>
      <c r="C1" s="595"/>
      <c r="D1" s="595"/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</row>
    <row r="2" spans="1:15" x14ac:dyDescent="0.25">
      <c r="B2" s="595" t="s">
        <v>294</v>
      </c>
      <c r="C2" s="595"/>
      <c r="D2" s="595"/>
      <c r="E2" s="595"/>
      <c r="F2" s="595"/>
      <c r="G2" s="595"/>
      <c r="H2" s="595"/>
      <c r="I2" s="595"/>
      <c r="J2" s="595"/>
      <c r="K2" s="595"/>
      <c r="L2" s="595"/>
      <c r="M2" s="595"/>
      <c r="N2" s="595"/>
      <c r="O2" s="595"/>
    </row>
    <row r="3" spans="1:15" ht="18" customHeight="1" x14ac:dyDescent="0.25">
      <c r="B3" s="595" t="s">
        <v>345</v>
      </c>
      <c r="C3" s="595"/>
      <c r="D3" s="595"/>
      <c r="E3" s="595"/>
      <c r="F3" s="595"/>
      <c r="G3" s="595"/>
      <c r="H3" s="595"/>
      <c r="I3" s="595"/>
      <c r="J3" s="595"/>
      <c r="K3" s="595"/>
      <c r="L3" s="595"/>
      <c r="M3" s="595"/>
      <c r="N3" s="595"/>
      <c r="O3" s="595"/>
    </row>
    <row r="4" spans="1:15" ht="12.75" customHeight="1" x14ac:dyDescent="0.25">
      <c r="B4" s="595" t="s">
        <v>235</v>
      </c>
      <c r="C4" s="595"/>
      <c r="D4" s="595"/>
      <c r="E4" s="595"/>
      <c r="F4" s="595"/>
      <c r="G4" s="595"/>
      <c r="H4" s="595"/>
      <c r="I4" s="595"/>
      <c r="J4" s="595"/>
      <c r="K4" s="595"/>
      <c r="L4" s="595"/>
      <c r="M4" s="595"/>
      <c r="N4" s="595"/>
      <c r="O4" s="595"/>
    </row>
    <row r="5" spans="1:15" x14ac:dyDescent="0.25">
      <c r="B5" s="595" t="s">
        <v>360</v>
      </c>
      <c r="C5" s="595"/>
      <c r="D5" s="595"/>
      <c r="E5" s="595"/>
      <c r="F5" s="595"/>
      <c r="G5" s="595"/>
      <c r="H5" s="595"/>
      <c r="I5" s="595"/>
      <c r="J5" s="595"/>
      <c r="K5" s="595"/>
      <c r="L5" s="595"/>
      <c r="M5" s="595"/>
      <c r="N5" s="595"/>
      <c r="O5" s="595"/>
    </row>
    <row r="6" spans="1:15" x14ac:dyDescent="0.25">
      <c r="B6" s="596" t="s">
        <v>352</v>
      </c>
      <c r="C6" s="596"/>
      <c r="D6" s="596"/>
      <c r="E6" s="596"/>
      <c r="F6" s="596"/>
      <c r="G6" s="596"/>
      <c r="H6" s="596"/>
      <c r="I6" s="596"/>
      <c r="J6" s="596"/>
      <c r="K6" s="596"/>
      <c r="L6" s="596"/>
      <c r="M6" s="596"/>
      <c r="N6" s="596"/>
      <c r="O6" s="436"/>
    </row>
    <row r="7" spans="1:15" x14ac:dyDescent="0.25">
      <c r="B7" s="595" t="s">
        <v>362</v>
      </c>
      <c r="C7" s="595"/>
      <c r="D7" s="595"/>
      <c r="E7" s="595"/>
      <c r="F7" s="595"/>
      <c r="G7" s="595"/>
      <c r="H7" s="595"/>
      <c r="I7" s="595"/>
      <c r="J7" s="595"/>
      <c r="K7" s="595"/>
      <c r="L7" s="595"/>
      <c r="M7" s="595"/>
      <c r="N7" s="595"/>
      <c r="O7" s="595"/>
    </row>
    <row r="8" spans="1:15" ht="15" customHeight="1" x14ac:dyDescent="0.25">
      <c r="B8" s="596" t="s">
        <v>355</v>
      </c>
      <c r="C8" s="596"/>
      <c r="D8" s="596"/>
      <c r="E8" s="596"/>
      <c r="F8" s="596"/>
      <c r="G8" s="596"/>
      <c r="H8" s="596"/>
      <c r="I8" s="596"/>
      <c r="J8" s="596"/>
      <c r="K8" s="596"/>
      <c r="L8" s="596"/>
      <c r="M8" s="596"/>
      <c r="N8" s="596"/>
      <c r="O8" s="436"/>
    </row>
    <row r="9" spans="1:15" x14ac:dyDescent="0.25">
      <c r="B9" s="595" t="s">
        <v>371</v>
      </c>
      <c r="C9" s="595"/>
      <c r="D9" s="595"/>
      <c r="E9" s="595"/>
      <c r="F9" s="595"/>
      <c r="G9" s="595"/>
      <c r="H9" s="595"/>
      <c r="I9" s="595"/>
      <c r="J9" s="595"/>
      <c r="K9" s="595"/>
      <c r="L9" s="595"/>
      <c r="M9" s="595"/>
      <c r="N9" s="595"/>
      <c r="O9" s="595"/>
    </row>
    <row r="10" spans="1:15" ht="15" customHeight="1" x14ac:dyDescent="0.25">
      <c r="B10" s="596" t="s">
        <v>372</v>
      </c>
      <c r="C10" s="596"/>
      <c r="D10" s="596"/>
      <c r="E10" s="596"/>
      <c r="F10" s="596"/>
      <c r="G10" s="596"/>
      <c r="H10" s="596"/>
      <c r="I10" s="596"/>
      <c r="J10" s="596"/>
      <c r="K10" s="596"/>
      <c r="L10" s="596"/>
      <c r="M10" s="596"/>
      <c r="N10" s="596"/>
      <c r="O10" s="436"/>
    </row>
    <row r="11" spans="1:15" x14ac:dyDescent="0.25">
      <c r="B11" s="595" t="s">
        <v>586</v>
      </c>
      <c r="C11" s="595"/>
      <c r="D11" s="595"/>
      <c r="E11" s="595"/>
      <c r="F11" s="595"/>
      <c r="G11" s="595"/>
      <c r="H11" s="595"/>
      <c r="I11" s="595"/>
      <c r="J11" s="595"/>
      <c r="K11" s="595"/>
      <c r="L11" s="595"/>
      <c r="M11" s="595"/>
      <c r="N11" s="595"/>
      <c r="O11" s="595"/>
    </row>
    <row r="12" spans="1:15" ht="15" customHeight="1" x14ac:dyDescent="0.25">
      <c r="B12" s="596" t="s">
        <v>385</v>
      </c>
      <c r="C12" s="596"/>
      <c r="D12" s="596"/>
      <c r="E12" s="596"/>
      <c r="F12" s="596"/>
      <c r="G12" s="596"/>
      <c r="H12" s="596"/>
      <c r="I12" s="596"/>
      <c r="J12" s="596"/>
      <c r="K12" s="596"/>
      <c r="L12" s="596"/>
      <c r="M12" s="596"/>
      <c r="N12" s="596"/>
      <c r="O12" s="436"/>
    </row>
    <row r="13" spans="1:15" ht="15" customHeight="1" x14ac:dyDescent="0.25">
      <c r="B13" s="595" t="s">
        <v>594</v>
      </c>
      <c r="C13" s="595"/>
      <c r="D13" s="595"/>
      <c r="E13" s="595"/>
      <c r="F13" s="595"/>
      <c r="G13" s="595"/>
      <c r="H13" s="595"/>
      <c r="I13" s="595"/>
      <c r="J13" s="595"/>
      <c r="K13" s="595"/>
      <c r="L13" s="595"/>
      <c r="M13" s="595"/>
      <c r="N13" s="595"/>
      <c r="O13" s="595"/>
    </row>
    <row r="14" spans="1:15" ht="15" customHeight="1" x14ac:dyDescent="0.25">
      <c r="B14" s="596" t="s">
        <v>591</v>
      </c>
      <c r="C14" s="596"/>
      <c r="D14" s="596"/>
      <c r="E14" s="596"/>
      <c r="F14" s="596"/>
      <c r="G14" s="596"/>
      <c r="H14" s="596"/>
      <c r="I14" s="596"/>
      <c r="J14" s="596"/>
      <c r="K14" s="596"/>
      <c r="L14" s="596"/>
      <c r="M14" s="596"/>
      <c r="N14" s="596"/>
      <c r="O14" s="436"/>
    </row>
    <row r="15" spans="1:15" ht="13.5" customHeight="1" x14ac:dyDescent="0.25">
      <c r="A15" s="6"/>
      <c r="B15" s="6"/>
      <c r="C15" s="115"/>
      <c r="D15" s="6"/>
      <c r="E15" s="115"/>
      <c r="F15" s="115"/>
      <c r="G15" s="115"/>
      <c r="H15" s="115"/>
      <c r="I15" s="115"/>
      <c r="J15" s="115"/>
      <c r="K15" s="115"/>
      <c r="L15" s="115"/>
      <c r="M15" s="115"/>
      <c r="N15" s="115"/>
      <c r="O15" s="6"/>
    </row>
    <row r="16" spans="1:15" ht="27.75" customHeight="1" x14ac:dyDescent="0.25">
      <c r="A16" s="598" t="s">
        <v>298</v>
      </c>
      <c r="B16" s="598"/>
      <c r="C16" s="598"/>
      <c r="D16" s="598"/>
      <c r="E16" s="598"/>
      <c r="F16" s="598"/>
      <c r="G16" s="598"/>
      <c r="H16" s="598"/>
      <c r="I16" s="598"/>
      <c r="J16" s="598"/>
      <c r="K16" s="598"/>
      <c r="L16" s="598"/>
      <c r="M16" s="598"/>
      <c r="N16" s="598"/>
      <c r="O16" s="598"/>
    </row>
    <row r="17" spans="1:17" x14ac:dyDescent="0.25">
      <c r="A17" s="440"/>
      <c r="B17" s="440"/>
      <c r="C17" s="440"/>
      <c r="D17" s="84"/>
      <c r="E17" s="84"/>
      <c r="F17" s="84"/>
      <c r="G17" s="84"/>
      <c r="H17" s="84"/>
      <c r="I17" s="84"/>
      <c r="J17" s="84"/>
      <c r="K17" s="84"/>
      <c r="L17" s="84"/>
      <c r="M17" s="84"/>
      <c r="N17" s="84"/>
      <c r="O17" s="4" t="s">
        <v>253</v>
      </c>
    </row>
    <row r="18" spans="1:17" ht="15" customHeight="1" x14ac:dyDescent="0.25">
      <c r="A18" s="532" t="s">
        <v>5</v>
      </c>
      <c r="B18" s="535" t="s">
        <v>222</v>
      </c>
      <c r="C18" s="535" t="s">
        <v>49</v>
      </c>
      <c r="D18" s="548" t="s">
        <v>230</v>
      </c>
      <c r="E18" s="552" t="s">
        <v>181</v>
      </c>
      <c r="F18" s="552"/>
      <c r="G18" s="553"/>
      <c r="H18" s="538" t="s">
        <v>232</v>
      </c>
      <c r="I18" s="541" t="s">
        <v>181</v>
      </c>
      <c r="J18" s="542"/>
      <c r="K18" s="543"/>
      <c r="L18" s="599" t="s">
        <v>0</v>
      </c>
      <c r="M18" s="556" t="s">
        <v>181</v>
      </c>
      <c r="N18" s="557"/>
      <c r="O18" s="558"/>
    </row>
    <row r="19" spans="1:17" x14ac:dyDescent="0.25">
      <c r="A19" s="533"/>
      <c r="B19" s="536"/>
      <c r="C19" s="536"/>
      <c r="D19" s="549"/>
      <c r="E19" s="553" t="s">
        <v>1</v>
      </c>
      <c r="F19" s="564"/>
      <c r="G19" s="554" t="s">
        <v>2</v>
      </c>
      <c r="H19" s="539"/>
      <c r="I19" s="563" t="s">
        <v>1</v>
      </c>
      <c r="J19" s="563"/>
      <c r="K19" s="531" t="s">
        <v>2</v>
      </c>
      <c r="L19" s="600"/>
      <c r="M19" s="547" t="s">
        <v>1</v>
      </c>
      <c r="N19" s="547"/>
      <c r="O19" s="530" t="s">
        <v>2</v>
      </c>
    </row>
    <row r="20" spans="1:17" ht="28.5" customHeight="1" x14ac:dyDescent="0.25">
      <c r="A20" s="534"/>
      <c r="B20" s="537"/>
      <c r="C20" s="537"/>
      <c r="D20" s="550"/>
      <c r="E20" s="425" t="s">
        <v>3</v>
      </c>
      <c r="F20" s="428" t="s">
        <v>4</v>
      </c>
      <c r="G20" s="554"/>
      <c r="H20" s="540"/>
      <c r="I20" s="419" t="s">
        <v>3</v>
      </c>
      <c r="J20" s="420" t="s">
        <v>4</v>
      </c>
      <c r="K20" s="531"/>
      <c r="L20" s="601"/>
      <c r="M20" s="421" t="s">
        <v>3</v>
      </c>
      <c r="N20" s="422" t="s">
        <v>4</v>
      </c>
      <c r="O20" s="530"/>
    </row>
    <row r="21" spans="1:17" ht="15.9" customHeight="1" x14ac:dyDescent="0.3">
      <c r="A21" s="19" t="s">
        <v>65</v>
      </c>
      <c r="B21" s="544" t="s">
        <v>159</v>
      </c>
      <c r="C21" s="545"/>
      <c r="D21" s="545"/>
      <c r="E21" s="545"/>
      <c r="F21" s="545"/>
      <c r="G21" s="545"/>
      <c r="H21" s="545"/>
      <c r="I21" s="545"/>
      <c r="J21" s="545"/>
      <c r="K21" s="545"/>
      <c r="L21" s="545"/>
      <c r="M21" s="545"/>
      <c r="N21" s="545"/>
      <c r="O21" s="546"/>
    </row>
    <row r="22" spans="1:17" ht="15" customHeight="1" x14ac:dyDescent="0.25">
      <c r="A22" s="5" t="s">
        <v>170</v>
      </c>
      <c r="B22" s="116" t="s">
        <v>20</v>
      </c>
      <c r="C22" s="74"/>
      <c r="D22" s="8">
        <f t="shared" ref="D22:O22" si="0">D23+D24</f>
        <v>1137.2</v>
      </c>
      <c r="E22" s="8">
        <f t="shared" si="0"/>
        <v>1128.2</v>
      </c>
      <c r="F22" s="8">
        <f t="shared" si="0"/>
        <v>1009.7</v>
      </c>
      <c r="G22" s="8">
        <f t="shared" si="0"/>
        <v>9</v>
      </c>
      <c r="H22" s="9">
        <f t="shared" si="0"/>
        <v>-90.6</v>
      </c>
      <c r="I22" s="9">
        <f t="shared" si="0"/>
        <v>-90.6</v>
      </c>
      <c r="J22" s="9">
        <f t="shared" si="0"/>
        <v>-80.5</v>
      </c>
      <c r="K22" s="9">
        <f t="shared" si="0"/>
        <v>0</v>
      </c>
      <c r="L22" s="11">
        <f t="shared" si="0"/>
        <v>1046.6000000000001</v>
      </c>
      <c r="M22" s="11">
        <f t="shared" si="0"/>
        <v>1037.6000000000001</v>
      </c>
      <c r="N22" s="11">
        <f t="shared" si="0"/>
        <v>929.2</v>
      </c>
      <c r="O22" s="11">
        <f t="shared" si="0"/>
        <v>9</v>
      </c>
      <c r="P22" s="63" t="s">
        <v>209</v>
      </c>
      <c r="Q22" s="64"/>
    </row>
    <row r="23" spans="1:17" ht="15" customHeight="1" x14ac:dyDescent="0.25">
      <c r="A23" s="19"/>
      <c r="B23" s="116"/>
      <c r="C23" s="30" t="s">
        <v>30</v>
      </c>
      <c r="D23" s="16">
        <f>E23+G23</f>
        <v>12.3</v>
      </c>
      <c r="E23" s="16">
        <v>12.3</v>
      </c>
      <c r="F23" s="16">
        <v>12.1</v>
      </c>
      <c r="G23" s="16"/>
      <c r="H23" s="10">
        <f t="shared" ref="H23:H54" si="1">I23+K23</f>
        <v>0</v>
      </c>
      <c r="I23" s="10"/>
      <c r="J23" s="10"/>
      <c r="K23" s="10"/>
      <c r="L23" s="12">
        <f t="shared" ref="L23:L30" si="2">M23+O23</f>
        <v>12.3</v>
      </c>
      <c r="M23" s="12">
        <f t="shared" ref="M23:O38" si="3">E23+I23</f>
        <v>12.3</v>
      </c>
      <c r="N23" s="12">
        <f t="shared" si="3"/>
        <v>12.1</v>
      </c>
      <c r="O23" s="12">
        <f t="shared" si="3"/>
        <v>0</v>
      </c>
      <c r="P23" s="63" t="s">
        <v>210</v>
      </c>
      <c r="Q23" s="64"/>
    </row>
    <row r="24" spans="1:17" ht="15" customHeight="1" x14ac:dyDescent="0.25">
      <c r="A24" s="117"/>
      <c r="B24" s="118"/>
      <c r="C24" s="30" t="s">
        <v>46</v>
      </c>
      <c r="D24" s="16">
        <f>E24+G24</f>
        <v>1124.9000000000001</v>
      </c>
      <c r="E24" s="16">
        <v>1115.9000000000001</v>
      </c>
      <c r="F24" s="16">
        <v>997.6</v>
      </c>
      <c r="G24" s="16">
        <v>9</v>
      </c>
      <c r="H24" s="10">
        <f t="shared" si="1"/>
        <v>-90.6</v>
      </c>
      <c r="I24" s="10">
        <v>-90.6</v>
      </c>
      <c r="J24" s="10">
        <v>-80.5</v>
      </c>
      <c r="K24" s="10"/>
      <c r="L24" s="12">
        <f t="shared" si="2"/>
        <v>1034.3000000000002</v>
      </c>
      <c r="M24" s="12">
        <f t="shared" si="3"/>
        <v>1025.3000000000002</v>
      </c>
      <c r="N24" s="12">
        <f t="shared" si="3"/>
        <v>917.1</v>
      </c>
      <c r="O24" s="12">
        <f t="shared" si="3"/>
        <v>9</v>
      </c>
      <c r="P24" s="63" t="s">
        <v>211</v>
      </c>
      <c r="Q24" s="64"/>
    </row>
    <row r="25" spans="1:17" ht="15" customHeight="1" x14ac:dyDescent="0.25">
      <c r="A25" s="19" t="s">
        <v>66</v>
      </c>
      <c r="B25" s="116" t="s">
        <v>50</v>
      </c>
      <c r="C25" s="30" t="s">
        <v>46</v>
      </c>
      <c r="D25" s="16">
        <f>E25+G25</f>
        <v>614</v>
      </c>
      <c r="E25" s="16">
        <v>611</v>
      </c>
      <c r="F25" s="16">
        <v>578.70000000000005</v>
      </c>
      <c r="G25" s="16">
        <v>3</v>
      </c>
      <c r="H25" s="10">
        <f t="shared" si="1"/>
        <v>28.6</v>
      </c>
      <c r="I25" s="10">
        <v>28.6</v>
      </c>
      <c r="J25" s="10">
        <v>28.2</v>
      </c>
      <c r="K25" s="10"/>
      <c r="L25" s="12">
        <f t="shared" si="2"/>
        <v>642.6</v>
      </c>
      <c r="M25" s="12">
        <f t="shared" si="3"/>
        <v>639.6</v>
      </c>
      <c r="N25" s="12">
        <f t="shared" si="3"/>
        <v>606.90000000000009</v>
      </c>
      <c r="O25" s="12">
        <f t="shared" si="3"/>
        <v>3</v>
      </c>
      <c r="P25" s="63" t="s">
        <v>212</v>
      </c>
      <c r="Q25" s="64"/>
    </row>
    <row r="26" spans="1:17" ht="15" customHeight="1" x14ac:dyDescent="0.25">
      <c r="A26" s="5" t="s">
        <v>67</v>
      </c>
      <c r="B26" s="29" t="s">
        <v>33</v>
      </c>
      <c r="C26" s="30" t="s">
        <v>46</v>
      </c>
      <c r="D26" s="16">
        <f t="shared" ref="D26:D54" si="4">E26+G26</f>
        <v>616.79999999999995</v>
      </c>
      <c r="E26" s="16">
        <v>615.79999999999995</v>
      </c>
      <c r="F26" s="16">
        <v>592.4</v>
      </c>
      <c r="G26" s="16">
        <v>1</v>
      </c>
      <c r="H26" s="10">
        <f t="shared" si="1"/>
        <v>18.2</v>
      </c>
      <c r="I26" s="10">
        <v>18.2</v>
      </c>
      <c r="J26" s="10">
        <v>17.899999999999999</v>
      </c>
      <c r="K26" s="10"/>
      <c r="L26" s="12">
        <f t="shared" si="2"/>
        <v>635</v>
      </c>
      <c r="M26" s="12">
        <f t="shared" si="3"/>
        <v>634</v>
      </c>
      <c r="N26" s="12">
        <f t="shared" si="3"/>
        <v>610.29999999999995</v>
      </c>
      <c r="O26" s="12">
        <f t="shared" si="3"/>
        <v>1</v>
      </c>
      <c r="P26" s="63" t="s">
        <v>215</v>
      </c>
      <c r="Q26" s="64"/>
    </row>
    <row r="27" spans="1:17" ht="15" customHeight="1" x14ac:dyDescent="0.25">
      <c r="A27" s="5" t="s">
        <v>68</v>
      </c>
      <c r="B27" s="29" t="s">
        <v>149</v>
      </c>
      <c r="C27" s="30" t="s">
        <v>46</v>
      </c>
      <c r="D27" s="16">
        <f t="shared" si="4"/>
        <v>779.9</v>
      </c>
      <c r="E27" s="16">
        <v>772.4</v>
      </c>
      <c r="F27" s="16">
        <v>747.8</v>
      </c>
      <c r="G27" s="16">
        <v>7.5</v>
      </c>
      <c r="H27" s="10">
        <f t="shared" si="1"/>
        <v>4.3</v>
      </c>
      <c r="I27" s="10">
        <v>4.3</v>
      </c>
      <c r="J27" s="10">
        <v>4.2</v>
      </c>
      <c r="K27" s="10"/>
      <c r="L27" s="12">
        <f t="shared" si="2"/>
        <v>784.19999999999993</v>
      </c>
      <c r="M27" s="12">
        <f t="shared" si="3"/>
        <v>776.69999999999993</v>
      </c>
      <c r="N27" s="12">
        <f t="shared" si="3"/>
        <v>752</v>
      </c>
      <c r="O27" s="12">
        <f t="shared" si="3"/>
        <v>7.5</v>
      </c>
      <c r="P27" s="63" t="s">
        <v>213</v>
      </c>
      <c r="Q27" s="64"/>
    </row>
    <row r="28" spans="1:17" ht="15" customHeight="1" x14ac:dyDescent="0.25">
      <c r="A28" s="5" t="s">
        <v>69</v>
      </c>
      <c r="B28" s="29" t="s">
        <v>254</v>
      </c>
      <c r="C28" s="30" t="s">
        <v>46</v>
      </c>
      <c r="D28" s="16">
        <f t="shared" si="4"/>
        <v>525.20000000000005</v>
      </c>
      <c r="E28" s="16">
        <v>522.6</v>
      </c>
      <c r="F28" s="16">
        <v>500</v>
      </c>
      <c r="G28" s="16">
        <v>2.6</v>
      </c>
      <c r="H28" s="10">
        <f t="shared" si="1"/>
        <v>-24.9</v>
      </c>
      <c r="I28" s="10">
        <v>-24.9</v>
      </c>
      <c r="J28" s="10">
        <v>-24.5</v>
      </c>
      <c r="K28" s="10"/>
      <c r="L28" s="12">
        <f t="shared" si="2"/>
        <v>500.30000000000007</v>
      </c>
      <c r="M28" s="12">
        <f t="shared" si="3"/>
        <v>497.70000000000005</v>
      </c>
      <c r="N28" s="12">
        <f t="shared" si="3"/>
        <v>475.5</v>
      </c>
      <c r="O28" s="12">
        <f t="shared" si="3"/>
        <v>2.6</v>
      </c>
      <c r="P28" s="63" t="s">
        <v>214</v>
      </c>
      <c r="Q28" s="64"/>
    </row>
    <row r="29" spans="1:17" ht="15" customHeight="1" x14ac:dyDescent="0.25">
      <c r="A29" s="13" t="s">
        <v>70</v>
      </c>
      <c r="B29" s="18" t="s">
        <v>142</v>
      </c>
      <c r="C29" s="30" t="s">
        <v>46</v>
      </c>
      <c r="D29" s="16">
        <f t="shared" si="4"/>
        <v>170.6</v>
      </c>
      <c r="E29" s="16">
        <v>170.6</v>
      </c>
      <c r="F29" s="16">
        <v>138.6</v>
      </c>
      <c r="G29" s="16"/>
      <c r="H29" s="10">
        <f t="shared" si="1"/>
        <v>0</v>
      </c>
      <c r="I29" s="10"/>
      <c r="J29" s="10"/>
      <c r="K29" s="10"/>
      <c r="L29" s="12">
        <f t="shared" si="2"/>
        <v>170.6</v>
      </c>
      <c r="M29" s="12">
        <f t="shared" si="3"/>
        <v>170.6</v>
      </c>
      <c r="N29" s="12">
        <f t="shared" si="3"/>
        <v>138.6</v>
      </c>
      <c r="O29" s="12">
        <f t="shared" si="3"/>
        <v>0</v>
      </c>
      <c r="P29" s="63" t="s">
        <v>216</v>
      </c>
      <c r="Q29" s="64">
        <f>L23</f>
        <v>12.3</v>
      </c>
    </row>
    <row r="30" spans="1:17" ht="15" customHeight="1" x14ac:dyDescent="0.25">
      <c r="A30" s="19" t="s">
        <v>71</v>
      </c>
      <c r="B30" s="31" t="s">
        <v>236</v>
      </c>
      <c r="C30" s="30" t="s">
        <v>46</v>
      </c>
      <c r="D30" s="16">
        <f t="shared" si="4"/>
        <v>601.1</v>
      </c>
      <c r="E30" s="16">
        <v>598.9</v>
      </c>
      <c r="F30" s="16">
        <v>574.20000000000005</v>
      </c>
      <c r="G30" s="16">
        <v>2.2000000000000002</v>
      </c>
      <c r="H30" s="10">
        <f t="shared" si="1"/>
        <v>14.2</v>
      </c>
      <c r="I30" s="10">
        <v>14.2</v>
      </c>
      <c r="J30" s="10">
        <v>14</v>
      </c>
      <c r="K30" s="10"/>
      <c r="L30" s="12">
        <f t="shared" si="2"/>
        <v>615.30000000000007</v>
      </c>
      <c r="M30" s="12">
        <f t="shared" si="3"/>
        <v>613.1</v>
      </c>
      <c r="N30" s="12">
        <f t="shared" si="3"/>
        <v>588.20000000000005</v>
      </c>
      <c r="O30" s="12">
        <f t="shared" si="3"/>
        <v>2.2000000000000002</v>
      </c>
      <c r="P30" s="63" t="s">
        <v>217</v>
      </c>
      <c r="Q30" s="64">
        <f>SUM(L24:L54)</f>
        <v>10656.200000000004</v>
      </c>
    </row>
    <row r="31" spans="1:17" ht="15" customHeight="1" x14ac:dyDescent="0.25">
      <c r="A31" s="5" t="s">
        <v>72</v>
      </c>
      <c r="B31" s="29" t="s">
        <v>255</v>
      </c>
      <c r="C31" s="15" t="s">
        <v>46</v>
      </c>
      <c r="D31" s="16">
        <f t="shared" si="4"/>
        <v>635.69999999999993</v>
      </c>
      <c r="E31" s="16">
        <v>629.29999999999995</v>
      </c>
      <c r="F31" s="16">
        <v>602.1</v>
      </c>
      <c r="G31" s="16">
        <v>6.4</v>
      </c>
      <c r="H31" s="10">
        <f t="shared" si="1"/>
        <v>48.9</v>
      </c>
      <c r="I31" s="10">
        <v>48.9</v>
      </c>
      <c r="J31" s="10">
        <v>48.2</v>
      </c>
      <c r="K31" s="10"/>
      <c r="L31" s="12">
        <f>M31+O31</f>
        <v>684.59999999999991</v>
      </c>
      <c r="M31" s="12">
        <f t="shared" si="3"/>
        <v>678.19999999999993</v>
      </c>
      <c r="N31" s="12">
        <f t="shared" si="3"/>
        <v>650.30000000000007</v>
      </c>
      <c r="O31" s="12">
        <f t="shared" si="3"/>
        <v>6.4</v>
      </c>
      <c r="P31" s="63" t="s">
        <v>218</v>
      </c>
      <c r="Q31" s="64"/>
    </row>
    <row r="32" spans="1:17" ht="15" customHeight="1" x14ac:dyDescent="0.25">
      <c r="A32" s="5" t="s">
        <v>73</v>
      </c>
      <c r="B32" s="29" t="s">
        <v>256</v>
      </c>
      <c r="C32" s="15" t="s">
        <v>46</v>
      </c>
      <c r="D32" s="16">
        <f t="shared" si="4"/>
        <v>838.6</v>
      </c>
      <c r="E32" s="16">
        <v>835.1</v>
      </c>
      <c r="F32" s="16">
        <v>799.2</v>
      </c>
      <c r="G32" s="16">
        <v>3.5</v>
      </c>
      <c r="H32" s="10">
        <f t="shared" si="1"/>
        <v>-8.1</v>
      </c>
      <c r="I32" s="10">
        <v>-8.1</v>
      </c>
      <c r="J32" s="10">
        <v>-8</v>
      </c>
      <c r="K32" s="10"/>
      <c r="L32" s="12">
        <f t="shared" ref="L32:L54" si="5">M32+O32</f>
        <v>830.5</v>
      </c>
      <c r="M32" s="12">
        <f t="shared" si="3"/>
        <v>827</v>
      </c>
      <c r="N32" s="12">
        <f t="shared" si="3"/>
        <v>791.2</v>
      </c>
      <c r="O32" s="12">
        <f t="shared" si="3"/>
        <v>3.5</v>
      </c>
      <c r="P32" s="68" t="s">
        <v>160</v>
      </c>
      <c r="Q32" s="69">
        <f>SUM(Q22:Q31)</f>
        <v>10668.500000000004</v>
      </c>
    </row>
    <row r="33" spans="1:17" ht="15" customHeight="1" x14ac:dyDescent="0.25">
      <c r="A33" s="5" t="s">
        <v>74</v>
      </c>
      <c r="B33" s="29" t="s">
        <v>257</v>
      </c>
      <c r="C33" s="15" t="s">
        <v>46</v>
      </c>
      <c r="D33" s="16">
        <f t="shared" si="4"/>
        <v>625.6</v>
      </c>
      <c r="E33" s="16">
        <v>621.1</v>
      </c>
      <c r="F33" s="16">
        <v>593.9</v>
      </c>
      <c r="G33" s="16">
        <v>4.5</v>
      </c>
      <c r="H33" s="10">
        <f t="shared" si="1"/>
        <v>6.2</v>
      </c>
      <c r="I33" s="10">
        <v>6.2</v>
      </c>
      <c r="J33" s="10">
        <v>5.8</v>
      </c>
      <c r="K33" s="10"/>
      <c r="L33" s="12">
        <f t="shared" si="5"/>
        <v>631.80000000000007</v>
      </c>
      <c r="M33" s="12">
        <f t="shared" si="3"/>
        <v>627.30000000000007</v>
      </c>
      <c r="N33" s="12">
        <f t="shared" si="3"/>
        <v>599.69999999999993</v>
      </c>
      <c r="O33" s="12">
        <f t="shared" si="3"/>
        <v>4.5</v>
      </c>
      <c r="P33" s="70"/>
      <c r="Q33" s="70"/>
    </row>
    <row r="34" spans="1:17" ht="15" customHeight="1" x14ac:dyDescent="0.25">
      <c r="A34" s="5" t="s">
        <v>75</v>
      </c>
      <c r="B34" s="29" t="s">
        <v>249</v>
      </c>
      <c r="C34" s="15" t="s">
        <v>46</v>
      </c>
      <c r="D34" s="16">
        <f t="shared" si="4"/>
        <v>813.7</v>
      </c>
      <c r="E34" s="16">
        <v>808.2</v>
      </c>
      <c r="F34" s="16">
        <v>757.8</v>
      </c>
      <c r="G34" s="16">
        <v>5.5</v>
      </c>
      <c r="H34" s="10">
        <f t="shared" si="1"/>
        <v>13.799999999999999</v>
      </c>
      <c r="I34" s="10">
        <v>13.6</v>
      </c>
      <c r="J34" s="10">
        <v>13.6</v>
      </c>
      <c r="K34" s="10">
        <v>0.2</v>
      </c>
      <c r="L34" s="12">
        <f t="shared" si="5"/>
        <v>827.50000000000011</v>
      </c>
      <c r="M34" s="12">
        <f t="shared" si="3"/>
        <v>821.80000000000007</v>
      </c>
      <c r="N34" s="12">
        <f t="shared" si="3"/>
        <v>771.4</v>
      </c>
      <c r="O34" s="12">
        <f t="shared" si="3"/>
        <v>5.7</v>
      </c>
      <c r="P34" s="70"/>
      <c r="Q34" s="70">
        <f>Q32-L55</f>
        <v>0</v>
      </c>
    </row>
    <row r="35" spans="1:17" ht="15" customHeight="1" x14ac:dyDescent="0.25">
      <c r="A35" s="5" t="s">
        <v>76</v>
      </c>
      <c r="B35" s="82" t="s">
        <v>42</v>
      </c>
      <c r="C35" s="30" t="s">
        <v>46</v>
      </c>
      <c r="D35" s="16">
        <f t="shared" si="4"/>
        <v>134.6</v>
      </c>
      <c r="E35" s="16">
        <v>134.6</v>
      </c>
      <c r="F35" s="16">
        <v>107.6</v>
      </c>
      <c r="G35" s="16"/>
      <c r="H35" s="10">
        <f t="shared" si="1"/>
        <v>0</v>
      </c>
      <c r="I35" s="10"/>
      <c r="J35" s="10"/>
      <c r="K35" s="10"/>
      <c r="L35" s="12">
        <f t="shared" si="5"/>
        <v>134.6</v>
      </c>
      <c r="M35" s="12">
        <f t="shared" si="3"/>
        <v>134.6</v>
      </c>
      <c r="N35" s="12">
        <f t="shared" si="3"/>
        <v>107.6</v>
      </c>
      <c r="O35" s="12">
        <f t="shared" si="3"/>
        <v>0</v>
      </c>
    </row>
    <row r="36" spans="1:17" ht="15" customHeight="1" x14ac:dyDescent="0.25">
      <c r="A36" s="5" t="s">
        <v>77</v>
      </c>
      <c r="B36" s="29" t="s">
        <v>153</v>
      </c>
      <c r="C36" s="30" t="s">
        <v>46</v>
      </c>
      <c r="D36" s="16">
        <f t="shared" si="4"/>
        <v>364.9</v>
      </c>
      <c r="E36" s="16">
        <v>364</v>
      </c>
      <c r="F36" s="16">
        <v>353.8</v>
      </c>
      <c r="G36" s="16">
        <v>0.9</v>
      </c>
      <c r="H36" s="10">
        <f t="shared" si="1"/>
        <v>3.7</v>
      </c>
      <c r="I36" s="10">
        <v>3.7</v>
      </c>
      <c r="J36" s="10">
        <v>3.6</v>
      </c>
      <c r="K36" s="10"/>
      <c r="L36" s="12">
        <f t="shared" si="5"/>
        <v>368.59999999999997</v>
      </c>
      <c r="M36" s="12">
        <f t="shared" si="3"/>
        <v>367.7</v>
      </c>
      <c r="N36" s="12">
        <f t="shared" si="3"/>
        <v>357.40000000000003</v>
      </c>
      <c r="O36" s="12">
        <f t="shared" si="3"/>
        <v>0.9</v>
      </c>
    </row>
    <row r="37" spans="1:17" ht="15" customHeight="1" x14ac:dyDescent="0.25">
      <c r="A37" s="5" t="s">
        <v>78</v>
      </c>
      <c r="B37" s="29" t="s">
        <v>41</v>
      </c>
      <c r="C37" s="30" t="s">
        <v>46</v>
      </c>
      <c r="D37" s="16">
        <f t="shared" si="4"/>
        <v>154.79999999999998</v>
      </c>
      <c r="E37" s="16">
        <v>154.6</v>
      </c>
      <c r="F37" s="16">
        <v>136.19999999999999</v>
      </c>
      <c r="G37" s="16">
        <v>0.2</v>
      </c>
      <c r="H37" s="10">
        <f t="shared" si="1"/>
        <v>0</v>
      </c>
      <c r="I37" s="10"/>
      <c r="J37" s="10"/>
      <c r="K37" s="10"/>
      <c r="L37" s="12">
        <f t="shared" si="5"/>
        <v>154.79999999999998</v>
      </c>
      <c r="M37" s="12">
        <f t="shared" si="3"/>
        <v>154.6</v>
      </c>
      <c r="N37" s="12">
        <f t="shared" si="3"/>
        <v>136.19999999999999</v>
      </c>
      <c r="O37" s="12">
        <f t="shared" si="3"/>
        <v>0.2</v>
      </c>
    </row>
    <row r="38" spans="1:17" ht="15" customHeight="1" x14ac:dyDescent="0.25">
      <c r="A38" s="5" t="s">
        <v>79</v>
      </c>
      <c r="B38" s="82" t="s">
        <v>43</v>
      </c>
      <c r="C38" s="30" t="s">
        <v>46</v>
      </c>
      <c r="D38" s="16">
        <f t="shared" si="4"/>
        <v>305.5</v>
      </c>
      <c r="E38" s="16">
        <v>304.2</v>
      </c>
      <c r="F38" s="16">
        <v>289.60000000000002</v>
      </c>
      <c r="G38" s="16">
        <v>1.3</v>
      </c>
      <c r="H38" s="10">
        <f t="shared" si="1"/>
        <v>7.1</v>
      </c>
      <c r="I38" s="10">
        <v>7.1</v>
      </c>
      <c r="J38" s="10">
        <v>7</v>
      </c>
      <c r="K38" s="10"/>
      <c r="L38" s="12">
        <f t="shared" si="5"/>
        <v>312.60000000000002</v>
      </c>
      <c r="M38" s="12">
        <f t="shared" si="3"/>
        <v>311.3</v>
      </c>
      <c r="N38" s="12">
        <f t="shared" si="3"/>
        <v>296.60000000000002</v>
      </c>
      <c r="O38" s="12">
        <f t="shared" si="3"/>
        <v>1.3</v>
      </c>
    </row>
    <row r="39" spans="1:17" ht="15" customHeight="1" x14ac:dyDescent="0.25">
      <c r="A39" s="5" t="s">
        <v>80</v>
      </c>
      <c r="B39" s="29" t="s">
        <v>40</v>
      </c>
      <c r="C39" s="30" t="s">
        <v>46</v>
      </c>
      <c r="D39" s="16">
        <f t="shared" si="4"/>
        <v>145.20000000000002</v>
      </c>
      <c r="E39" s="16">
        <v>144.4</v>
      </c>
      <c r="F39" s="16">
        <v>136.1</v>
      </c>
      <c r="G39" s="16">
        <v>0.8</v>
      </c>
      <c r="H39" s="10">
        <f t="shared" si="1"/>
        <v>0</v>
      </c>
      <c r="I39" s="10"/>
      <c r="J39" s="10"/>
      <c r="K39" s="10"/>
      <c r="L39" s="12">
        <f t="shared" si="5"/>
        <v>145.20000000000002</v>
      </c>
      <c r="M39" s="12">
        <f t="shared" ref="M39:O61" si="6">E39+I39</f>
        <v>144.4</v>
      </c>
      <c r="N39" s="12">
        <f t="shared" si="6"/>
        <v>136.1</v>
      </c>
      <c r="O39" s="12">
        <f t="shared" si="6"/>
        <v>0.8</v>
      </c>
    </row>
    <row r="40" spans="1:17" ht="15" customHeight="1" x14ac:dyDescent="0.25">
      <c r="A40" s="5" t="s">
        <v>81</v>
      </c>
      <c r="B40" s="34" t="s">
        <v>251</v>
      </c>
      <c r="C40" s="30" t="s">
        <v>46</v>
      </c>
      <c r="D40" s="16">
        <f>E40+G40</f>
        <v>109.2</v>
      </c>
      <c r="E40" s="16">
        <v>109.2</v>
      </c>
      <c r="F40" s="16">
        <v>105</v>
      </c>
      <c r="G40" s="16"/>
      <c r="H40" s="10">
        <f>I40+K40</f>
        <v>15.3</v>
      </c>
      <c r="I40" s="10">
        <v>15.3</v>
      </c>
      <c r="J40" s="10">
        <v>14.9</v>
      </c>
      <c r="K40" s="10"/>
      <c r="L40" s="12">
        <f>M40+O40</f>
        <v>124.5</v>
      </c>
      <c r="M40" s="12">
        <f>E40+I40</f>
        <v>124.5</v>
      </c>
      <c r="N40" s="12">
        <f>F40+J40</f>
        <v>119.9</v>
      </c>
      <c r="O40" s="12">
        <f>G40+K40</f>
        <v>0</v>
      </c>
    </row>
    <row r="41" spans="1:17" ht="15" customHeight="1" x14ac:dyDescent="0.25">
      <c r="A41" s="32" t="s">
        <v>82</v>
      </c>
      <c r="B41" s="82" t="s">
        <v>335</v>
      </c>
      <c r="C41" s="30" t="s">
        <v>46</v>
      </c>
      <c r="D41" s="16">
        <f t="shared" si="4"/>
        <v>37.799999999999997</v>
      </c>
      <c r="E41" s="16">
        <v>37.799999999999997</v>
      </c>
      <c r="F41" s="16">
        <v>34.700000000000003</v>
      </c>
      <c r="G41" s="16"/>
      <c r="H41" s="10">
        <f t="shared" si="1"/>
        <v>0</v>
      </c>
      <c r="I41" s="10"/>
      <c r="J41" s="10"/>
      <c r="K41" s="10"/>
      <c r="L41" s="12">
        <f t="shared" si="5"/>
        <v>37.799999999999997</v>
      </c>
      <c r="M41" s="12">
        <f t="shared" si="6"/>
        <v>37.799999999999997</v>
      </c>
      <c r="N41" s="12">
        <f t="shared" si="6"/>
        <v>34.700000000000003</v>
      </c>
      <c r="O41" s="12">
        <f t="shared" si="6"/>
        <v>0</v>
      </c>
    </row>
    <row r="42" spans="1:17" ht="15" customHeight="1" x14ac:dyDescent="0.25">
      <c r="A42" s="5" t="s">
        <v>83</v>
      </c>
      <c r="B42" s="29" t="s">
        <v>291</v>
      </c>
      <c r="C42" s="30" t="s">
        <v>46</v>
      </c>
      <c r="D42" s="16">
        <f t="shared" si="4"/>
        <v>47.6</v>
      </c>
      <c r="E42" s="16">
        <v>47.6</v>
      </c>
      <c r="F42" s="16">
        <v>44.1</v>
      </c>
      <c r="G42" s="16"/>
      <c r="H42" s="10">
        <f t="shared" si="1"/>
        <v>5.4</v>
      </c>
      <c r="I42" s="10">
        <v>5.4</v>
      </c>
      <c r="J42" s="10">
        <v>5.3</v>
      </c>
      <c r="K42" s="10"/>
      <c r="L42" s="12">
        <f t="shared" si="5"/>
        <v>53</v>
      </c>
      <c r="M42" s="12">
        <f t="shared" si="6"/>
        <v>53</v>
      </c>
      <c r="N42" s="12">
        <f t="shared" si="6"/>
        <v>49.4</v>
      </c>
      <c r="O42" s="12">
        <f t="shared" si="6"/>
        <v>0</v>
      </c>
    </row>
    <row r="43" spans="1:17" ht="15" customHeight="1" x14ac:dyDescent="0.25">
      <c r="A43" s="5" t="s">
        <v>84</v>
      </c>
      <c r="B43" s="29" t="s">
        <v>143</v>
      </c>
      <c r="C43" s="30" t="s">
        <v>46</v>
      </c>
      <c r="D43" s="16">
        <f t="shared" si="4"/>
        <v>226.9</v>
      </c>
      <c r="E43" s="16">
        <v>226.9</v>
      </c>
      <c r="F43" s="16">
        <v>206.3</v>
      </c>
      <c r="G43" s="16"/>
      <c r="H43" s="10">
        <f t="shared" si="1"/>
        <v>51.1</v>
      </c>
      <c r="I43" s="10">
        <v>51.1</v>
      </c>
      <c r="J43" s="10">
        <v>50.1</v>
      </c>
      <c r="K43" s="10"/>
      <c r="L43" s="12">
        <f t="shared" si="5"/>
        <v>278</v>
      </c>
      <c r="M43" s="12">
        <f t="shared" si="6"/>
        <v>278</v>
      </c>
      <c r="N43" s="12">
        <f t="shared" si="6"/>
        <v>256.40000000000003</v>
      </c>
      <c r="O43" s="12">
        <f t="shared" si="6"/>
        <v>0</v>
      </c>
    </row>
    <row r="44" spans="1:17" ht="15" customHeight="1" x14ac:dyDescent="0.25">
      <c r="A44" s="32" t="s">
        <v>85</v>
      </c>
      <c r="B44" s="29" t="s">
        <v>34</v>
      </c>
      <c r="C44" s="30" t="s">
        <v>46</v>
      </c>
      <c r="D44" s="16">
        <f t="shared" si="4"/>
        <v>126.7</v>
      </c>
      <c r="E44" s="16">
        <v>126.7</v>
      </c>
      <c r="F44" s="16">
        <v>120.3</v>
      </c>
      <c r="G44" s="16"/>
      <c r="H44" s="10">
        <f t="shared" si="1"/>
        <v>10.6</v>
      </c>
      <c r="I44" s="10">
        <v>10.6</v>
      </c>
      <c r="J44" s="10">
        <v>10.3</v>
      </c>
      <c r="K44" s="10"/>
      <c r="L44" s="12">
        <f t="shared" si="5"/>
        <v>137.30000000000001</v>
      </c>
      <c r="M44" s="12">
        <f t="shared" si="6"/>
        <v>137.30000000000001</v>
      </c>
      <c r="N44" s="12">
        <f t="shared" si="6"/>
        <v>130.6</v>
      </c>
      <c r="O44" s="12">
        <f t="shared" si="6"/>
        <v>0</v>
      </c>
    </row>
    <row r="45" spans="1:17" ht="15" customHeight="1" x14ac:dyDescent="0.25">
      <c r="A45" s="5" t="s">
        <v>86</v>
      </c>
      <c r="B45" s="29" t="s">
        <v>36</v>
      </c>
      <c r="C45" s="30" t="s">
        <v>46</v>
      </c>
      <c r="D45" s="16">
        <f t="shared" si="4"/>
        <v>126.4</v>
      </c>
      <c r="E45" s="16">
        <v>126.4</v>
      </c>
      <c r="F45" s="16">
        <v>116.5</v>
      </c>
      <c r="G45" s="16"/>
      <c r="H45" s="10">
        <f t="shared" si="1"/>
        <v>14.3</v>
      </c>
      <c r="I45" s="10">
        <v>14.3</v>
      </c>
      <c r="J45" s="10">
        <v>14.1</v>
      </c>
      <c r="K45" s="10"/>
      <c r="L45" s="12">
        <f t="shared" si="5"/>
        <v>140.70000000000002</v>
      </c>
      <c r="M45" s="12">
        <f t="shared" si="6"/>
        <v>140.70000000000002</v>
      </c>
      <c r="N45" s="12">
        <f t="shared" si="6"/>
        <v>130.6</v>
      </c>
      <c r="O45" s="12">
        <f t="shared" si="6"/>
        <v>0</v>
      </c>
    </row>
    <row r="46" spans="1:17" ht="15" customHeight="1" x14ac:dyDescent="0.25">
      <c r="A46" s="5" t="s">
        <v>87</v>
      </c>
      <c r="B46" s="29" t="s">
        <v>38</v>
      </c>
      <c r="C46" s="30" t="s">
        <v>46</v>
      </c>
      <c r="D46" s="16">
        <f t="shared" si="4"/>
        <v>261.10000000000002</v>
      </c>
      <c r="E46" s="16">
        <v>261.10000000000002</v>
      </c>
      <c r="F46" s="16">
        <v>245</v>
      </c>
      <c r="G46" s="16"/>
      <c r="H46" s="10">
        <f t="shared" si="1"/>
        <v>49.6</v>
      </c>
      <c r="I46" s="10">
        <v>49.6</v>
      </c>
      <c r="J46" s="10">
        <v>48.9</v>
      </c>
      <c r="K46" s="10"/>
      <c r="L46" s="12">
        <f t="shared" si="5"/>
        <v>310.70000000000005</v>
      </c>
      <c r="M46" s="12">
        <f t="shared" si="6"/>
        <v>310.70000000000005</v>
      </c>
      <c r="N46" s="12">
        <f t="shared" si="6"/>
        <v>293.89999999999998</v>
      </c>
      <c r="O46" s="12">
        <f t="shared" si="6"/>
        <v>0</v>
      </c>
    </row>
    <row r="47" spans="1:17" ht="15" customHeight="1" x14ac:dyDescent="0.25">
      <c r="A47" s="5" t="s">
        <v>88</v>
      </c>
      <c r="B47" s="29" t="s">
        <v>37</v>
      </c>
      <c r="C47" s="30" t="s">
        <v>46</v>
      </c>
      <c r="D47" s="16">
        <f t="shared" si="4"/>
        <v>145.30000000000001</v>
      </c>
      <c r="E47" s="16">
        <v>145</v>
      </c>
      <c r="F47" s="16">
        <v>135.5</v>
      </c>
      <c r="G47" s="16">
        <v>0.3</v>
      </c>
      <c r="H47" s="10">
        <f t="shared" si="1"/>
        <v>14.1</v>
      </c>
      <c r="I47" s="10">
        <v>14.1</v>
      </c>
      <c r="J47" s="10">
        <v>13.9</v>
      </c>
      <c r="K47" s="10"/>
      <c r="L47" s="12">
        <f t="shared" si="5"/>
        <v>159.4</v>
      </c>
      <c r="M47" s="12">
        <f t="shared" si="6"/>
        <v>159.1</v>
      </c>
      <c r="N47" s="12">
        <f t="shared" si="6"/>
        <v>149.4</v>
      </c>
      <c r="O47" s="12">
        <f t="shared" si="6"/>
        <v>0.3</v>
      </c>
    </row>
    <row r="48" spans="1:17" ht="15" customHeight="1" x14ac:dyDescent="0.25">
      <c r="A48" s="5" t="s">
        <v>89</v>
      </c>
      <c r="B48" s="35" t="s">
        <v>35</v>
      </c>
      <c r="C48" s="15" t="s">
        <v>46</v>
      </c>
      <c r="D48" s="16">
        <f t="shared" si="4"/>
        <v>219.6</v>
      </c>
      <c r="E48" s="16">
        <v>219.6</v>
      </c>
      <c r="F48" s="16">
        <v>205.3</v>
      </c>
      <c r="G48" s="16"/>
      <c r="H48" s="10">
        <f t="shared" si="1"/>
        <v>17.899999999999999</v>
      </c>
      <c r="I48" s="10">
        <v>17.899999999999999</v>
      </c>
      <c r="J48" s="10">
        <v>17.600000000000001</v>
      </c>
      <c r="K48" s="10"/>
      <c r="L48" s="12">
        <f t="shared" si="5"/>
        <v>237.5</v>
      </c>
      <c r="M48" s="12">
        <f t="shared" si="6"/>
        <v>237.5</v>
      </c>
      <c r="N48" s="12">
        <f t="shared" si="6"/>
        <v>222.9</v>
      </c>
      <c r="O48" s="12">
        <f t="shared" si="6"/>
        <v>0</v>
      </c>
    </row>
    <row r="49" spans="1:15" ht="15" customHeight="1" x14ac:dyDescent="0.25">
      <c r="A49" s="5" t="s">
        <v>90</v>
      </c>
      <c r="B49" s="35" t="s">
        <v>44</v>
      </c>
      <c r="C49" s="15" t="s">
        <v>46</v>
      </c>
      <c r="D49" s="16">
        <f t="shared" si="4"/>
        <v>2.1</v>
      </c>
      <c r="E49" s="16">
        <v>2.1</v>
      </c>
      <c r="F49" s="16">
        <v>2</v>
      </c>
      <c r="G49" s="16"/>
      <c r="H49" s="10">
        <f t="shared" si="1"/>
        <v>0</v>
      </c>
      <c r="I49" s="10"/>
      <c r="J49" s="10"/>
      <c r="K49" s="10"/>
      <c r="L49" s="12">
        <f t="shared" si="5"/>
        <v>2.1</v>
      </c>
      <c r="M49" s="12">
        <f t="shared" si="6"/>
        <v>2.1</v>
      </c>
      <c r="N49" s="12">
        <f t="shared" si="6"/>
        <v>2</v>
      </c>
      <c r="O49" s="12">
        <f t="shared" si="6"/>
        <v>0</v>
      </c>
    </row>
    <row r="50" spans="1:15" ht="15" customHeight="1" x14ac:dyDescent="0.25">
      <c r="A50" s="5" t="s">
        <v>91</v>
      </c>
      <c r="B50" s="35" t="s">
        <v>585</v>
      </c>
      <c r="C50" s="15" t="s">
        <v>46</v>
      </c>
      <c r="D50" s="16">
        <f t="shared" si="4"/>
        <v>34.799999999999997</v>
      </c>
      <c r="E50" s="16">
        <v>34.799999999999997</v>
      </c>
      <c r="F50" s="16">
        <v>34.200000000000003</v>
      </c>
      <c r="G50" s="16"/>
      <c r="H50" s="10">
        <f t="shared" si="1"/>
        <v>-1.2</v>
      </c>
      <c r="I50" s="10">
        <v>-1.2</v>
      </c>
      <c r="J50" s="10">
        <v>-1.2</v>
      </c>
      <c r="K50" s="10"/>
      <c r="L50" s="12">
        <f t="shared" si="5"/>
        <v>33.599999999999994</v>
      </c>
      <c r="M50" s="12">
        <f t="shared" si="6"/>
        <v>33.599999999999994</v>
      </c>
      <c r="N50" s="12">
        <f t="shared" si="6"/>
        <v>33</v>
      </c>
      <c r="O50" s="12">
        <f t="shared" si="6"/>
        <v>0</v>
      </c>
    </row>
    <row r="51" spans="1:15" ht="15" customHeight="1" x14ac:dyDescent="0.25">
      <c r="A51" s="5" t="s">
        <v>92</v>
      </c>
      <c r="B51" s="35" t="s">
        <v>59</v>
      </c>
      <c r="C51" s="15" t="s">
        <v>46</v>
      </c>
      <c r="D51" s="16">
        <f t="shared" si="4"/>
        <v>7.2</v>
      </c>
      <c r="E51" s="16">
        <v>7.2</v>
      </c>
      <c r="F51" s="16">
        <v>7.1</v>
      </c>
      <c r="G51" s="16"/>
      <c r="H51" s="10">
        <f t="shared" si="1"/>
        <v>0</v>
      </c>
      <c r="I51" s="10"/>
      <c r="J51" s="10"/>
      <c r="K51" s="10"/>
      <c r="L51" s="12">
        <f t="shared" si="5"/>
        <v>7.2</v>
      </c>
      <c r="M51" s="12">
        <f t="shared" si="6"/>
        <v>7.2</v>
      </c>
      <c r="N51" s="12">
        <f t="shared" si="6"/>
        <v>7.1</v>
      </c>
      <c r="O51" s="12">
        <f t="shared" si="6"/>
        <v>0</v>
      </c>
    </row>
    <row r="52" spans="1:15" ht="15" customHeight="1" x14ac:dyDescent="0.25">
      <c r="A52" s="5" t="s">
        <v>93</v>
      </c>
      <c r="B52" s="35" t="s">
        <v>45</v>
      </c>
      <c r="C52" s="15" t="s">
        <v>46</v>
      </c>
      <c r="D52" s="16">
        <f t="shared" si="4"/>
        <v>91.6</v>
      </c>
      <c r="E52" s="16">
        <v>91.6</v>
      </c>
      <c r="F52" s="16">
        <v>88.9</v>
      </c>
      <c r="G52" s="16"/>
      <c r="H52" s="10">
        <f t="shared" si="1"/>
        <v>0</v>
      </c>
      <c r="I52" s="10"/>
      <c r="J52" s="10">
        <v>-0.3</v>
      </c>
      <c r="K52" s="10"/>
      <c r="L52" s="12">
        <f t="shared" si="5"/>
        <v>91.6</v>
      </c>
      <c r="M52" s="12">
        <f t="shared" si="6"/>
        <v>91.6</v>
      </c>
      <c r="N52" s="12">
        <f t="shared" si="6"/>
        <v>88.600000000000009</v>
      </c>
      <c r="O52" s="12">
        <f t="shared" si="6"/>
        <v>0</v>
      </c>
    </row>
    <row r="53" spans="1:15" s="36" customFormat="1" ht="15" customHeight="1" x14ac:dyDescent="0.25">
      <c r="A53" s="5" t="s">
        <v>94</v>
      </c>
      <c r="B53" s="35" t="s">
        <v>156</v>
      </c>
      <c r="C53" s="15" t="s">
        <v>46</v>
      </c>
      <c r="D53" s="16">
        <f t="shared" si="4"/>
        <v>539.9</v>
      </c>
      <c r="E53" s="16">
        <v>539.4</v>
      </c>
      <c r="F53" s="16">
        <v>511</v>
      </c>
      <c r="G53" s="16">
        <v>0.5</v>
      </c>
      <c r="H53" s="10">
        <f t="shared" si="1"/>
        <v>4.3</v>
      </c>
      <c r="I53" s="10">
        <v>4.3</v>
      </c>
      <c r="J53" s="10">
        <v>4.2</v>
      </c>
      <c r="K53" s="10"/>
      <c r="L53" s="12">
        <f t="shared" si="5"/>
        <v>544.19999999999993</v>
      </c>
      <c r="M53" s="12">
        <f t="shared" si="6"/>
        <v>543.69999999999993</v>
      </c>
      <c r="N53" s="12">
        <f t="shared" si="6"/>
        <v>515.20000000000005</v>
      </c>
      <c r="O53" s="12">
        <f t="shared" si="6"/>
        <v>0.5</v>
      </c>
    </row>
    <row r="54" spans="1:15" s="36" customFormat="1" ht="15" customHeight="1" x14ac:dyDescent="0.25">
      <c r="A54" s="5" t="s">
        <v>95</v>
      </c>
      <c r="B54" s="35" t="s">
        <v>58</v>
      </c>
      <c r="C54" s="15" t="s">
        <v>46</v>
      </c>
      <c r="D54" s="16">
        <f t="shared" si="4"/>
        <v>26.4</v>
      </c>
      <c r="E54" s="16">
        <v>26.4</v>
      </c>
      <c r="F54" s="16">
        <v>25.8</v>
      </c>
      <c r="G54" s="16"/>
      <c r="H54" s="10">
        <f t="shared" si="1"/>
        <v>-0.3</v>
      </c>
      <c r="I54" s="10">
        <v>-0.3</v>
      </c>
      <c r="J54" s="10">
        <v>-0.3</v>
      </c>
      <c r="K54" s="10"/>
      <c r="L54" s="12">
        <f t="shared" si="5"/>
        <v>26.099999999999998</v>
      </c>
      <c r="M54" s="12">
        <f t="shared" si="6"/>
        <v>26.099999999999998</v>
      </c>
      <c r="N54" s="12">
        <f t="shared" si="6"/>
        <v>25.5</v>
      </c>
      <c r="O54" s="12">
        <f t="shared" si="6"/>
        <v>0</v>
      </c>
    </row>
    <row r="55" spans="1:15" ht="15.9" customHeight="1" x14ac:dyDescent="0.25">
      <c r="A55" s="20" t="s">
        <v>96</v>
      </c>
      <c r="B55" s="27" t="s">
        <v>160</v>
      </c>
      <c r="C55" s="25"/>
      <c r="D55" s="23">
        <f t="shared" ref="D55:K55" si="7">D22+SUM(D25:D54)</f>
        <v>10466</v>
      </c>
      <c r="E55" s="23">
        <f t="shared" si="7"/>
        <v>10416.800000000001</v>
      </c>
      <c r="F55" s="23">
        <f t="shared" si="7"/>
        <v>9799.4000000000015</v>
      </c>
      <c r="G55" s="23">
        <f t="shared" si="7"/>
        <v>49.199999999999996</v>
      </c>
      <c r="H55" s="24">
        <f t="shared" si="7"/>
        <v>202.50000000000003</v>
      </c>
      <c r="I55" s="24">
        <f t="shared" si="7"/>
        <v>202.29999999999998</v>
      </c>
      <c r="J55" s="24">
        <f t="shared" si="7"/>
        <v>207</v>
      </c>
      <c r="K55" s="24">
        <f t="shared" si="7"/>
        <v>0.2</v>
      </c>
      <c r="L55" s="21">
        <f>M55+O55</f>
        <v>10668.500000000004</v>
      </c>
      <c r="M55" s="21">
        <f>M22+SUM(M25:M54)</f>
        <v>10619.100000000004</v>
      </c>
      <c r="N55" s="21">
        <f>N22+SUM(N25:N54)</f>
        <v>10006.400000000001</v>
      </c>
      <c r="O55" s="21">
        <f>O22+SUM(O25:O54)</f>
        <v>49.4</v>
      </c>
    </row>
    <row r="56" spans="1:15" ht="15" customHeight="1" x14ac:dyDescent="0.25">
      <c r="A56" s="94"/>
      <c r="B56" s="49"/>
      <c r="C56" s="95"/>
      <c r="D56" s="49"/>
      <c r="E56" s="49"/>
      <c r="F56" s="96"/>
      <c r="G56" s="96"/>
      <c r="H56" s="96"/>
      <c r="I56" s="96"/>
      <c r="J56" s="96"/>
      <c r="K56" s="96"/>
      <c r="L56" s="96"/>
      <c r="M56" s="96"/>
      <c r="N56" s="96"/>
    </row>
    <row r="57" spans="1:15" x14ac:dyDescent="0.25">
      <c r="A57" s="94"/>
      <c r="B57" s="6"/>
      <c r="C57" s="97"/>
      <c r="D57" s="6">
        <v>10466</v>
      </c>
      <c r="E57" s="6">
        <v>10416.799999999999</v>
      </c>
      <c r="F57" s="98">
        <v>9799.4</v>
      </c>
      <c r="G57" s="6">
        <v>49.2</v>
      </c>
      <c r="H57" s="6"/>
      <c r="I57" s="6"/>
      <c r="J57" s="6"/>
      <c r="K57" s="6"/>
      <c r="L57" s="6"/>
      <c r="M57" s="6"/>
      <c r="N57" s="6"/>
    </row>
    <row r="58" spans="1:15" x14ac:dyDescent="0.25">
      <c r="A58" s="6"/>
      <c r="B58" s="6"/>
      <c r="C58" s="51"/>
      <c r="D58" s="6">
        <f>D57-D55</f>
        <v>0</v>
      </c>
      <c r="E58" s="6">
        <f t="shared" ref="E58:G58" si="8">E57-E55</f>
        <v>0</v>
      </c>
      <c r="F58" s="6">
        <f t="shared" si="8"/>
        <v>0</v>
      </c>
      <c r="G58" s="6">
        <f t="shared" si="8"/>
        <v>0</v>
      </c>
      <c r="H58" s="6"/>
      <c r="I58" s="6"/>
      <c r="J58" s="6"/>
      <c r="K58" s="6"/>
      <c r="L58" s="6"/>
      <c r="M58" s="6"/>
      <c r="N58" s="6"/>
      <c r="O58" s="6"/>
    </row>
    <row r="59" spans="1:15" x14ac:dyDescent="0.25">
      <c r="A59" s="6"/>
      <c r="B59" s="6"/>
      <c r="C59" s="51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5" x14ac:dyDescent="0.25">
      <c r="A60" s="6"/>
      <c r="B60" s="6"/>
      <c r="C60" s="5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5" x14ac:dyDescent="0.25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5" x14ac:dyDescent="0.25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5" x14ac:dyDescent="0.25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25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C169" s="52"/>
    </row>
    <row r="170" spans="1:14" x14ac:dyDescent="0.25">
      <c r="C170" s="52"/>
    </row>
    <row r="171" spans="1:14" x14ac:dyDescent="0.25">
      <c r="C171" s="52"/>
    </row>
    <row r="172" spans="1:14" x14ac:dyDescent="0.25">
      <c r="C172" s="52"/>
    </row>
    <row r="173" spans="1:14" x14ac:dyDescent="0.25">
      <c r="C173" s="52"/>
    </row>
    <row r="174" spans="1:14" x14ac:dyDescent="0.25">
      <c r="C174" s="52"/>
    </row>
    <row r="175" spans="1:14" x14ac:dyDescent="0.25">
      <c r="C175" s="52"/>
    </row>
    <row r="176" spans="1:14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</sheetData>
  <mergeCells count="31">
    <mergeCell ref="B21:O21"/>
    <mergeCell ref="H18:H20"/>
    <mergeCell ref="I18:K18"/>
    <mergeCell ref="L18:L20"/>
    <mergeCell ref="M18:O18"/>
    <mergeCell ref="E19:F19"/>
    <mergeCell ref="G19:G20"/>
    <mergeCell ref="I19:J19"/>
    <mergeCell ref="K19:K20"/>
    <mergeCell ref="M19:N19"/>
    <mergeCell ref="O19:O20"/>
    <mergeCell ref="A18:A20"/>
    <mergeCell ref="B18:B20"/>
    <mergeCell ref="C18:C20"/>
    <mergeCell ref="D18:D20"/>
    <mergeCell ref="E18:G18"/>
    <mergeCell ref="B1:O1"/>
    <mergeCell ref="B2:O2"/>
    <mergeCell ref="B3:O3"/>
    <mergeCell ref="B4:O4"/>
    <mergeCell ref="B5:O5"/>
    <mergeCell ref="B6:N6"/>
    <mergeCell ref="B7:O7"/>
    <mergeCell ref="B8:N8"/>
    <mergeCell ref="B9:O9"/>
    <mergeCell ref="B10:N10"/>
    <mergeCell ref="B11:O11"/>
    <mergeCell ref="B12:N12"/>
    <mergeCell ref="B13:O13"/>
    <mergeCell ref="B14:N14"/>
    <mergeCell ref="A16:O16"/>
  </mergeCells>
  <phoneticPr fontId="2" type="noConversion"/>
  <pageMargins left="1.1811023622047245" right="0.39370078740157483" top="0.78740157480314965" bottom="0.78740157480314965" header="0" footer="0"/>
  <pageSetup paperSize="9" scale="9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797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182" customWidth="1"/>
    <col min="2" max="2" width="41.5546875" style="2" customWidth="1"/>
    <col min="3" max="3" width="7.109375" style="167" customWidth="1"/>
    <col min="4" max="9" width="10" style="2" hidden="1" customWidth="1"/>
    <col min="10" max="10" width="10.88671875" style="2" hidden="1" customWidth="1"/>
    <col min="11" max="11" width="9.109375" style="2" hidden="1" customWidth="1"/>
    <col min="12" max="14" width="9.6640625" style="2" customWidth="1"/>
    <col min="15" max="15" width="9.44140625" style="2" customWidth="1"/>
    <col min="16" max="16" width="9.6640625" style="182" hidden="1" customWidth="1"/>
    <col min="17" max="23" width="9.109375" style="2" hidden="1" customWidth="1"/>
    <col min="24" max="24" width="0" style="2" hidden="1" customWidth="1"/>
    <col min="25" max="16384" width="9.109375" style="2"/>
  </cols>
  <sheetData>
    <row r="1" spans="2:16" s="2" customFormat="1" x14ac:dyDescent="0.25">
      <c r="B1" s="632" t="s">
        <v>225</v>
      </c>
      <c r="C1" s="632"/>
      <c r="D1" s="632"/>
      <c r="E1" s="632"/>
      <c r="F1" s="632"/>
      <c r="G1" s="632"/>
      <c r="H1" s="632"/>
      <c r="I1" s="632"/>
      <c r="J1" s="632"/>
      <c r="K1" s="632"/>
      <c r="L1" s="632"/>
      <c r="M1" s="632"/>
      <c r="N1" s="632"/>
      <c r="O1" s="632"/>
      <c r="P1" s="287"/>
    </row>
    <row r="2" spans="2:16" s="2" customFormat="1" x14ac:dyDescent="0.25">
      <c r="B2" s="632" t="s">
        <v>294</v>
      </c>
      <c r="C2" s="632"/>
      <c r="D2" s="632"/>
      <c r="E2" s="632"/>
      <c r="F2" s="632"/>
      <c r="G2" s="632"/>
      <c r="H2" s="632"/>
      <c r="I2" s="632"/>
      <c r="J2" s="632"/>
      <c r="K2" s="632"/>
      <c r="L2" s="632"/>
      <c r="M2" s="632"/>
      <c r="N2" s="632"/>
      <c r="O2" s="632"/>
      <c r="P2" s="287"/>
    </row>
    <row r="3" spans="2:16" s="2" customFormat="1" x14ac:dyDescent="0.25">
      <c r="B3" s="632" t="s">
        <v>345</v>
      </c>
      <c r="C3" s="632"/>
      <c r="D3" s="632"/>
      <c r="E3" s="632"/>
      <c r="F3" s="632"/>
      <c r="G3" s="632"/>
      <c r="H3" s="632"/>
      <c r="I3" s="632"/>
      <c r="J3" s="632"/>
      <c r="K3" s="632"/>
      <c r="L3" s="632"/>
      <c r="M3" s="632"/>
      <c r="N3" s="632"/>
      <c r="O3" s="632"/>
      <c r="P3" s="287"/>
    </row>
    <row r="4" spans="2:16" s="2" customFormat="1" x14ac:dyDescent="0.25">
      <c r="B4" s="632" t="s">
        <v>237</v>
      </c>
      <c r="C4" s="632"/>
      <c r="D4" s="632"/>
      <c r="E4" s="632"/>
      <c r="F4" s="632"/>
      <c r="G4" s="632"/>
      <c r="H4" s="632"/>
      <c r="I4" s="632"/>
      <c r="J4" s="632"/>
      <c r="K4" s="632"/>
      <c r="L4" s="632"/>
      <c r="M4" s="632"/>
      <c r="N4" s="632"/>
      <c r="O4" s="632"/>
      <c r="P4" s="287"/>
    </row>
    <row r="5" spans="2:16" s="2" customFormat="1" x14ac:dyDescent="0.25">
      <c r="B5" s="632" t="s">
        <v>349</v>
      </c>
      <c r="C5" s="632"/>
      <c r="D5" s="632"/>
      <c r="E5" s="632"/>
      <c r="F5" s="632"/>
      <c r="G5" s="632"/>
      <c r="H5" s="632"/>
      <c r="I5" s="632"/>
      <c r="J5" s="632"/>
      <c r="K5" s="632"/>
      <c r="L5" s="632"/>
      <c r="M5" s="632"/>
      <c r="N5" s="632"/>
      <c r="O5" s="632"/>
      <c r="P5" s="287"/>
    </row>
    <row r="6" spans="2:16" s="2" customFormat="1" x14ac:dyDescent="0.25">
      <c r="B6" s="633" t="s">
        <v>348</v>
      </c>
      <c r="C6" s="633"/>
      <c r="D6" s="633"/>
      <c r="E6" s="633"/>
      <c r="F6" s="633"/>
      <c r="G6" s="633"/>
      <c r="H6" s="633"/>
      <c r="I6" s="633"/>
      <c r="J6" s="633"/>
      <c r="K6" s="633"/>
      <c r="L6" s="633"/>
      <c r="M6" s="633"/>
      <c r="N6" s="633"/>
      <c r="O6" s="448"/>
      <c r="P6" s="287"/>
    </row>
    <row r="7" spans="2:16" s="2" customFormat="1" x14ac:dyDescent="0.25">
      <c r="B7" s="632" t="s">
        <v>364</v>
      </c>
      <c r="C7" s="632"/>
      <c r="D7" s="632"/>
      <c r="E7" s="632"/>
      <c r="F7" s="632"/>
      <c r="G7" s="632"/>
      <c r="H7" s="632"/>
      <c r="I7" s="632"/>
      <c r="J7" s="632"/>
      <c r="K7" s="632"/>
      <c r="L7" s="632"/>
      <c r="M7" s="632"/>
      <c r="N7" s="632"/>
      <c r="O7" s="632"/>
      <c r="P7" s="287"/>
    </row>
    <row r="8" spans="2:16" s="2" customFormat="1" ht="15" customHeight="1" x14ac:dyDescent="0.25">
      <c r="B8" s="633" t="s">
        <v>352</v>
      </c>
      <c r="C8" s="633"/>
      <c r="D8" s="633"/>
      <c r="E8" s="633"/>
      <c r="F8" s="633"/>
      <c r="G8" s="633"/>
      <c r="H8" s="633"/>
      <c r="I8" s="633"/>
      <c r="J8" s="633"/>
      <c r="K8" s="633"/>
      <c r="L8" s="633"/>
      <c r="M8" s="633"/>
      <c r="N8" s="633"/>
      <c r="O8" s="448"/>
      <c r="P8" s="287"/>
    </row>
    <row r="9" spans="2:16" s="2" customFormat="1" x14ac:dyDescent="0.25">
      <c r="B9" s="632" t="s">
        <v>365</v>
      </c>
      <c r="C9" s="632"/>
      <c r="D9" s="632"/>
      <c r="E9" s="632"/>
      <c r="F9" s="632"/>
      <c r="G9" s="632"/>
      <c r="H9" s="632"/>
      <c r="I9" s="632"/>
      <c r="J9" s="632"/>
      <c r="K9" s="632"/>
      <c r="L9" s="632"/>
      <c r="M9" s="632"/>
      <c r="N9" s="632"/>
      <c r="O9" s="632"/>
      <c r="P9" s="287"/>
    </row>
    <row r="10" spans="2:16" s="2" customFormat="1" ht="15" customHeight="1" x14ac:dyDescent="0.25">
      <c r="B10" s="633" t="s">
        <v>355</v>
      </c>
      <c r="C10" s="633"/>
      <c r="D10" s="633"/>
      <c r="E10" s="633"/>
      <c r="F10" s="633"/>
      <c r="G10" s="633"/>
      <c r="H10" s="633"/>
      <c r="I10" s="633"/>
      <c r="J10" s="633"/>
      <c r="K10" s="633"/>
      <c r="L10" s="633"/>
      <c r="M10" s="633"/>
      <c r="N10" s="633"/>
      <c r="O10" s="448"/>
      <c r="P10" s="287"/>
    </row>
    <row r="11" spans="2:16" s="2" customFormat="1" x14ac:dyDescent="0.25">
      <c r="B11" s="632" t="s">
        <v>375</v>
      </c>
      <c r="C11" s="632"/>
      <c r="D11" s="632"/>
      <c r="E11" s="632"/>
      <c r="F11" s="632"/>
      <c r="G11" s="632"/>
      <c r="H11" s="632"/>
      <c r="I11" s="632"/>
      <c r="J11" s="632"/>
      <c r="K11" s="632"/>
      <c r="L11" s="632"/>
      <c r="M11" s="632"/>
      <c r="N11" s="632"/>
      <c r="O11" s="632"/>
      <c r="P11" s="287"/>
    </row>
    <row r="12" spans="2:16" s="2" customFormat="1" ht="15" customHeight="1" x14ac:dyDescent="0.25">
      <c r="B12" s="633" t="s">
        <v>372</v>
      </c>
      <c r="C12" s="633"/>
      <c r="D12" s="633"/>
      <c r="E12" s="633"/>
      <c r="F12" s="633"/>
      <c r="G12" s="633"/>
      <c r="H12" s="633"/>
      <c r="I12" s="633"/>
      <c r="J12" s="633"/>
      <c r="K12" s="633"/>
      <c r="L12" s="633"/>
      <c r="M12" s="633"/>
      <c r="N12" s="633"/>
      <c r="O12" s="448"/>
      <c r="P12" s="287"/>
    </row>
    <row r="13" spans="2:16" s="2" customFormat="1" x14ac:dyDescent="0.25">
      <c r="B13" s="632" t="s">
        <v>588</v>
      </c>
      <c r="C13" s="632"/>
      <c r="D13" s="632"/>
      <c r="E13" s="632"/>
      <c r="F13" s="632"/>
      <c r="G13" s="632"/>
      <c r="H13" s="632"/>
      <c r="I13" s="632"/>
      <c r="J13" s="632"/>
      <c r="K13" s="632"/>
      <c r="L13" s="632"/>
      <c r="M13" s="632"/>
      <c r="N13" s="632"/>
      <c r="O13" s="632"/>
      <c r="P13" s="287"/>
    </row>
    <row r="14" spans="2:16" s="2" customFormat="1" ht="15" customHeight="1" x14ac:dyDescent="0.25">
      <c r="B14" s="633" t="s">
        <v>385</v>
      </c>
      <c r="C14" s="633"/>
      <c r="D14" s="633"/>
      <c r="E14" s="633"/>
      <c r="F14" s="633"/>
      <c r="G14" s="633"/>
      <c r="H14" s="633"/>
      <c r="I14" s="633"/>
      <c r="J14" s="633"/>
      <c r="K14" s="633"/>
      <c r="L14" s="633"/>
      <c r="M14" s="633"/>
      <c r="N14" s="633"/>
      <c r="O14" s="448"/>
      <c r="P14" s="287"/>
    </row>
    <row r="15" spans="2:16" s="2" customFormat="1" x14ac:dyDescent="0.25">
      <c r="B15" s="632" t="s">
        <v>595</v>
      </c>
      <c r="C15" s="632"/>
      <c r="D15" s="632"/>
      <c r="E15" s="632"/>
      <c r="F15" s="632"/>
      <c r="G15" s="632"/>
      <c r="H15" s="632"/>
      <c r="I15" s="632"/>
      <c r="J15" s="632"/>
      <c r="K15" s="632"/>
      <c r="L15" s="632"/>
      <c r="M15" s="632"/>
      <c r="N15" s="632"/>
      <c r="O15" s="632"/>
      <c r="P15" s="287"/>
    </row>
    <row r="16" spans="2:16" s="2" customFormat="1" ht="15" customHeight="1" x14ac:dyDescent="0.25">
      <c r="B16" s="633" t="s">
        <v>591</v>
      </c>
      <c r="C16" s="633"/>
      <c r="D16" s="633"/>
      <c r="E16" s="633"/>
      <c r="F16" s="633"/>
      <c r="G16" s="633"/>
      <c r="H16" s="633"/>
      <c r="I16" s="633"/>
      <c r="J16" s="633"/>
      <c r="K16" s="633"/>
      <c r="L16" s="633"/>
      <c r="M16" s="633"/>
      <c r="N16" s="633"/>
      <c r="O16" s="448"/>
      <c r="P16" s="287"/>
    </row>
    <row r="17" spans="1:17" hidden="1" x14ac:dyDescent="0.25">
      <c r="B17" s="632" t="s">
        <v>282</v>
      </c>
      <c r="C17" s="632"/>
      <c r="D17" s="632"/>
      <c r="E17" s="632"/>
      <c r="F17" s="632"/>
      <c r="G17" s="632"/>
      <c r="H17" s="632"/>
      <c r="I17" s="632"/>
      <c r="J17" s="632"/>
      <c r="K17" s="632"/>
      <c r="L17" s="632"/>
      <c r="M17" s="632"/>
      <c r="N17" s="632"/>
      <c r="O17" s="632"/>
      <c r="P17" s="287"/>
    </row>
    <row r="18" spans="1:17" ht="15" hidden="1" customHeight="1" x14ac:dyDescent="0.25">
      <c r="B18" s="633" t="s">
        <v>280</v>
      </c>
      <c r="C18" s="633"/>
      <c r="D18" s="633"/>
      <c r="E18" s="633"/>
      <c r="F18" s="633"/>
      <c r="G18" s="633"/>
      <c r="H18" s="633"/>
      <c r="I18" s="633"/>
      <c r="J18" s="633"/>
      <c r="K18" s="633"/>
      <c r="L18" s="633"/>
      <c r="M18" s="633"/>
      <c r="N18" s="633"/>
      <c r="O18" s="448"/>
      <c r="P18" s="287"/>
    </row>
    <row r="19" spans="1:17" s="249" customFormat="1" x14ac:dyDescent="0.25">
      <c r="A19" s="305"/>
      <c r="B19" s="429"/>
      <c r="C19" s="429"/>
      <c r="D19" s="429"/>
      <c r="E19" s="429"/>
      <c r="F19" s="429"/>
      <c r="G19" s="429"/>
      <c r="H19" s="429"/>
      <c r="I19" s="429"/>
      <c r="J19" s="429"/>
      <c r="K19" s="429"/>
      <c r="L19" s="429"/>
      <c r="M19" s="429"/>
      <c r="N19" s="429"/>
      <c r="O19" s="429"/>
      <c r="P19" s="288"/>
    </row>
    <row r="20" spans="1:17" ht="15" customHeight="1" x14ac:dyDescent="0.25">
      <c r="A20" s="527" t="s">
        <v>299</v>
      </c>
      <c r="B20" s="527"/>
      <c r="C20" s="527"/>
      <c r="D20" s="527"/>
      <c r="E20" s="527"/>
      <c r="F20" s="527"/>
      <c r="G20" s="527"/>
      <c r="H20" s="527"/>
      <c r="I20" s="527"/>
      <c r="J20" s="527"/>
      <c r="K20" s="527"/>
      <c r="L20" s="527"/>
      <c r="M20" s="527"/>
      <c r="N20" s="527"/>
      <c r="O20" s="527"/>
      <c r="P20" s="289"/>
    </row>
    <row r="21" spans="1:17" ht="17.25" customHeight="1" x14ac:dyDescent="0.25">
      <c r="A21" s="301"/>
      <c r="B21" s="440"/>
      <c r="C21" s="168"/>
      <c r="D21" s="440"/>
      <c r="E21" s="440"/>
      <c r="F21" s="440"/>
      <c r="G21" s="440"/>
      <c r="H21" s="57"/>
      <c r="I21" s="57"/>
      <c r="J21" s="57"/>
      <c r="K21" s="57"/>
      <c r="L21" s="440"/>
      <c r="M21" s="440"/>
      <c r="N21" s="440"/>
      <c r="O21" s="4" t="s">
        <v>253</v>
      </c>
      <c r="P21" s="290"/>
    </row>
    <row r="22" spans="1:17" ht="15" customHeight="1" x14ac:dyDescent="0.25">
      <c r="A22" s="634" t="s">
        <v>5</v>
      </c>
      <c r="B22" s="535" t="s">
        <v>222</v>
      </c>
      <c r="C22" s="629" t="s">
        <v>49</v>
      </c>
      <c r="D22" s="548" t="s">
        <v>230</v>
      </c>
      <c r="E22" s="551" t="s">
        <v>181</v>
      </c>
      <c r="F22" s="552"/>
      <c r="G22" s="553"/>
      <c r="H22" s="538" t="s">
        <v>232</v>
      </c>
      <c r="I22" s="541" t="s">
        <v>181</v>
      </c>
      <c r="J22" s="542"/>
      <c r="K22" s="543"/>
      <c r="L22" s="599" t="s">
        <v>0</v>
      </c>
      <c r="M22" s="547" t="s">
        <v>181</v>
      </c>
      <c r="N22" s="547"/>
      <c r="O22" s="547"/>
      <c r="P22" s="291"/>
    </row>
    <row r="23" spans="1:17" ht="15" customHeight="1" x14ac:dyDescent="0.25">
      <c r="A23" s="635"/>
      <c r="B23" s="536"/>
      <c r="C23" s="630"/>
      <c r="D23" s="549"/>
      <c r="E23" s="551" t="s">
        <v>1</v>
      </c>
      <c r="F23" s="553"/>
      <c r="G23" s="548" t="s">
        <v>2</v>
      </c>
      <c r="H23" s="539"/>
      <c r="I23" s="541" t="s">
        <v>1</v>
      </c>
      <c r="J23" s="543"/>
      <c r="K23" s="538" t="s">
        <v>2</v>
      </c>
      <c r="L23" s="600"/>
      <c r="M23" s="547" t="s">
        <v>1</v>
      </c>
      <c r="N23" s="547"/>
      <c r="O23" s="530" t="s">
        <v>2</v>
      </c>
      <c r="P23" s="292"/>
    </row>
    <row r="24" spans="1:17" ht="32.25" customHeight="1" x14ac:dyDescent="0.25">
      <c r="A24" s="636"/>
      <c r="B24" s="537"/>
      <c r="C24" s="631"/>
      <c r="D24" s="550"/>
      <c r="E24" s="427" t="s">
        <v>3</v>
      </c>
      <c r="F24" s="428" t="s">
        <v>4</v>
      </c>
      <c r="G24" s="550"/>
      <c r="H24" s="540"/>
      <c r="I24" s="419" t="s">
        <v>3</v>
      </c>
      <c r="J24" s="420" t="s">
        <v>4</v>
      </c>
      <c r="K24" s="540"/>
      <c r="L24" s="601"/>
      <c r="M24" s="421" t="s">
        <v>3</v>
      </c>
      <c r="N24" s="422" t="s">
        <v>4</v>
      </c>
      <c r="O24" s="530"/>
      <c r="P24" s="292"/>
    </row>
    <row r="25" spans="1:17" ht="15.9" customHeight="1" x14ac:dyDescent="0.3">
      <c r="A25" s="302" t="s">
        <v>65</v>
      </c>
      <c r="B25" s="627" t="s">
        <v>6</v>
      </c>
      <c r="C25" s="628"/>
      <c r="D25" s="628"/>
      <c r="E25" s="628"/>
      <c r="F25" s="628"/>
      <c r="G25" s="628"/>
      <c r="H25" s="628"/>
      <c r="I25" s="628"/>
      <c r="J25" s="628"/>
      <c r="K25" s="628"/>
      <c r="L25" s="628"/>
      <c r="M25" s="628"/>
      <c r="N25" s="628"/>
      <c r="O25" s="628"/>
      <c r="P25" s="280"/>
    </row>
    <row r="26" spans="1:17" ht="15" customHeight="1" x14ac:dyDescent="0.25">
      <c r="A26" s="591" t="s">
        <v>170</v>
      </c>
      <c r="B26" s="29" t="s">
        <v>20</v>
      </c>
      <c r="C26" s="515"/>
      <c r="D26" s="60">
        <f>E26+G26</f>
        <v>181.39999999999998</v>
      </c>
      <c r="E26" s="60">
        <f>E32+E33+E31</f>
        <v>181.39999999999998</v>
      </c>
      <c r="F26" s="60">
        <f t="shared" ref="F26:G26" si="0">F32+F33+F31</f>
        <v>25.8</v>
      </c>
      <c r="G26" s="60">
        <f t="shared" si="0"/>
        <v>0</v>
      </c>
      <c r="H26" s="61">
        <f t="shared" ref="H26" si="1">I26+K26</f>
        <v>22</v>
      </c>
      <c r="I26" s="61">
        <f t="shared" ref="I26:O26" si="2">I32+I33+I31</f>
        <v>15.9</v>
      </c>
      <c r="J26" s="61">
        <f t="shared" si="2"/>
        <v>0</v>
      </c>
      <c r="K26" s="61">
        <f t="shared" si="2"/>
        <v>6.1</v>
      </c>
      <c r="L26" s="516">
        <f t="shared" ref="L26" si="3">M26+O26</f>
        <v>203.4</v>
      </c>
      <c r="M26" s="516">
        <f>M32+M33+M31</f>
        <v>197.3</v>
      </c>
      <c r="N26" s="516">
        <f t="shared" si="2"/>
        <v>25.8</v>
      </c>
      <c r="O26" s="516">
        <f t="shared" si="2"/>
        <v>6.1</v>
      </c>
    </row>
    <row r="27" spans="1:17" ht="15" customHeight="1" x14ac:dyDescent="0.25">
      <c r="A27" s="592"/>
      <c r="B27" s="271" t="s">
        <v>181</v>
      </c>
      <c r="C27" s="517"/>
      <c r="D27" s="137"/>
      <c r="E27" s="137"/>
      <c r="F27" s="257"/>
      <c r="G27" s="137"/>
      <c r="H27" s="138"/>
      <c r="I27" s="138"/>
      <c r="J27" s="237"/>
      <c r="K27" s="138"/>
      <c r="L27" s="303"/>
      <c r="M27" s="293"/>
      <c r="N27" s="303"/>
      <c r="O27" s="328"/>
      <c r="P27" s="293"/>
      <c r="Q27" s="87"/>
    </row>
    <row r="28" spans="1:17" ht="26.25" hidden="1" customHeight="1" x14ac:dyDescent="0.25">
      <c r="A28" s="592"/>
      <c r="B28" s="450" t="s">
        <v>220</v>
      </c>
      <c r="C28" s="518"/>
      <c r="D28" s="321"/>
      <c r="E28" s="60"/>
      <c r="F28" s="60"/>
      <c r="G28" s="321"/>
      <c r="H28" s="61"/>
      <c r="I28" s="61"/>
      <c r="J28" s="61"/>
      <c r="K28" s="61"/>
      <c r="L28" s="254"/>
      <c r="M28" s="62"/>
      <c r="N28" s="62"/>
      <c r="O28" s="254"/>
      <c r="P28" s="264"/>
      <c r="Q28" s="87"/>
    </row>
    <row r="29" spans="1:17" ht="26.25" hidden="1" customHeight="1" x14ac:dyDescent="0.25">
      <c r="A29" s="592"/>
      <c r="B29" s="450" t="s">
        <v>275</v>
      </c>
      <c r="C29" s="518"/>
      <c r="D29" s="60">
        <f>E29+G29</f>
        <v>0</v>
      </c>
      <c r="E29" s="60"/>
      <c r="F29" s="60"/>
      <c r="G29" s="60"/>
      <c r="H29" s="61">
        <f t="shared" ref="H29:H74" si="4">I29+K29</f>
        <v>0</v>
      </c>
      <c r="I29" s="61"/>
      <c r="J29" s="61"/>
      <c r="K29" s="61"/>
      <c r="L29" s="62">
        <f t="shared" ref="L29:L79" si="5">M29+O29</f>
        <v>0</v>
      </c>
      <c r="M29" s="62">
        <f t="shared" ref="M29:O33" si="6">E29+I29</f>
        <v>0</v>
      </c>
      <c r="N29" s="62">
        <f t="shared" si="6"/>
        <v>0</v>
      </c>
      <c r="O29" s="62">
        <f t="shared" si="6"/>
        <v>0</v>
      </c>
      <c r="P29" s="293"/>
      <c r="Q29" s="87"/>
    </row>
    <row r="30" spans="1:17" ht="25.5" hidden="1" customHeight="1" x14ac:dyDescent="0.25">
      <c r="A30" s="592"/>
      <c r="B30" s="519" t="s">
        <v>259</v>
      </c>
      <c r="C30" s="518"/>
      <c r="D30" s="321"/>
      <c r="E30" s="60"/>
      <c r="F30" s="60"/>
      <c r="G30" s="60"/>
      <c r="H30" s="61">
        <f t="shared" si="4"/>
        <v>0</v>
      </c>
      <c r="I30" s="61"/>
      <c r="J30" s="61"/>
      <c r="K30" s="61"/>
      <c r="L30" s="62">
        <f t="shared" si="5"/>
        <v>0</v>
      </c>
      <c r="M30" s="62">
        <f t="shared" si="6"/>
        <v>0</v>
      </c>
      <c r="N30" s="62">
        <f t="shared" si="6"/>
        <v>0</v>
      </c>
      <c r="O30" s="62">
        <f t="shared" si="6"/>
        <v>0</v>
      </c>
      <c r="P30" s="293"/>
      <c r="Q30" s="87"/>
    </row>
    <row r="31" spans="1:17" ht="66" x14ac:dyDescent="0.25">
      <c r="A31" s="592"/>
      <c r="B31" s="519" t="s">
        <v>531</v>
      </c>
      <c r="C31" s="171" t="s">
        <v>9</v>
      </c>
      <c r="D31" s="134">
        <f>E31+G31</f>
        <v>146.69999999999999</v>
      </c>
      <c r="E31" s="60">
        <v>146.69999999999999</v>
      </c>
      <c r="F31" s="60">
        <v>1.5</v>
      </c>
      <c r="G31" s="60"/>
      <c r="H31" s="138">
        <f t="shared" si="4"/>
        <v>22</v>
      </c>
      <c r="I31" s="61">
        <v>15.9</v>
      </c>
      <c r="J31" s="61"/>
      <c r="K31" s="61">
        <v>6.1</v>
      </c>
      <c r="L31" s="62">
        <f t="shared" si="5"/>
        <v>168.7</v>
      </c>
      <c r="M31" s="62">
        <f t="shared" si="6"/>
        <v>162.6</v>
      </c>
      <c r="N31" s="62">
        <f t="shared" si="6"/>
        <v>1.5</v>
      </c>
      <c r="O31" s="62">
        <f t="shared" si="6"/>
        <v>6.1</v>
      </c>
      <c r="P31" s="293"/>
      <c r="Q31" s="87"/>
    </row>
    <row r="32" spans="1:17" ht="26.4" x14ac:dyDescent="0.25">
      <c r="A32" s="592"/>
      <c r="B32" s="450" t="s">
        <v>346</v>
      </c>
      <c r="C32" s="520" t="s">
        <v>46</v>
      </c>
      <c r="D32" s="345">
        <f>E32+G32</f>
        <v>24.7</v>
      </c>
      <c r="E32" s="60">
        <v>24.7</v>
      </c>
      <c r="F32" s="60">
        <v>24.3</v>
      </c>
      <c r="G32" s="321"/>
      <c r="H32" s="61">
        <f t="shared" si="4"/>
        <v>0</v>
      </c>
      <c r="I32" s="61"/>
      <c r="J32" s="61"/>
      <c r="K32" s="61"/>
      <c r="L32" s="62">
        <f t="shared" si="5"/>
        <v>24.7</v>
      </c>
      <c r="M32" s="62">
        <f t="shared" si="6"/>
        <v>24.7</v>
      </c>
      <c r="N32" s="62">
        <f t="shared" si="6"/>
        <v>24.3</v>
      </c>
      <c r="O32" s="62">
        <f t="shared" si="6"/>
        <v>0</v>
      </c>
      <c r="P32" s="264"/>
      <c r="Q32" s="87"/>
    </row>
    <row r="33" spans="1:17" ht="39.6" x14ac:dyDescent="0.25">
      <c r="A33" s="614"/>
      <c r="B33" s="152" t="s">
        <v>219</v>
      </c>
      <c r="C33" s="521" t="s">
        <v>22</v>
      </c>
      <c r="D33" s="134">
        <f t="shared" ref="D33" si="7">E33+G33</f>
        <v>10</v>
      </c>
      <c r="E33" s="60">
        <v>10</v>
      </c>
      <c r="F33" s="60"/>
      <c r="G33" s="321"/>
      <c r="H33" s="61">
        <f t="shared" si="4"/>
        <v>0</v>
      </c>
      <c r="I33" s="61"/>
      <c r="J33" s="61"/>
      <c r="K33" s="61"/>
      <c r="L33" s="62">
        <f t="shared" si="5"/>
        <v>10</v>
      </c>
      <c r="M33" s="62">
        <f t="shared" si="6"/>
        <v>10</v>
      </c>
      <c r="N33" s="62">
        <f t="shared" si="6"/>
        <v>0</v>
      </c>
      <c r="O33" s="62">
        <f t="shared" si="6"/>
        <v>0</v>
      </c>
      <c r="P33" s="264"/>
      <c r="Q33" s="87"/>
    </row>
    <row r="34" spans="1:17" ht="15" hidden="1" customHeight="1" x14ac:dyDescent="0.25">
      <c r="A34" s="39" t="s">
        <v>66</v>
      </c>
      <c r="B34" s="6" t="s">
        <v>7</v>
      </c>
      <c r="C34" s="445"/>
      <c r="D34" s="273">
        <f>E34+G34</f>
        <v>0</v>
      </c>
      <c r="E34" s="8">
        <f>E35+E36+E37</f>
        <v>0</v>
      </c>
      <c r="F34" s="8">
        <f>F35+F36+F37</f>
        <v>0</v>
      </c>
      <c r="G34" s="8">
        <f>G35+G36+G37</f>
        <v>0</v>
      </c>
      <c r="H34" s="143">
        <f>I34+K34</f>
        <v>0</v>
      </c>
      <c r="I34" s="9"/>
      <c r="J34" s="9"/>
      <c r="K34" s="9">
        <f>K35+K36+K37</f>
        <v>0</v>
      </c>
      <c r="L34" s="144">
        <f t="shared" si="5"/>
        <v>0</v>
      </c>
      <c r="M34" s="11">
        <f>M35+M36+M37</f>
        <v>0</v>
      </c>
      <c r="N34" s="11">
        <f>N35+N36+N37</f>
        <v>0</v>
      </c>
      <c r="O34" s="11">
        <f>O35+O36+O37</f>
        <v>0</v>
      </c>
      <c r="P34" s="199"/>
      <c r="Q34" s="87"/>
    </row>
    <row r="35" spans="1:17" ht="15" hidden="1" customHeight="1" x14ac:dyDescent="0.25">
      <c r="A35" s="39"/>
      <c r="B35" s="612" t="s">
        <v>275</v>
      </c>
      <c r="C35" s="341" t="s">
        <v>9</v>
      </c>
      <c r="D35" s="16">
        <f t="shared" ref="D35:D79" si="8">E35+G35</f>
        <v>0</v>
      </c>
      <c r="E35" s="16"/>
      <c r="F35" s="16"/>
      <c r="G35" s="16"/>
      <c r="H35" s="135">
        <f t="shared" si="4"/>
        <v>0</v>
      </c>
      <c r="I35" s="10"/>
      <c r="J35" s="10"/>
      <c r="K35" s="170"/>
      <c r="L35" s="136">
        <f t="shared" si="5"/>
        <v>0</v>
      </c>
      <c r="M35" s="136">
        <f t="shared" ref="M35:O37" si="9">E35+I35</f>
        <v>0</v>
      </c>
      <c r="N35" s="136">
        <f t="shared" si="9"/>
        <v>0</v>
      </c>
      <c r="O35" s="136">
        <f t="shared" si="9"/>
        <v>0</v>
      </c>
      <c r="P35" s="293"/>
      <c r="Q35" s="87"/>
    </row>
    <row r="36" spans="1:17" ht="15" hidden="1" customHeight="1" x14ac:dyDescent="0.25">
      <c r="A36" s="39"/>
      <c r="B36" s="612"/>
      <c r="C36" s="341" t="s">
        <v>22</v>
      </c>
      <c r="D36" s="16">
        <f t="shared" si="8"/>
        <v>0</v>
      </c>
      <c r="E36" s="16"/>
      <c r="F36" s="16"/>
      <c r="G36" s="16"/>
      <c r="H36" s="135">
        <f t="shared" si="4"/>
        <v>0</v>
      </c>
      <c r="I36" s="10"/>
      <c r="J36" s="10"/>
      <c r="K36" s="170"/>
      <c r="L36" s="136">
        <f t="shared" si="5"/>
        <v>0</v>
      </c>
      <c r="M36" s="136">
        <f t="shared" si="9"/>
        <v>0</v>
      </c>
      <c r="N36" s="136">
        <f t="shared" si="9"/>
        <v>0</v>
      </c>
      <c r="O36" s="136">
        <f t="shared" si="9"/>
        <v>0</v>
      </c>
      <c r="P36" s="293"/>
      <c r="Q36" s="87"/>
    </row>
    <row r="37" spans="1:17" ht="15" hidden="1" customHeight="1" x14ac:dyDescent="0.25">
      <c r="A37" s="39"/>
      <c r="B37" s="613"/>
      <c r="C37" s="329">
        <v>10</v>
      </c>
      <c r="D37" s="16">
        <f t="shared" si="8"/>
        <v>0</v>
      </c>
      <c r="E37" s="16"/>
      <c r="F37" s="16"/>
      <c r="G37" s="16"/>
      <c r="H37" s="135">
        <f t="shared" si="4"/>
        <v>0</v>
      </c>
      <c r="I37" s="10"/>
      <c r="J37" s="10"/>
      <c r="K37" s="170"/>
      <c r="L37" s="136">
        <f t="shared" si="5"/>
        <v>0</v>
      </c>
      <c r="M37" s="136">
        <f t="shared" si="9"/>
        <v>0</v>
      </c>
      <c r="N37" s="136">
        <f t="shared" si="9"/>
        <v>0</v>
      </c>
      <c r="O37" s="136">
        <f t="shared" si="9"/>
        <v>0</v>
      </c>
      <c r="P37" s="293"/>
      <c r="Q37" s="87"/>
    </row>
    <row r="38" spans="1:17" ht="15" hidden="1" customHeight="1" x14ac:dyDescent="0.25">
      <c r="A38" s="32" t="s">
        <v>67</v>
      </c>
      <c r="B38" s="17" t="s">
        <v>10</v>
      </c>
      <c r="C38" s="341"/>
      <c r="D38" s="256">
        <f>E38+G38</f>
        <v>0</v>
      </c>
      <c r="E38" s="16">
        <f>E39+E40+E41</f>
        <v>0</v>
      </c>
      <c r="F38" s="16">
        <f>F39+F40+F41</f>
        <v>0</v>
      </c>
      <c r="G38" s="16">
        <f>G39+G40+G41</f>
        <v>0</v>
      </c>
      <c r="H38" s="135">
        <f t="shared" si="4"/>
        <v>0</v>
      </c>
      <c r="I38" s="10">
        <f>I39+I40+I41</f>
        <v>0</v>
      </c>
      <c r="J38" s="10">
        <f>J39+J40+J41</f>
        <v>0</v>
      </c>
      <c r="K38" s="10">
        <f>K39+K40+K41</f>
        <v>0</v>
      </c>
      <c r="L38" s="136">
        <f t="shared" si="5"/>
        <v>0</v>
      </c>
      <c r="M38" s="12">
        <f>M39+M40+M41</f>
        <v>0</v>
      </c>
      <c r="N38" s="12">
        <f>N39+N40+N41</f>
        <v>0</v>
      </c>
      <c r="O38" s="12">
        <f>O39+O40+O41</f>
        <v>0</v>
      </c>
      <c r="P38" s="199"/>
      <c r="Q38" s="87"/>
    </row>
    <row r="39" spans="1:17" ht="15" hidden="1" customHeight="1" x14ac:dyDescent="0.25">
      <c r="A39" s="39"/>
      <c r="B39" s="612" t="s">
        <v>275</v>
      </c>
      <c r="C39" s="341" t="s">
        <v>9</v>
      </c>
      <c r="D39" s="16">
        <f t="shared" si="8"/>
        <v>0</v>
      </c>
      <c r="E39" s="16"/>
      <c r="F39" s="16"/>
      <c r="G39" s="16"/>
      <c r="H39" s="135">
        <f t="shared" si="4"/>
        <v>0</v>
      </c>
      <c r="I39" s="10"/>
      <c r="J39" s="10"/>
      <c r="K39" s="170"/>
      <c r="L39" s="136">
        <f t="shared" si="5"/>
        <v>0</v>
      </c>
      <c r="M39" s="136">
        <f t="shared" ref="M39:O41" si="10">E39+I39</f>
        <v>0</v>
      </c>
      <c r="N39" s="136">
        <f t="shared" si="10"/>
        <v>0</v>
      </c>
      <c r="O39" s="136">
        <f t="shared" si="10"/>
        <v>0</v>
      </c>
      <c r="P39" s="293"/>
      <c r="Q39" s="87"/>
    </row>
    <row r="40" spans="1:17" ht="15" hidden="1" customHeight="1" x14ac:dyDescent="0.25">
      <c r="A40" s="39"/>
      <c r="B40" s="612"/>
      <c r="C40" s="341" t="s">
        <v>22</v>
      </c>
      <c r="D40" s="16">
        <f t="shared" si="8"/>
        <v>0</v>
      </c>
      <c r="E40" s="16"/>
      <c r="F40" s="16"/>
      <c r="G40" s="16"/>
      <c r="H40" s="135">
        <f t="shared" si="4"/>
        <v>0</v>
      </c>
      <c r="I40" s="10"/>
      <c r="J40" s="10"/>
      <c r="K40" s="170"/>
      <c r="L40" s="136">
        <f t="shared" si="5"/>
        <v>0</v>
      </c>
      <c r="M40" s="136">
        <f t="shared" si="10"/>
        <v>0</v>
      </c>
      <c r="N40" s="136">
        <f t="shared" si="10"/>
        <v>0</v>
      </c>
      <c r="O40" s="136">
        <f t="shared" si="10"/>
        <v>0</v>
      </c>
      <c r="P40" s="293"/>
      <c r="Q40" s="87"/>
    </row>
    <row r="41" spans="1:17" ht="15" hidden="1" customHeight="1" x14ac:dyDescent="0.25">
      <c r="A41" s="39"/>
      <c r="B41" s="613"/>
      <c r="C41" s="329">
        <v>10</v>
      </c>
      <c r="D41" s="16">
        <f t="shared" si="8"/>
        <v>0</v>
      </c>
      <c r="E41" s="16"/>
      <c r="F41" s="16"/>
      <c r="G41" s="16"/>
      <c r="H41" s="135">
        <f t="shared" si="4"/>
        <v>0</v>
      </c>
      <c r="I41" s="10"/>
      <c r="J41" s="10"/>
      <c r="K41" s="170"/>
      <c r="L41" s="136">
        <f t="shared" si="5"/>
        <v>0</v>
      </c>
      <c r="M41" s="136">
        <f t="shared" si="10"/>
        <v>0</v>
      </c>
      <c r="N41" s="136">
        <f t="shared" si="10"/>
        <v>0</v>
      </c>
      <c r="O41" s="136">
        <f t="shared" si="10"/>
        <v>0</v>
      </c>
      <c r="P41" s="293"/>
      <c r="Q41" s="87"/>
    </row>
    <row r="42" spans="1:17" ht="15" hidden="1" customHeight="1" x14ac:dyDescent="0.25">
      <c r="A42" s="32" t="s">
        <v>68</v>
      </c>
      <c r="B42" s="17" t="s">
        <v>11</v>
      </c>
      <c r="C42" s="341"/>
      <c r="D42" s="256">
        <f>E42+G42</f>
        <v>0</v>
      </c>
      <c r="E42" s="16">
        <f>E43+E45+E46+E44</f>
        <v>0</v>
      </c>
      <c r="F42" s="16">
        <f>F43+F45+F46+F44</f>
        <v>0</v>
      </c>
      <c r="G42" s="16">
        <f>G43+G45+G46</f>
        <v>0</v>
      </c>
      <c r="H42" s="135">
        <f t="shared" si="4"/>
        <v>0</v>
      </c>
      <c r="I42" s="10">
        <f>I43+I44+I45+I46</f>
        <v>0</v>
      </c>
      <c r="J42" s="10">
        <f>J43+J44+J45+J46</f>
        <v>0</v>
      </c>
      <c r="K42" s="10">
        <f>K43+K45+K46</f>
        <v>0</v>
      </c>
      <c r="L42" s="136">
        <f t="shared" si="5"/>
        <v>0</v>
      </c>
      <c r="M42" s="12">
        <f>M43+M44+M45+M46</f>
        <v>0</v>
      </c>
      <c r="N42" s="12">
        <f t="shared" ref="N42:O42" si="11">N43+N44+N45+N46</f>
        <v>0</v>
      </c>
      <c r="O42" s="12">
        <f t="shared" si="11"/>
        <v>0</v>
      </c>
      <c r="P42" s="199"/>
      <c r="Q42" s="87"/>
    </row>
    <row r="43" spans="1:17" ht="15" hidden="1" customHeight="1" x14ac:dyDescent="0.25">
      <c r="A43" s="39"/>
      <c r="B43" s="612" t="s">
        <v>275</v>
      </c>
      <c r="C43" s="341" t="s">
        <v>9</v>
      </c>
      <c r="D43" s="16">
        <f t="shared" si="8"/>
        <v>0</v>
      </c>
      <c r="E43" s="16"/>
      <c r="F43" s="16"/>
      <c r="G43" s="16"/>
      <c r="H43" s="135">
        <f t="shared" si="4"/>
        <v>0</v>
      </c>
      <c r="I43" s="10"/>
      <c r="J43" s="10"/>
      <c r="K43" s="170"/>
      <c r="L43" s="136">
        <f t="shared" si="5"/>
        <v>0</v>
      </c>
      <c r="M43" s="136">
        <f t="shared" ref="M43:O46" si="12">E43+I43</f>
        <v>0</v>
      </c>
      <c r="N43" s="136">
        <f t="shared" si="12"/>
        <v>0</v>
      </c>
      <c r="O43" s="136">
        <f t="shared" si="12"/>
        <v>0</v>
      </c>
      <c r="P43" s="293"/>
      <c r="Q43" s="87"/>
    </row>
    <row r="44" spans="1:17" ht="15" hidden="1" customHeight="1" x14ac:dyDescent="0.25">
      <c r="A44" s="39"/>
      <c r="B44" s="612"/>
      <c r="C44" s="341" t="s">
        <v>22</v>
      </c>
      <c r="D44" s="16">
        <f t="shared" si="8"/>
        <v>0</v>
      </c>
      <c r="E44" s="16"/>
      <c r="F44" s="16"/>
      <c r="G44" s="16"/>
      <c r="H44" s="135">
        <f t="shared" si="4"/>
        <v>0</v>
      </c>
      <c r="I44" s="10"/>
      <c r="J44" s="10"/>
      <c r="K44" s="170"/>
      <c r="L44" s="136">
        <f t="shared" si="5"/>
        <v>0</v>
      </c>
      <c r="M44" s="136">
        <f t="shared" si="12"/>
        <v>0</v>
      </c>
      <c r="N44" s="136">
        <f t="shared" si="12"/>
        <v>0</v>
      </c>
      <c r="O44" s="136"/>
      <c r="P44" s="293"/>
      <c r="Q44" s="87"/>
    </row>
    <row r="45" spans="1:17" ht="15" hidden="1" customHeight="1" x14ac:dyDescent="0.25">
      <c r="A45" s="39"/>
      <c r="B45" s="612"/>
      <c r="C45" s="452" t="s">
        <v>30</v>
      </c>
      <c r="D45" s="16">
        <f t="shared" si="8"/>
        <v>0</v>
      </c>
      <c r="E45" s="16"/>
      <c r="F45" s="16"/>
      <c r="G45" s="16"/>
      <c r="H45" s="135">
        <f t="shared" si="4"/>
        <v>0</v>
      </c>
      <c r="I45" s="10"/>
      <c r="J45" s="10"/>
      <c r="K45" s="170"/>
      <c r="L45" s="136">
        <f t="shared" si="5"/>
        <v>0</v>
      </c>
      <c r="M45" s="136">
        <f t="shared" si="12"/>
        <v>0</v>
      </c>
      <c r="N45" s="136">
        <f t="shared" si="12"/>
        <v>0</v>
      </c>
      <c r="O45" s="136">
        <f t="shared" si="12"/>
        <v>0</v>
      </c>
      <c r="P45" s="293"/>
      <c r="Q45" s="87"/>
    </row>
    <row r="46" spans="1:17" ht="15" hidden="1" customHeight="1" x14ac:dyDescent="0.25">
      <c r="A46" s="39"/>
      <c r="B46" s="613"/>
      <c r="C46" s="329">
        <v>10</v>
      </c>
      <c r="D46" s="16">
        <f t="shared" si="8"/>
        <v>0</v>
      </c>
      <c r="E46" s="16"/>
      <c r="F46" s="16"/>
      <c r="G46" s="16"/>
      <c r="H46" s="135">
        <f t="shared" si="4"/>
        <v>0</v>
      </c>
      <c r="I46" s="10"/>
      <c r="J46" s="10"/>
      <c r="K46" s="170"/>
      <c r="L46" s="136">
        <f t="shared" si="5"/>
        <v>0</v>
      </c>
      <c r="M46" s="136">
        <f t="shared" si="12"/>
        <v>0</v>
      </c>
      <c r="N46" s="136">
        <f t="shared" si="12"/>
        <v>0</v>
      </c>
      <c r="O46" s="136">
        <f t="shared" si="12"/>
        <v>0</v>
      </c>
      <c r="P46" s="293"/>
      <c r="Q46" s="87"/>
    </row>
    <row r="47" spans="1:17" ht="15" hidden="1" customHeight="1" x14ac:dyDescent="0.25">
      <c r="A47" s="32" t="s">
        <v>69</v>
      </c>
      <c r="B47" s="17" t="s">
        <v>12</v>
      </c>
      <c r="C47" s="341"/>
      <c r="D47" s="256">
        <f>E47+G47</f>
        <v>0</v>
      </c>
      <c r="E47" s="16">
        <f>E48+E49+E50</f>
        <v>0</v>
      </c>
      <c r="F47" s="16">
        <f>F48+F49+F50</f>
        <v>0</v>
      </c>
      <c r="G47" s="16">
        <f>G48+G49+G50</f>
        <v>0</v>
      </c>
      <c r="H47" s="135">
        <f t="shared" si="4"/>
        <v>0</v>
      </c>
      <c r="I47" s="10">
        <f>I48+I49+I50</f>
        <v>0</v>
      </c>
      <c r="J47" s="10">
        <f>J48+J49+J50</f>
        <v>0</v>
      </c>
      <c r="K47" s="10">
        <f>K48+K49+K50</f>
        <v>0</v>
      </c>
      <c r="L47" s="136">
        <f t="shared" si="5"/>
        <v>0</v>
      </c>
      <c r="M47" s="12">
        <f>M48+M49+M50</f>
        <v>0</v>
      </c>
      <c r="N47" s="12">
        <f>N48+N49+N50</f>
        <v>0</v>
      </c>
      <c r="O47" s="12">
        <f>O48+O49+O50</f>
        <v>0</v>
      </c>
      <c r="P47" s="199"/>
      <c r="Q47" s="87"/>
    </row>
    <row r="48" spans="1:17" ht="15" hidden="1" customHeight="1" x14ac:dyDescent="0.25">
      <c r="A48" s="39"/>
      <c r="B48" s="612" t="s">
        <v>275</v>
      </c>
      <c r="C48" s="341" t="s">
        <v>9</v>
      </c>
      <c r="D48" s="16">
        <f t="shared" si="8"/>
        <v>0</v>
      </c>
      <c r="E48" s="16"/>
      <c r="F48" s="16"/>
      <c r="G48" s="16"/>
      <c r="H48" s="135">
        <f t="shared" si="4"/>
        <v>0</v>
      </c>
      <c r="I48" s="10"/>
      <c r="J48" s="10"/>
      <c r="K48" s="170"/>
      <c r="L48" s="136">
        <f t="shared" si="5"/>
        <v>0</v>
      </c>
      <c r="M48" s="136">
        <f t="shared" ref="M48:O50" si="13">E48+I48</f>
        <v>0</v>
      </c>
      <c r="N48" s="136">
        <f t="shared" si="13"/>
        <v>0</v>
      </c>
      <c r="O48" s="136">
        <f t="shared" si="13"/>
        <v>0</v>
      </c>
      <c r="P48" s="293"/>
      <c r="Q48" s="87"/>
    </row>
    <row r="49" spans="1:17" ht="15" hidden="1" customHeight="1" x14ac:dyDescent="0.25">
      <c r="A49" s="39"/>
      <c r="B49" s="612"/>
      <c r="C49" s="341" t="s">
        <v>22</v>
      </c>
      <c r="D49" s="16">
        <f t="shared" si="8"/>
        <v>0</v>
      </c>
      <c r="E49" s="16"/>
      <c r="F49" s="16"/>
      <c r="G49" s="16"/>
      <c r="H49" s="135">
        <f t="shared" si="4"/>
        <v>0</v>
      </c>
      <c r="I49" s="10"/>
      <c r="J49" s="10"/>
      <c r="K49" s="170"/>
      <c r="L49" s="136">
        <f t="shared" si="5"/>
        <v>0</v>
      </c>
      <c r="M49" s="136">
        <f t="shared" si="13"/>
        <v>0</v>
      </c>
      <c r="N49" s="136">
        <f t="shared" si="13"/>
        <v>0</v>
      </c>
      <c r="O49" s="136">
        <f t="shared" si="13"/>
        <v>0</v>
      </c>
      <c r="P49" s="293"/>
      <c r="Q49" s="87"/>
    </row>
    <row r="50" spans="1:17" ht="15" hidden="1" customHeight="1" x14ac:dyDescent="0.25">
      <c r="A50" s="39"/>
      <c r="B50" s="613"/>
      <c r="C50" s="329">
        <v>10</v>
      </c>
      <c r="D50" s="16">
        <f t="shared" si="8"/>
        <v>0</v>
      </c>
      <c r="E50" s="16"/>
      <c r="F50" s="16"/>
      <c r="G50" s="16"/>
      <c r="H50" s="135">
        <f t="shared" si="4"/>
        <v>0</v>
      </c>
      <c r="I50" s="10"/>
      <c r="J50" s="10"/>
      <c r="K50" s="170"/>
      <c r="L50" s="136">
        <f t="shared" si="5"/>
        <v>0</v>
      </c>
      <c r="M50" s="136">
        <f t="shared" si="13"/>
        <v>0</v>
      </c>
      <c r="N50" s="136">
        <f t="shared" si="13"/>
        <v>0</v>
      </c>
      <c r="O50" s="136">
        <f t="shared" si="13"/>
        <v>0</v>
      </c>
      <c r="P50" s="293"/>
      <c r="Q50" s="87"/>
    </row>
    <row r="51" spans="1:17" ht="15" hidden="1" customHeight="1" x14ac:dyDescent="0.25">
      <c r="A51" s="32" t="s">
        <v>70</v>
      </c>
      <c r="B51" s="17" t="s">
        <v>13</v>
      </c>
      <c r="C51" s="341"/>
      <c r="D51" s="256">
        <f>E51+G51</f>
        <v>0</v>
      </c>
      <c r="E51" s="16">
        <f>E52+E53+E54</f>
        <v>0</v>
      </c>
      <c r="F51" s="16">
        <f>F52+F53+F54</f>
        <v>0</v>
      </c>
      <c r="G51" s="16">
        <f>G52+G53+G54</f>
        <v>0</v>
      </c>
      <c r="H51" s="135">
        <f t="shared" si="4"/>
        <v>0</v>
      </c>
      <c r="I51" s="10">
        <f>I52+I53+I54</f>
        <v>0</v>
      </c>
      <c r="J51" s="10">
        <f>J52+J53+J54</f>
        <v>0</v>
      </c>
      <c r="K51" s="10">
        <f>K52+K53+K54</f>
        <v>0</v>
      </c>
      <c r="L51" s="136">
        <f t="shared" si="5"/>
        <v>0</v>
      </c>
      <c r="M51" s="12">
        <f>M52+M53+M54</f>
        <v>0</v>
      </c>
      <c r="N51" s="12">
        <f>N52+N53+N54</f>
        <v>0</v>
      </c>
      <c r="O51" s="12">
        <f>O52+O53+O54</f>
        <v>0</v>
      </c>
      <c r="P51" s="199"/>
      <c r="Q51" s="87"/>
    </row>
    <row r="52" spans="1:17" ht="15" hidden="1" customHeight="1" x14ac:dyDescent="0.25">
      <c r="A52" s="39"/>
      <c r="B52" s="612" t="s">
        <v>275</v>
      </c>
      <c r="C52" s="341" t="s">
        <v>9</v>
      </c>
      <c r="D52" s="16">
        <f t="shared" si="8"/>
        <v>0</v>
      </c>
      <c r="E52" s="16"/>
      <c r="F52" s="16"/>
      <c r="G52" s="16"/>
      <c r="H52" s="135">
        <f t="shared" si="4"/>
        <v>0</v>
      </c>
      <c r="I52" s="10"/>
      <c r="J52" s="10"/>
      <c r="K52" s="170"/>
      <c r="L52" s="136">
        <f t="shared" si="5"/>
        <v>0</v>
      </c>
      <c r="M52" s="136">
        <f t="shared" ref="M52:O54" si="14">E52+I52</f>
        <v>0</v>
      </c>
      <c r="N52" s="136">
        <f t="shared" si="14"/>
        <v>0</v>
      </c>
      <c r="O52" s="136">
        <f t="shared" si="14"/>
        <v>0</v>
      </c>
      <c r="P52" s="293"/>
      <c r="Q52" s="87"/>
    </row>
    <row r="53" spans="1:17" ht="15" hidden="1" customHeight="1" x14ac:dyDescent="0.25">
      <c r="A53" s="39"/>
      <c r="B53" s="612"/>
      <c r="C53" s="341" t="s">
        <v>22</v>
      </c>
      <c r="D53" s="16">
        <f t="shared" si="8"/>
        <v>0</v>
      </c>
      <c r="E53" s="16"/>
      <c r="F53" s="16"/>
      <c r="G53" s="16"/>
      <c r="H53" s="135">
        <f t="shared" si="4"/>
        <v>0</v>
      </c>
      <c r="I53" s="10"/>
      <c r="J53" s="10"/>
      <c r="K53" s="170"/>
      <c r="L53" s="136">
        <f t="shared" si="5"/>
        <v>0</v>
      </c>
      <c r="M53" s="136">
        <f t="shared" si="14"/>
        <v>0</v>
      </c>
      <c r="N53" s="136">
        <f t="shared" si="14"/>
        <v>0</v>
      </c>
      <c r="O53" s="136">
        <f t="shared" si="14"/>
        <v>0</v>
      </c>
      <c r="P53" s="293"/>
      <c r="Q53" s="87"/>
    </row>
    <row r="54" spans="1:17" ht="15" hidden="1" customHeight="1" x14ac:dyDescent="0.25">
      <c r="A54" s="39"/>
      <c r="B54" s="613"/>
      <c r="C54" s="329">
        <v>10</v>
      </c>
      <c r="D54" s="16">
        <f t="shared" si="8"/>
        <v>0</v>
      </c>
      <c r="E54" s="16"/>
      <c r="F54" s="16"/>
      <c r="G54" s="16"/>
      <c r="H54" s="135">
        <f t="shared" si="4"/>
        <v>0</v>
      </c>
      <c r="I54" s="10"/>
      <c r="J54" s="10"/>
      <c r="K54" s="170"/>
      <c r="L54" s="136">
        <f t="shared" si="5"/>
        <v>0</v>
      </c>
      <c r="M54" s="136">
        <f t="shared" si="14"/>
        <v>0</v>
      </c>
      <c r="N54" s="136">
        <f t="shared" si="14"/>
        <v>0</v>
      </c>
      <c r="O54" s="136">
        <f t="shared" si="14"/>
        <v>0</v>
      </c>
      <c r="P54" s="293"/>
      <c r="Q54" s="87"/>
    </row>
    <row r="55" spans="1:17" ht="15" hidden="1" customHeight="1" x14ac:dyDescent="0.25">
      <c r="A55" s="32" t="s">
        <v>71</v>
      </c>
      <c r="B55" s="17" t="s">
        <v>14</v>
      </c>
      <c r="C55" s="341"/>
      <c r="D55" s="256">
        <f>E55+G55</f>
        <v>0</v>
      </c>
      <c r="E55" s="16">
        <f>E56+E57+E58</f>
        <v>0</v>
      </c>
      <c r="F55" s="16">
        <f>F56+F57+F58</f>
        <v>0</v>
      </c>
      <c r="G55" s="16">
        <f>G56+G57+G58</f>
        <v>0</v>
      </c>
      <c r="H55" s="135">
        <f>I55+K55</f>
        <v>0</v>
      </c>
      <c r="I55" s="10">
        <f>I56+I57+I58</f>
        <v>0</v>
      </c>
      <c r="J55" s="10">
        <f>J56+J57+J58</f>
        <v>0</v>
      </c>
      <c r="K55" s="10">
        <f>K56+K57+K58</f>
        <v>0</v>
      </c>
      <c r="L55" s="136">
        <f t="shared" si="5"/>
        <v>0</v>
      </c>
      <c r="M55" s="12">
        <f>M56+M57+M58</f>
        <v>0</v>
      </c>
      <c r="N55" s="12">
        <f>N56+N57+N58</f>
        <v>0</v>
      </c>
      <c r="O55" s="12">
        <f>O56+O57+O58</f>
        <v>0</v>
      </c>
      <c r="P55" s="199"/>
      <c r="Q55" s="87"/>
    </row>
    <row r="56" spans="1:17" ht="15" hidden="1" customHeight="1" x14ac:dyDescent="0.25">
      <c r="A56" s="39"/>
      <c r="B56" s="612" t="s">
        <v>275</v>
      </c>
      <c r="C56" s="341" t="s">
        <v>9</v>
      </c>
      <c r="D56" s="16">
        <f t="shared" si="8"/>
        <v>0</v>
      </c>
      <c r="E56" s="16"/>
      <c r="F56" s="16"/>
      <c r="G56" s="16"/>
      <c r="H56" s="135">
        <f t="shared" si="4"/>
        <v>0</v>
      </c>
      <c r="I56" s="10"/>
      <c r="J56" s="10"/>
      <c r="K56" s="170"/>
      <c r="L56" s="136">
        <f t="shared" si="5"/>
        <v>0</v>
      </c>
      <c r="M56" s="136">
        <f t="shared" ref="M56:O58" si="15">E56+I56</f>
        <v>0</v>
      </c>
      <c r="N56" s="136">
        <f t="shared" si="15"/>
        <v>0</v>
      </c>
      <c r="O56" s="136">
        <f t="shared" si="15"/>
        <v>0</v>
      </c>
      <c r="P56" s="293"/>
      <c r="Q56" s="87"/>
    </row>
    <row r="57" spans="1:17" ht="15" hidden="1" customHeight="1" x14ac:dyDescent="0.25">
      <c r="A57" s="39"/>
      <c r="B57" s="612"/>
      <c r="C57" s="341" t="s">
        <v>22</v>
      </c>
      <c r="D57" s="16">
        <f t="shared" si="8"/>
        <v>0</v>
      </c>
      <c r="E57" s="16"/>
      <c r="F57" s="16"/>
      <c r="G57" s="16"/>
      <c r="H57" s="135">
        <f t="shared" si="4"/>
        <v>0</v>
      </c>
      <c r="I57" s="10"/>
      <c r="J57" s="10"/>
      <c r="K57" s="170"/>
      <c r="L57" s="136">
        <f t="shared" si="5"/>
        <v>0</v>
      </c>
      <c r="M57" s="136">
        <f t="shared" si="15"/>
        <v>0</v>
      </c>
      <c r="N57" s="136">
        <f t="shared" si="15"/>
        <v>0</v>
      </c>
      <c r="O57" s="136">
        <f t="shared" si="15"/>
        <v>0</v>
      </c>
      <c r="P57" s="293"/>
      <c r="Q57" s="87"/>
    </row>
    <row r="58" spans="1:17" ht="15" hidden="1" customHeight="1" x14ac:dyDescent="0.25">
      <c r="A58" s="39"/>
      <c r="B58" s="613"/>
      <c r="C58" s="329">
        <v>10</v>
      </c>
      <c r="D58" s="16">
        <f t="shared" si="8"/>
        <v>0</v>
      </c>
      <c r="E58" s="16"/>
      <c r="F58" s="16"/>
      <c r="G58" s="16"/>
      <c r="H58" s="135">
        <f t="shared" si="4"/>
        <v>0</v>
      </c>
      <c r="I58" s="10"/>
      <c r="J58" s="10"/>
      <c r="K58" s="170"/>
      <c r="L58" s="136">
        <f t="shared" si="5"/>
        <v>0</v>
      </c>
      <c r="M58" s="136">
        <f t="shared" si="15"/>
        <v>0</v>
      </c>
      <c r="N58" s="136">
        <f t="shared" si="15"/>
        <v>0</v>
      </c>
      <c r="O58" s="136">
        <f t="shared" si="15"/>
        <v>0</v>
      </c>
      <c r="P58" s="293"/>
      <c r="Q58" s="87"/>
    </row>
    <row r="59" spans="1:17" ht="15" hidden="1" customHeight="1" x14ac:dyDescent="0.25">
      <c r="A59" s="32" t="s">
        <v>72</v>
      </c>
      <c r="B59" s="17" t="s">
        <v>15</v>
      </c>
      <c r="C59" s="341"/>
      <c r="D59" s="134">
        <f t="shared" si="8"/>
        <v>0</v>
      </c>
      <c r="E59" s="16">
        <f>E60+E61+E62</f>
        <v>0</v>
      </c>
      <c r="F59" s="16">
        <f>F60+F61+F62</f>
        <v>0</v>
      </c>
      <c r="G59" s="16">
        <f>G60+G61+G62</f>
        <v>0</v>
      </c>
      <c r="H59" s="135">
        <f>I59+K59</f>
        <v>0</v>
      </c>
      <c r="I59" s="10">
        <f>I60+I61+I62</f>
        <v>0</v>
      </c>
      <c r="J59" s="10">
        <f>J60+J61+J62</f>
        <v>0</v>
      </c>
      <c r="K59" s="10">
        <f>K60+K61+K62</f>
        <v>0</v>
      </c>
      <c r="L59" s="136">
        <f t="shared" si="5"/>
        <v>0</v>
      </c>
      <c r="M59" s="12">
        <f>M60+M61+M62</f>
        <v>0</v>
      </c>
      <c r="N59" s="12">
        <f>N60+N61+N62</f>
        <v>0</v>
      </c>
      <c r="O59" s="12">
        <f>O60+O61+O62</f>
        <v>0</v>
      </c>
      <c r="P59" s="199"/>
      <c r="Q59" s="87"/>
    </row>
    <row r="60" spans="1:17" ht="15" hidden="1" customHeight="1" x14ac:dyDescent="0.25">
      <c r="A60" s="39"/>
      <c r="B60" s="612" t="s">
        <v>275</v>
      </c>
      <c r="C60" s="341" t="s">
        <v>9</v>
      </c>
      <c r="D60" s="16">
        <f t="shared" si="8"/>
        <v>0</v>
      </c>
      <c r="E60" s="16"/>
      <c r="F60" s="16"/>
      <c r="G60" s="16"/>
      <c r="H60" s="135">
        <f t="shared" si="4"/>
        <v>0</v>
      </c>
      <c r="I60" s="10"/>
      <c r="J60" s="10"/>
      <c r="K60" s="170"/>
      <c r="L60" s="136">
        <f t="shared" si="5"/>
        <v>0</v>
      </c>
      <c r="M60" s="136">
        <f t="shared" ref="M60:O62" si="16">E60+I60</f>
        <v>0</v>
      </c>
      <c r="N60" s="136">
        <f t="shared" si="16"/>
        <v>0</v>
      </c>
      <c r="O60" s="136">
        <f t="shared" si="16"/>
        <v>0</v>
      </c>
      <c r="P60" s="293"/>
      <c r="Q60" s="87"/>
    </row>
    <row r="61" spans="1:17" ht="15" hidden="1" customHeight="1" x14ac:dyDescent="0.25">
      <c r="A61" s="39"/>
      <c r="B61" s="612"/>
      <c r="C61" s="341" t="s">
        <v>22</v>
      </c>
      <c r="D61" s="16">
        <f t="shared" si="8"/>
        <v>0</v>
      </c>
      <c r="E61" s="16"/>
      <c r="F61" s="16"/>
      <c r="G61" s="16"/>
      <c r="H61" s="135">
        <f t="shared" si="4"/>
        <v>0</v>
      </c>
      <c r="I61" s="10"/>
      <c r="J61" s="10"/>
      <c r="K61" s="170"/>
      <c r="L61" s="136">
        <f t="shared" si="5"/>
        <v>0</v>
      </c>
      <c r="M61" s="136">
        <f t="shared" si="16"/>
        <v>0</v>
      </c>
      <c r="N61" s="136">
        <f t="shared" si="16"/>
        <v>0</v>
      </c>
      <c r="O61" s="136">
        <f t="shared" si="16"/>
        <v>0</v>
      </c>
      <c r="P61" s="293"/>
      <c r="Q61" s="87"/>
    </row>
    <row r="62" spans="1:17" ht="15" hidden="1" customHeight="1" x14ac:dyDescent="0.25">
      <c r="A62" s="39"/>
      <c r="B62" s="613"/>
      <c r="C62" s="329">
        <v>10</v>
      </c>
      <c r="D62" s="16">
        <f t="shared" si="8"/>
        <v>0</v>
      </c>
      <c r="E62" s="16"/>
      <c r="F62" s="16"/>
      <c r="G62" s="16"/>
      <c r="H62" s="135">
        <f t="shared" si="4"/>
        <v>0</v>
      </c>
      <c r="I62" s="10"/>
      <c r="J62" s="10"/>
      <c r="K62" s="170"/>
      <c r="L62" s="136">
        <f t="shared" si="5"/>
        <v>0</v>
      </c>
      <c r="M62" s="136">
        <f t="shared" si="16"/>
        <v>0</v>
      </c>
      <c r="N62" s="136">
        <f t="shared" si="16"/>
        <v>0</v>
      </c>
      <c r="O62" s="136">
        <f t="shared" si="16"/>
        <v>0</v>
      </c>
      <c r="P62" s="293"/>
      <c r="Q62" s="87"/>
    </row>
    <row r="63" spans="1:17" ht="15" hidden="1" customHeight="1" x14ac:dyDescent="0.25">
      <c r="A63" s="32" t="s">
        <v>73</v>
      </c>
      <c r="B63" s="17" t="s">
        <v>16</v>
      </c>
      <c r="C63" s="341"/>
      <c r="D63" s="256">
        <f>E63+G63</f>
        <v>0</v>
      </c>
      <c r="E63" s="16">
        <f>E64+E65+E66</f>
        <v>0</v>
      </c>
      <c r="F63" s="16">
        <f>F64+F65+F66</f>
        <v>0</v>
      </c>
      <c r="G63" s="16">
        <f>G64+G65+G66</f>
        <v>0</v>
      </c>
      <c r="H63" s="135">
        <f>I63+K63</f>
        <v>0</v>
      </c>
      <c r="I63" s="10">
        <f>I64+I65+I66</f>
        <v>0</v>
      </c>
      <c r="J63" s="10">
        <f>J64+J65+J66</f>
        <v>0</v>
      </c>
      <c r="K63" s="10">
        <f>K64+K65+K66</f>
        <v>0</v>
      </c>
      <c r="L63" s="136">
        <f t="shared" si="5"/>
        <v>0</v>
      </c>
      <c r="M63" s="12">
        <f>M64+M65+M66</f>
        <v>0</v>
      </c>
      <c r="N63" s="12">
        <f>N64+N65+N66</f>
        <v>0</v>
      </c>
      <c r="O63" s="12">
        <f>O64+O65+O66</f>
        <v>0</v>
      </c>
      <c r="P63" s="199"/>
      <c r="Q63" s="87"/>
    </row>
    <row r="64" spans="1:17" ht="15" hidden="1" customHeight="1" x14ac:dyDescent="0.25">
      <c r="A64" s="39"/>
      <c r="B64" s="612" t="s">
        <v>275</v>
      </c>
      <c r="C64" s="341" t="s">
        <v>9</v>
      </c>
      <c r="D64" s="16">
        <f t="shared" si="8"/>
        <v>0</v>
      </c>
      <c r="E64" s="16"/>
      <c r="F64" s="16"/>
      <c r="G64" s="16"/>
      <c r="H64" s="135">
        <f t="shared" si="4"/>
        <v>0</v>
      </c>
      <c r="I64" s="10"/>
      <c r="J64" s="10"/>
      <c r="K64" s="170"/>
      <c r="L64" s="136">
        <f t="shared" si="5"/>
        <v>0</v>
      </c>
      <c r="M64" s="136">
        <f t="shared" ref="M64:O66" si="17">E64+I64</f>
        <v>0</v>
      </c>
      <c r="N64" s="136">
        <f t="shared" si="17"/>
        <v>0</v>
      </c>
      <c r="O64" s="136">
        <f t="shared" si="17"/>
        <v>0</v>
      </c>
      <c r="P64" s="293"/>
      <c r="Q64" s="87"/>
    </row>
    <row r="65" spans="1:18" ht="15" hidden="1" customHeight="1" x14ac:dyDescent="0.25">
      <c r="A65" s="39"/>
      <c r="B65" s="612"/>
      <c r="C65" s="341" t="s">
        <v>22</v>
      </c>
      <c r="D65" s="16">
        <f t="shared" si="8"/>
        <v>0</v>
      </c>
      <c r="E65" s="16"/>
      <c r="F65" s="16"/>
      <c r="G65" s="16"/>
      <c r="H65" s="135">
        <f t="shared" si="4"/>
        <v>0</v>
      </c>
      <c r="I65" s="10"/>
      <c r="J65" s="10"/>
      <c r="K65" s="170"/>
      <c r="L65" s="136">
        <f t="shared" si="5"/>
        <v>0</v>
      </c>
      <c r="M65" s="136">
        <f t="shared" si="17"/>
        <v>0</v>
      </c>
      <c r="N65" s="136">
        <f t="shared" si="17"/>
        <v>0</v>
      </c>
      <c r="O65" s="136">
        <f t="shared" si="17"/>
        <v>0</v>
      </c>
      <c r="P65" s="293"/>
      <c r="Q65" s="87"/>
    </row>
    <row r="66" spans="1:18" ht="15" hidden="1" customHeight="1" x14ac:dyDescent="0.25">
      <c r="A66" s="39"/>
      <c r="B66" s="613"/>
      <c r="C66" s="329">
        <v>10</v>
      </c>
      <c r="D66" s="16">
        <f t="shared" si="8"/>
        <v>0</v>
      </c>
      <c r="E66" s="16"/>
      <c r="F66" s="16"/>
      <c r="G66" s="16"/>
      <c r="H66" s="135">
        <f t="shared" si="4"/>
        <v>0</v>
      </c>
      <c r="I66" s="10"/>
      <c r="J66" s="10"/>
      <c r="K66" s="170"/>
      <c r="L66" s="136">
        <f t="shared" si="5"/>
        <v>0</v>
      </c>
      <c r="M66" s="136">
        <f t="shared" si="17"/>
        <v>0</v>
      </c>
      <c r="N66" s="136">
        <f t="shared" si="17"/>
        <v>0</v>
      </c>
      <c r="O66" s="136">
        <f t="shared" si="17"/>
        <v>0</v>
      </c>
      <c r="P66" s="293"/>
      <c r="Q66" s="87"/>
    </row>
    <row r="67" spans="1:18" ht="15" hidden="1" customHeight="1" x14ac:dyDescent="0.25">
      <c r="A67" s="32" t="s">
        <v>74</v>
      </c>
      <c r="B67" s="17" t="s">
        <v>17</v>
      </c>
      <c r="C67" s="341"/>
      <c r="D67" s="256">
        <f>E67+G67</f>
        <v>0</v>
      </c>
      <c r="E67" s="16">
        <f>E68+E69+E70</f>
        <v>0</v>
      </c>
      <c r="F67" s="16">
        <f>F68+F69+F70</f>
        <v>0</v>
      </c>
      <c r="G67" s="16">
        <f>G68+G69+G70</f>
        <v>0</v>
      </c>
      <c r="H67" s="135">
        <f>I67+K67</f>
        <v>0</v>
      </c>
      <c r="I67" s="10">
        <f>I68+I69+I70</f>
        <v>0</v>
      </c>
      <c r="J67" s="10">
        <f>J68+J69+J70</f>
        <v>0</v>
      </c>
      <c r="K67" s="10">
        <f>K68+K69+K70</f>
        <v>0</v>
      </c>
      <c r="L67" s="136">
        <f t="shared" si="5"/>
        <v>0</v>
      </c>
      <c r="M67" s="12">
        <f>M68+M69+M70</f>
        <v>0</v>
      </c>
      <c r="N67" s="12">
        <f>N68+N69+N70</f>
        <v>0</v>
      </c>
      <c r="O67" s="12">
        <f>O68+O69+O70</f>
        <v>0</v>
      </c>
      <c r="P67" s="199"/>
      <c r="Q67" s="87"/>
    </row>
    <row r="68" spans="1:18" ht="15" hidden="1" customHeight="1" x14ac:dyDescent="0.25">
      <c r="A68" s="39"/>
      <c r="B68" s="612" t="s">
        <v>275</v>
      </c>
      <c r="C68" s="341" t="s">
        <v>9</v>
      </c>
      <c r="D68" s="16">
        <f t="shared" si="8"/>
        <v>0</v>
      </c>
      <c r="E68" s="16"/>
      <c r="F68" s="16"/>
      <c r="G68" s="16"/>
      <c r="H68" s="135">
        <f t="shared" si="4"/>
        <v>0</v>
      </c>
      <c r="I68" s="10"/>
      <c r="J68" s="10"/>
      <c r="K68" s="170"/>
      <c r="L68" s="136">
        <f t="shared" si="5"/>
        <v>0</v>
      </c>
      <c r="M68" s="136">
        <f t="shared" ref="M68:O70" si="18">E68+I68</f>
        <v>0</v>
      </c>
      <c r="N68" s="136">
        <f t="shared" si="18"/>
        <v>0</v>
      </c>
      <c r="O68" s="136">
        <f t="shared" si="18"/>
        <v>0</v>
      </c>
      <c r="P68" s="293"/>
      <c r="Q68" s="87"/>
    </row>
    <row r="69" spans="1:18" ht="15" hidden="1" customHeight="1" x14ac:dyDescent="0.25">
      <c r="A69" s="39"/>
      <c r="B69" s="612"/>
      <c r="C69" s="341" t="s">
        <v>22</v>
      </c>
      <c r="D69" s="16">
        <f t="shared" si="8"/>
        <v>0</v>
      </c>
      <c r="E69" s="16"/>
      <c r="F69" s="16"/>
      <c r="G69" s="16"/>
      <c r="H69" s="135">
        <f t="shared" si="4"/>
        <v>0</v>
      </c>
      <c r="I69" s="10"/>
      <c r="J69" s="10"/>
      <c r="K69" s="170"/>
      <c r="L69" s="136">
        <f t="shared" si="5"/>
        <v>0</v>
      </c>
      <c r="M69" s="136">
        <f t="shared" si="18"/>
        <v>0</v>
      </c>
      <c r="N69" s="136">
        <f t="shared" si="18"/>
        <v>0</v>
      </c>
      <c r="O69" s="136">
        <f t="shared" si="18"/>
        <v>0</v>
      </c>
      <c r="P69" s="293"/>
      <c r="Q69" s="87"/>
    </row>
    <row r="70" spans="1:18" ht="15" hidden="1" customHeight="1" x14ac:dyDescent="0.25">
      <c r="A70" s="39"/>
      <c r="B70" s="613"/>
      <c r="C70" s="329">
        <v>10</v>
      </c>
      <c r="D70" s="16">
        <f t="shared" si="8"/>
        <v>0</v>
      </c>
      <c r="E70" s="16"/>
      <c r="F70" s="16"/>
      <c r="G70" s="16"/>
      <c r="H70" s="135">
        <f t="shared" si="4"/>
        <v>0</v>
      </c>
      <c r="I70" s="10"/>
      <c r="J70" s="10"/>
      <c r="K70" s="170"/>
      <c r="L70" s="136">
        <f t="shared" si="5"/>
        <v>0</v>
      </c>
      <c r="M70" s="136">
        <f t="shared" si="18"/>
        <v>0</v>
      </c>
      <c r="N70" s="136">
        <f t="shared" si="18"/>
        <v>0</v>
      </c>
      <c r="O70" s="136">
        <f t="shared" si="18"/>
        <v>0</v>
      </c>
      <c r="P70" s="293"/>
      <c r="Q70" s="87"/>
    </row>
    <row r="71" spans="1:18" ht="15" hidden="1" customHeight="1" x14ac:dyDescent="0.25">
      <c r="A71" s="32" t="s">
        <v>75</v>
      </c>
      <c r="B71" s="17" t="s">
        <v>18</v>
      </c>
      <c r="C71" s="341"/>
      <c r="D71" s="256">
        <f>E71+G71</f>
        <v>0</v>
      </c>
      <c r="E71" s="16">
        <f>E72+E73+E74</f>
        <v>0</v>
      </c>
      <c r="F71" s="16">
        <f>F72+F73+F74</f>
        <v>0</v>
      </c>
      <c r="G71" s="16">
        <f>G72+G73+G74</f>
        <v>0</v>
      </c>
      <c r="H71" s="135">
        <f>I71+K71</f>
        <v>0</v>
      </c>
      <c r="I71" s="10">
        <f>I72+I73+I74</f>
        <v>0</v>
      </c>
      <c r="J71" s="10">
        <f>J72+J73+J74</f>
        <v>0</v>
      </c>
      <c r="K71" s="10">
        <f>K72+K73+K74</f>
        <v>0</v>
      </c>
      <c r="L71" s="136">
        <f t="shared" si="5"/>
        <v>0</v>
      </c>
      <c r="M71" s="12">
        <f>M72+M73+M74</f>
        <v>0</v>
      </c>
      <c r="N71" s="12">
        <f>N72+N73+N74</f>
        <v>0</v>
      </c>
      <c r="O71" s="12">
        <f>O72+O73+O74</f>
        <v>0</v>
      </c>
      <c r="P71" s="199"/>
      <c r="Q71" s="87"/>
    </row>
    <row r="72" spans="1:18" ht="15" hidden="1" customHeight="1" x14ac:dyDescent="0.25">
      <c r="A72" s="39"/>
      <c r="B72" s="612" t="s">
        <v>275</v>
      </c>
      <c r="C72" s="341" t="s">
        <v>9</v>
      </c>
      <c r="D72" s="16">
        <f t="shared" si="8"/>
        <v>0</v>
      </c>
      <c r="E72" s="16"/>
      <c r="F72" s="16"/>
      <c r="G72" s="16"/>
      <c r="H72" s="135">
        <f t="shared" si="4"/>
        <v>0</v>
      </c>
      <c r="I72" s="10"/>
      <c r="J72" s="10"/>
      <c r="K72" s="170"/>
      <c r="L72" s="136">
        <f t="shared" si="5"/>
        <v>0</v>
      </c>
      <c r="M72" s="136">
        <f t="shared" ref="M72:O74" si="19">E72+I72</f>
        <v>0</v>
      </c>
      <c r="N72" s="136">
        <f t="shared" si="19"/>
        <v>0</v>
      </c>
      <c r="O72" s="136">
        <f t="shared" si="19"/>
        <v>0</v>
      </c>
      <c r="P72" s="293"/>
      <c r="Q72" s="87"/>
    </row>
    <row r="73" spans="1:18" ht="15" hidden="1" customHeight="1" x14ac:dyDescent="0.25">
      <c r="A73" s="39"/>
      <c r="B73" s="612"/>
      <c r="C73" s="341" t="s">
        <v>22</v>
      </c>
      <c r="D73" s="16">
        <f t="shared" si="8"/>
        <v>0</v>
      </c>
      <c r="E73" s="16"/>
      <c r="F73" s="16"/>
      <c r="G73" s="16"/>
      <c r="H73" s="135">
        <f t="shared" si="4"/>
        <v>0</v>
      </c>
      <c r="I73" s="10"/>
      <c r="J73" s="10"/>
      <c r="K73" s="170"/>
      <c r="L73" s="136">
        <f t="shared" si="5"/>
        <v>0</v>
      </c>
      <c r="M73" s="136">
        <f t="shared" si="19"/>
        <v>0</v>
      </c>
      <c r="N73" s="136">
        <f t="shared" si="19"/>
        <v>0</v>
      </c>
      <c r="O73" s="136">
        <f t="shared" si="19"/>
        <v>0</v>
      </c>
      <c r="P73" s="293"/>
      <c r="Q73" s="87"/>
    </row>
    <row r="74" spans="1:18" ht="15" hidden="1" customHeight="1" x14ac:dyDescent="0.25">
      <c r="A74" s="39"/>
      <c r="B74" s="613"/>
      <c r="C74" s="329">
        <v>10</v>
      </c>
      <c r="D74" s="16">
        <f t="shared" si="8"/>
        <v>0</v>
      </c>
      <c r="E74" s="16"/>
      <c r="F74" s="16"/>
      <c r="G74" s="16"/>
      <c r="H74" s="135">
        <f t="shared" si="4"/>
        <v>0</v>
      </c>
      <c r="I74" s="10"/>
      <c r="J74" s="10"/>
      <c r="K74" s="170"/>
      <c r="L74" s="136">
        <f t="shared" si="5"/>
        <v>0</v>
      </c>
      <c r="M74" s="136">
        <f t="shared" si="19"/>
        <v>0</v>
      </c>
      <c r="N74" s="136">
        <f t="shared" si="19"/>
        <v>0</v>
      </c>
      <c r="O74" s="136">
        <f t="shared" si="19"/>
        <v>0</v>
      </c>
      <c r="P74" s="293"/>
      <c r="Q74" s="87"/>
    </row>
    <row r="75" spans="1:18" ht="15" hidden="1" customHeight="1" x14ac:dyDescent="0.25">
      <c r="A75" s="32" t="s">
        <v>76</v>
      </c>
      <c r="B75" s="17" t="s">
        <v>19</v>
      </c>
      <c r="C75" s="341"/>
      <c r="D75" s="256">
        <f>E75+G75</f>
        <v>0</v>
      </c>
      <c r="E75" s="16">
        <f>E76+E77+E78</f>
        <v>0</v>
      </c>
      <c r="F75" s="16">
        <f>F76+F77+F78</f>
        <v>0</v>
      </c>
      <c r="G75" s="16">
        <f>G76+G77+G78</f>
        <v>0</v>
      </c>
      <c r="H75" s="135">
        <f>I75+K75</f>
        <v>0</v>
      </c>
      <c r="I75" s="10">
        <f>I76+I77+I78</f>
        <v>0</v>
      </c>
      <c r="J75" s="10">
        <f>J76+J77+J78</f>
        <v>0</v>
      </c>
      <c r="K75" s="10">
        <f>K76+K77+K78</f>
        <v>0</v>
      </c>
      <c r="L75" s="136">
        <f t="shared" si="5"/>
        <v>0</v>
      </c>
      <c r="M75" s="12">
        <f>M76+M77+M78</f>
        <v>0</v>
      </c>
      <c r="N75" s="12">
        <f>N76+N77+N78</f>
        <v>0</v>
      </c>
      <c r="O75" s="12">
        <f>O76+O77+O78</f>
        <v>0</v>
      </c>
      <c r="P75" s="199"/>
      <c r="Q75" s="87"/>
    </row>
    <row r="76" spans="1:18" ht="15" hidden="1" customHeight="1" x14ac:dyDescent="0.25">
      <c r="A76" s="39"/>
      <c r="B76" s="612" t="s">
        <v>275</v>
      </c>
      <c r="C76" s="341" t="s">
        <v>9</v>
      </c>
      <c r="D76" s="16">
        <f t="shared" si="8"/>
        <v>0</v>
      </c>
      <c r="E76" s="16"/>
      <c r="F76" s="16"/>
      <c r="G76" s="16"/>
      <c r="H76" s="135">
        <f>I76+K76</f>
        <v>0</v>
      </c>
      <c r="I76" s="10"/>
      <c r="J76" s="10"/>
      <c r="K76" s="170"/>
      <c r="L76" s="136">
        <f t="shared" si="5"/>
        <v>0</v>
      </c>
      <c r="M76" s="136">
        <f t="shared" ref="M76:O78" si="20">E76+I76</f>
        <v>0</v>
      </c>
      <c r="N76" s="136">
        <f t="shared" si="20"/>
        <v>0</v>
      </c>
      <c r="O76" s="136">
        <f t="shared" si="20"/>
        <v>0</v>
      </c>
      <c r="P76" s="293"/>
      <c r="Q76" s="87"/>
    </row>
    <row r="77" spans="1:18" ht="15" hidden="1" customHeight="1" x14ac:dyDescent="0.25">
      <c r="A77" s="39"/>
      <c r="B77" s="612"/>
      <c r="C77" s="341" t="s">
        <v>31</v>
      </c>
      <c r="D77" s="16">
        <f t="shared" si="8"/>
        <v>0</v>
      </c>
      <c r="E77" s="16"/>
      <c r="F77" s="16"/>
      <c r="G77" s="16"/>
      <c r="H77" s="135">
        <f>I77+K77</f>
        <v>0</v>
      </c>
      <c r="I77" s="10"/>
      <c r="J77" s="10"/>
      <c r="K77" s="170"/>
      <c r="L77" s="136">
        <f t="shared" si="5"/>
        <v>0</v>
      </c>
      <c r="M77" s="136">
        <f t="shared" si="20"/>
        <v>0</v>
      </c>
      <c r="N77" s="136">
        <f t="shared" si="20"/>
        <v>0</v>
      </c>
      <c r="O77" s="136">
        <f t="shared" si="20"/>
        <v>0</v>
      </c>
      <c r="P77" s="293"/>
      <c r="Q77" s="87"/>
    </row>
    <row r="78" spans="1:18" ht="15" hidden="1" customHeight="1" x14ac:dyDescent="0.25">
      <c r="A78" s="39"/>
      <c r="B78" s="613"/>
      <c r="C78" s="341" t="s">
        <v>22</v>
      </c>
      <c r="D78" s="16">
        <f t="shared" si="8"/>
        <v>0</v>
      </c>
      <c r="E78" s="16"/>
      <c r="F78" s="16"/>
      <c r="G78" s="16"/>
      <c r="H78" s="135">
        <f>I78+K78</f>
        <v>0</v>
      </c>
      <c r="I78" s="10"/>
      <c r="J78" s="10"/>
      <c r="K78" s="170"/>
      <c r="L78" s="136">
        <f t="shared" si="5"/>
        <v>0</v>
      </c>
      <c r="M78" s="136">
        <f t="shared" si="20"/>
        <v>0</v>
      </c>
      <c r="N78" s="136">
        <f t="shared" si="20"/>
        <v>0</v>
      </c>
      <c r="O78" s="136">
        <f t="shared" si="20"/>
        <v>0</v>
      </c>
      <c r="P78" s="293"/>
      <c r="Q78" s="87"/>
    </row>
    <row r="79" spans="1:18" x14ac:dyDescent="0.25">
      <c r="A79" s="20" t="s">
        <v>66</v>
      </c>
      <c r="B79" s="80" t="s">
        <v>162</v>
      </c>
      <c r="C79" s="342"/>
      <c r="D79" s="21">
        <f t="shared" si="8"/>
        <v>181.39999999999998</v>
      </c>
      <c r="E79" s="21">
        <f>E26+E34+E38+E42+E47+E51+E55+E59+E63+E67+E71+E75</f>
        <v>181.39999999999998</v>
      </c>
      <c r="F79" s="21">
        <f>F26+F34+F38+F42+F47+F51+F55+F59+F63+F67+F71+F75</f>
        <v>25.8</v>
      </c>
      <c r="G79" s="21">
        <f>G26+G34+G38+G42+G47+G51+G55+G59+G63+G67+G71+G75</f>
        <v>0</v>
      </c>
      <c r="H79" s="21">
        <f>I79+K79</f>
        <v>22</v>
      </c>
      <c r="I79" s="21">
        <f>I26+I34+I38+I42+I47+I51+I55+I59+I63+I67+I71+I75</f>
        <v>15.9</v>
      </c>
      <c r="J79" s="21">
        <f>J26+J34+J38+J42+J47+J51+J55+J59+J63+J67+J71+J75</f>
        <v>0</v>
      </c>
      <c r="K79" s="21">
        <f>K26+K34+K38+K42+K47+K51+K55+K59+K63+K67+K71+K75</f>
        <v>6.1</v>
      </c>
      <c r="L79" s="21">
        <f t="shared" si="5"/>
        <v>203.4</v>
      </c>
      <c r="M79" s="21">
        <f>M26+M34+M38+M42+M47+M51+M55+M59+M63+M67+M71+M75</f>
        <v>197.3</v>
      </c>
      <c r="N79" s="21">
        <f>N26+N34+N38+N42+N47+N51+N55+N59+N63+N67+N71+N75</f>
        <v>25.8</v>
      </c>
      <c r="O79" s="21">
        <f>O26+O34+O38+O42+O47+O51+O55+O59+O63+O67+O71+O75</f>
        <v>6.1</v>
      </c>
      <c r="P79" s="294"/>
      <c r="Q79" s="169"/>
      <c r="R79" s="87"/>
    </row>
    <row r="80" spans="1:18" ht="15" customHeight="1" x14ac:dyDescent="0.3">
      <c r="A80" s="32" t="s">
        <v>67</v>
      </c>
      <c r="B80" s="624" t="s">
        <v>54</v>
      </c>
      <c r="C80" s="608"/>
      <c r="D80" s="608"/>
      <c r="E80" s="608"/>
      <c r="F80" s="608"/>
      <c r="G80" s="608"/>
      <c r="H80" s="608"/>
      <c r="I80" s="608"/>
      <c r="J80" s="608"/>
      <c r="K80" s="608"/>
      <c r="L80" s="608"/>
      <c r="M80" s="608"/>
      <c r="N80" s="608"/>
      <c r="O80" s="609"/>
      <c r="P80" s="280"/>
    </row>
    <row r="81" spans="1:16" x14ac:dyDescent="0.25">
      <c r="A81" s="32" t="s">
        <v>68</v>
      </c>
      <c r="B81" s="35" t="s">
        <v>20</v>
      </c>
      <c r="C81" s="434"/>
      <c r="D81" s="134">
        <f>E81+G81</f>
        <v>6790.1000000000013</v>
      </c>
      <c r="E81" s="184">
        <f>E83+E84+E85+E86+E87+E88+E89+E90+E91</f>
        <v>693.4</v>
      </c>
      <c r="F81" s="134">
        <f t="shared" ref="F81:G81" si="21">F83+F84+F85+F86+F87+F88+F89+F90+F91</f>
        <v>7.8000000000000007</v>
      </c>
      <c r="G81" s="134">
        <f t="shared" si="21"/>
        <v>6096.7000000000016</v>
      </c>
      <c r="H81" s="135">
        <f t="shared" ref="H81" si="22">I81+K81</f>
        <v>0</v>
      </c>
      <c r="I81" s="135">
        <f>I83+I84+I85+I86+I87+I88+I89+I90+I91</f>
        <v>0</v>
      </c>
      <c r="J81" s="135">
        <f t="shared" ref="J81:K81" si="23">J83+J84+J85+J86+J87+J88+J89+J90+J91</f>
        <v>0</v>
      </c>
      <c r="K81" s="135">
        <f t="shared" si="23"/>
        <v>0</v>
      </c>
      <c r="L81" s="325">
        <f t="shared" ref="L81" si="24">M81+O81</f>
        <v>6790.1000000000013</v>
      </c>
      <c r="M81" s="325">
        <f>M83+M84+M85+M86+M87+M88+M89+M90+M91</f>
        <v>693.4</v>
      </c>
      <c r="N81" s="325">
        <f t="shared" ref="N81:O81" si="25">N83+N84+N85+N86+N87+N88+N89+N90+N91</f>
        <v>7.8000000000000007</v>
      </c>
      <c r="O81" s="325">
        <f t="shared" si="25"/>
        <v>6096.7000000000016</v>
      </c>
      <c r="P81" s="293"/>
    </row>
    <row r="82" spans="1:16" ht="21" customHeight="1" x14ac:dyDescent="0.25">
      <c r="A82" s="39"/>
      <c r="B82" s="126" t="s">
        <v>181</v>
      </c>
      <c r="C82" s="378"/>
      <c r="D82" s="137">
        <f t="shared" ref="D82:D91" si="26">E82+G82</f>
        <v>0</v>
      </c>
      <c r="E82" s="185"/>
      <c r="F82" s="137"/>
      <c r="G82" s="137"/>
      <c r="H82" s="138"/>
      <c r="I82" s="138"/>
      <c r="J82" s="138"/>
      <c r="K82" s="138"/>
      <c r="L82" s="303"/>
      <c r="M82" s="303"/>
      <c r="N82" s="303"/>
      <c r="O82" s="303"/>
      <c r="P82" s="293"/>
    </row>
    <row r="83" spans="1:16" ht="21" customHeight="1" x14ac:dyDescent="0.25">
      <c r="A83" s="39" t="s">
        <v>161</v>
      </c>
      <c r="B83" s="625" t="s">
        <v>219</v>
      </c>
      <c r="C83" s="362" t="s">
        <v>25</v>
      </c>
      <c r="D83" s="142">
        <f t="shared" si="26"/>
        <v>5485.5</v>
      </c>
      <c r="E83" s="137">
        <v>634.4</v>
      </c>
      <c r="F83" s="137"/>
      <c r="G83" s="137">
        <v>4851.1000000000004</v>
      </c>
      <c r="H83" s="138">
        <f t="shared" ref="H83:H91" si="27">I83+K83</f>
        <v>0</v>
      </c>
      <c r="I83" s="138"/>
      <c r="J83" s="138"/>
      <c r="K83" s="138"/>
      <c r="L83" s="139">
        <f t="shared" ref="L83:L92" si="28">M83+O83</f>
        <v>5485.5</v>
      </c>
      <c r="M83" s="139">
        <f t="shared" ref="M83:O91" si="29">E83+I83</f>
        <v>634.4</v>
      </c>
      <c r="N83" s="139">
        <f t="shared" si="29"/>
        <v>0</v>
      </c>
      <c r="O83" s="139">
        <f t="shared" si="29"/>
        <v>4851.1000000000004</v>
      </c>
      <c r="P83" s="293"/>
    </row>
    <row r="84" spans="1:16" s="36" customFormat="1" ht="21" customHeight="1" x14ac:dyDescent="0.25">
      <c r="A84" s="39"/>
      <c r="B84" s="625"/>
      <c r="C84" s="362" t="s">
        <v>31</v>
      </c>
      <c r="D84" s="134">
        <f t="shared" si="26"/>
        <v>50</v>
      </c>
      <c r="E84" s="60">
        <v>50</v>
      </c>
      <c r="F84" s="60"/>
      <c r="G84" s="60"/>
      <c r="H84" s="61">
        <f t="shared" si="27"/>
        <v>0</v>
      </c>
      <c r="I84" s="61"/>
      <c r="J84" s="61"/>
      <c r="K84" s="61"/>
      <c r="L84" s="62">
        <f t="shared" si="28"/>
        <v>50</v>
      </c>
      <c r="M84" s="62">
        <f t="shared" si="29"/>
        <v>50</v>
      </c>
      <c r="N84" s="62">
        <f t="shared" si="29"/>
        <v>0</v>
      </c>
      <c r="O84" s="62">
        <f t="shared" si="29"/>
        <v>0</v>
      </c>
      <c r="P84" s="293"/>
    </row>
    <row r="85" spans="1:16" s="36" customFormat="1" ht="21" hidden="1" customHeight="1" x14ac:dyDescent="0.25">
      <c r="A85" s="39"/>
      <c r="B85" s="626" t="s">
        <v>277</v>
      </c>
      <c r="C85" s="362" t="s">
        <v>25</v>
      </c>
      <c r="D85" s="134">
        <f t="shared" si="26"/>
        <v>0</v>
      </c>
      <c r="E85" s="60"/>
      <c r="F85" s="60"/>
      <c r="G85" s="60"/>
      <c r="H85" s="61"/>
      <c r="I85" s="61"/>
      <c r="J85" s="61"/>
      <c r="K85" s="61"/>
      <c r="L85" s="62">
        <f t="shared" si="28"/>
        <v>0</v>
      </c>
      <c r="M85" s="62">
        <f t="shared" si="29"/>
        <v>0</v>
      </c>
      <c r="N85" s="62">
        <f t="shared" si="29"/>
        <v>0</v>
      </c>
      <c r="O85" s="62">
        <f t="shared" si="29"/>
        <v>0</v>
      </c>
      <c r="P85" s="293"/>
    </row>
    <row r="86" spans="1:16" s="36" customFormat="1" ht="21" customHeight="1" x14ac:dyDescent="0.25">
      <c r="A86" s="39"/>
      <c r="B86" s="626"/>
      <c r="C86" s="171" t="s">
        <v>31</v>
      </c>
      <c r="D86" s="134">
        <f t="shared" si="26"/>
        <v>157.29999999999998</v>
      </c>
      <c r="E86" s="60">
        <v>0.2</v>
      </c>
      <c r="F86" s="60">
        <v>0.1</v>
      </c>
      <c r="G86" s="60">
        <v>157.1</v>
      </c>
      <c r="H86" s="61">
        <f t="shared" si="27"/>
        <v>0</v>
      </c>
      <c r="I86" s="61"/>
      <c r="J86" s="61"/>
      <c r="K86" s="61"/>
      <c r="L86" s="62">
        <f t="shared" si="28"/>
        <v>157.29999999999998</v>
      </c>
      <c r="M86" s="62">
        <f t="shared" si="29"/>
        <v>0.2</v>
      </c>
      <c r="N86" s="62">
        <f t="shared" si="29"/>
        <v>0.1</v>
      </c>
      <c r="O86" s="62">
        <f t="shared" si="29"/>
        <v>157.1</v>
      </c>
      <c r="P86" s="293"/>
    </row>
    <row r="87" spans="1:16" s="36" customFormat="1" ht="19.5" customHeight="1" x14ac:dyDescent="0.25">
      <c r="A87" s="39"/>
      <c r="B87" s="626"/>
      <c r="C87" s="349" t="s">
        <v>22</v>
      </c>
      <c r="D87" s="134">
        <f t="shared" si="26"/>
        <v>78.2</v>
      </c>
      <c r="E87" s="60">
        <v>0.4</v>
      </c>
      <c r="F87" s="60">
        <v>0.2</v>
      </c>
      <c r="G87" s="60">
        <v>77.8</v>
      </c>
      <c r="H87" s="61">
        <f t="shared" si="27"/>
        <v>0</v>
      </c>
      <c r="I87" s="61"/>
      <c r="J87" s="61"/>
      <c r="K87" s="61"/>
      <c r="L87" s="62">
        <f t="shared" si="28"/>
        <v>78.2</v>
      </c>
      <c r="M87" s="62">
        <f t="shared" si="29"/>
        <v>0.4</v>
      </c>
      <c r="N87" s="62">
        <f t="shared" si="29"/>
        <v>0.2</v>
      </c>
      <c r="O87" s="62">
        <f t="shared" si="29"/>
        <v>77.8</v>
      </c>
      <c r="P87" s="293"/>
    </row>
    <row r="88" spans="1:16" ht="26.4" hidden="1" x14ac:dyDescent="0.25">
      <c r="A88" s="39" t="s">
        <v>161</v>
      </c>
      <c r="B88" s="350" t="s">
        <v>279</v>
      </c>
      <c r="C88" s="171" t="s">
        <v>31</v>
      </c>
      <c r="D88" s="134">
        <f t="shared" si="26"/>
        <v>0</v>
      </c>
      <c r="E88" s="60"/>
      <c r="F88" s="60"/>
      <c r="G88" s="60"/>
      <c r="H88" s="61">
        <f t="shared" si="27"/>
        <v>0</v>
      </c>
      <c r="I88" s="61"/>
      <c r="J88" s="61"/>
      <c r="K88" s="61"/>
      <c r="L88" s="62">
        <f t="shared" si="28"/>
        <v>0</v>
      </c>
      <c r="M88" s="62">
        <f t="shared" si="29"/>
        <v>0</v>
      </c>
      <c r="N88" s="62">
        <f t="shared" si="29"/>
        <v>0</v>
      </c>
      <c r="O88" s="62">
        <f t="shared" si="29"/>
        <v>0</v>
      </c>
      <c r="P88" s="293"/>
    </row>
    <row r="89" spans="1:16" ht="15" customHeight="1" x14ac:dyDescent="0.25">
      <c r="A89" s="39"/>
      <c r="B89" s="625" t="s">
        <v>259</v>
      </c>
      <c r="C89" s="362" t="s">
        <v>25</v>
      </c>
      <c r="D89" s="134">
        <f t="shared" si="26"/>
        <v>81.8</v>
      </c>
      <c r="E89" s="255"/>
      <c r="F89" s="255"/>
      <c r="G89" s="255">
        <v>81.8</v>
      </c>
      <c r="H89" s="138">
        <f t="shared" si="27"/>
        <v>0</v>
      </c>
      <c r="I89" s="138"/>
      <c r="J89" s="138"/>
      <c r="K89" s="138"/>
      <c r="L89" s="139">
        <f t="shared" si="28"/>
        <v>81.8</v>
      </c>
      <c r="M89" s="139">
        <f t="shared" si="29"/>
        <v>0</v>
      </c>
      <c r="N89" s="139">
        <f t="shared" si="29"/>
        <v>0</v>
      </c>
      <c r="O89" s="139">
        <f t="shared" si="29"/>
        <v>81.8</v>
      </c>
      <c r="P89" s="293"/>
    </row>
    <row r="90" spans="1:16" x14ac:dyDescent="0.25">
      <c r="A90" s="39"/>
      <c r="B90" s="625"/>
      <c r="C90" s="349" t="s">
        <v>22</v>
      </c>
      <c r="D90" s="60">
        <f t="shared" si="26"/>
        <v>860.7</v>
      </c>
      <c r="E90" s="255">
        <v>7.1</v>
      </c>
      <c r="F90" s="255">
        <v>6.4</v>
      </c>
      <c r="G90" s="255">
        <v>853.6</v>
      </c>
      <c r="H90" s="138">
        <f t="shared" si="27"/>
        <v>0</v>
      </c>
      <c r="I90" s="138"/>
      <c r="J90" s="138"/>
      <c r="K90" s="138"/>
      <c r="L90" s="139">
        <f t="shared" si="28"/>
        <v>860.7</v>
      </c>
      <c r="M90" s="139">
        <f t="shared" si="29"/>
        <v>7.1</v>
      </c>
      <c r="N90" s="139">
        <f t="shared" si="29"/>
        <v>6.4</v>
      </c>
      <c r="O90" s="139">
        <f t="shared" si="29"/>
        <v>853.6</v>
      </c>
      <c r="P90" s="293"/>
    </row>
    <row r="91" spans="1:16" ht="39.6" x14ac:dyDescent="0.25">
      <c r="A91" s="203"/>
      <c r="B91" s="152" t="s">
        <v>340</v>
      </c>
      <c r="C91" s="349" t="s">
        <v>22</v>
      </c>
      <c r="D91" s="60">
        <f t="shared" si="26"/>
        <v>76.599999999999994</v>
      </c>
      <c r="E91" s="142">
        <v>1.3</v>
      </c>
      <c r="F91" s="142">
        <v>1.1000000000000001</v>
      </c>
      <c r="G91" s="142">
        <v>75.3</v>
      </c>
      <c r="H91" s="135">
        <f t="shared" si="27"/>
        <v>0</v>
      </c>
      <c r="I91" s="138"/>
      <c r="J91" s="138"/>
      <c r="K91" s="138"/>
      <c r="L91" s="136">
        <f t="shared" si="28"/>
        <v>76.599999999999994</v>
      </c>
      <c r="M91" s="136">
        <f t="shared" si="29"/>
        <v>1.3</v>
      </c>
      <c r="N91" s="136">
        <f t="shared" si="29"/>
        <v>1.1000000000000001</v>
      </c>
      <c r="O91" s="136">
        <f t="shared" si="29"/>
        <v>75.3</v>
      </c>
      <c r="P91" s="293"/>
    </row>
    <row r="92" spans="1:16" x14ac:dyDescent="0.25">
      <c r="A92" s="172" t="s">
        <v>69</v>
      </c>
      <c r="B92" s="80" t="s">
        <v>163</v>
      </c>
      <c r="C92" s="279"/>
      <c r="D92" s="21">
        <f t="shared" ref="D92:K92" si="30">D81</f>
        <v>6790.1000000000013</v>
      </c>
      <c r="E92" s="21">
        <f t="shared" si="30"/>
        <v>693.4</v>
      </c>
      <c r="F92" s="21">
        <f t="shared" si="30"/>
        <v>7.8000000000000007</v>
      </c>
      <c r="G92" s="21">
        <f t="shared" si="30"/>
        <v>6096.7000000000016</v>
      </c>
      <c r="H92" s="21">
        <f t="shared" si="30"/>
        <v>0</v>
      </c>
      <c r="I92" s="21">
        <f t="shared" si="30"/>
        <v>0</v>
      </c>
      <c r="J92" s="21">
        <f t="shared" si="30"/>
        <v>0</v>
      </c>
      <c r="K92" s="21">
        <f t="shared" si="30"/>
        <v>0</v>
      </c>
      <c r="L92" s="21">
        <f t="shared" si="28"/>
        <v>6790.1000000000013</v>
      </c>
      <c r="M92" s="21">
        <f>M81</f>
        <v>693.4</v>
      </c>
      <c r="N92" s="21">
        <f>N81</f>
        <v>7.8000000000000007</v>
      </c>
      <c r="O92" s="21">
        <f>O81</f>
        <v>6096.7000000000016</v>
      </c>
      <c r="P92" s="294"/>
    </row>
    <row r="93" spans="1:16" ht="14.4" x14ac:dyDescent="0.3">
      <c r="A93" s="32" t="s">
        <v>70</v>
      </c>
      <c r="B93" s="544" t="s">
        <v>57</v>
      </c>
      <c r="C93" s="608"/>
      <c r="D93" s="545"/>
      <c r="E93" s="545"/>
      <c r="F93" s="545"/>
      <c r="G93" s="545"/>
      <c r="H93" s="545"/>
      <c r="I93" s="545"/>
      <c r="J93" s="545"/>
      <c r="K93" s="545"/>
      <c r="L93" s="545"/>
      <c r="M93" s="545"/>
      <c r="N93" s="545"/>
      <c r="O93" s="546"/>
      <c r="P93" s="280"/>
    </row>
    <row r="94" spans="1:16" x14ac:dyDescent="0.25">
      <c r="A94" s="32" t="s">
        <v>71</v>
      </c>
      <c r="B94" s="17" t="s">
        <v>20</v>
      </c>
      <c r="C94" s="447" t="s">
        <v>32</v>
      </c>
      <c r="D94" s="184">
        <f t="shared" ref="D94:D99" si="31">E94+G94</f>
        <v>335.40000000000003</v>
      </c>
      <c r="E94" s="134">
        <f>E96+E97+E99+E98</f>
        <v>335.40000000000003</v>
      </c>
      <c r="F94" s="134">
        <f t="shared" ref="F94:G94" si="32">F96+F97+F99</f>
        <v>1.5999999999999999</v>
      </c>
      <c r="G94" s="134">
        <f t="shared" si="32"/>
        <v>0</v>
      </c>
      <c r="H94" s="135">
        <f t="shared" ref="H94:H96" si="33">I94+K94</f>
        <v>50</v>
      </c>
      <c r="I94" s="174">
        <f>I96+I97+I99+I98</f>
        <v>50</v>
      </c>
      <c r="J94" s="174">
        <f t="shared" ref="J94:K94" si="34">J96+J97+J99</f>
        <v>0</v>
      </c>
      <c r="K94" s="174">
        <f t="shared" si="34"/>
        <v>0</v>
      </c>
      <c r="L94" s="136">
        <f t="shared" ref="L94" si="35">M94+O94</f>
        <v>385.40000000000003</v>
      </c>
      <c r="M94" s="136">
        <f>M96+M97+M99+M98</f>
        <v>385.40000000000003</v>
      </c>
      <c r="N94" s="136">
        <f>N96+N97+N99+N98</f>
        <v>1.5999999999999999</v>
      </c>
      <c r="O94" s="136">
        <f>O96+O97+O99+O98</f>
        <v>0</v>
      </c>
      <c r="P94" s="293"/>
    </row>
    <row r="95" spans="1:16" x14ac:dyDescent="0.25">
      <c r="A95" s="39"/>
      <c r="B95" s="126" t="s">
        <v>181</v>
      </c>
      <c r="C95" s="444"/>
      <c r="D95" s="185">
        <f t="shared" si="31"/>
        <v>0</v>
      </c>
      <c r="E95" s="137"/>
      <c r="F95" s="137"/>
      <c r="G95" s="137"/>
      <c r="H95" s="138"/>
      <c r="I95" s="176"/>
      <c r="J95" s="138"/>
      <c r="K95" s="138"/>
      <c r="L95" s="139"/>
      <c r="M95" s="139"/>
      <c r="N95" s="139"/>
      <c r="O95" s="139"/>
      <c r="P95" s="293"/>
    </row>
    <row r="96" spans="1:16" ht="26.4" x14ac:dyDescent="0.25">
      <c r="A96" s="39"/>
      <c r="B96" s="351" t="s">
        <v>337</v>
      </c>
      <c r="C96" s="444"/>
      <c r="D96" s="266">
        <f t="shared" si="31"/>
        <v>200</v>
      </c>
      <c r="E96" s="137">
        <v>200</v>
      </c>
      <c r="F96" s="137"/>
      <c r="G96" s="175"/>
      <c r="H96" s="61">
        <f t="shared" si="33"/>
        <v>0</v>
      </c>
      <c r="I96" s="61"/>
      <c r="J96" s="61"/>
      <c r="K96" s="330"/>
      <c r="L96" s="139">
        <f>M96+O96</f>
        <v>200</v>
      </c>
      <c r="M96" s="139">
        <f t="shared" ref="M96:O100" si="36">E96+I96</f>
        <v>200</v>
      </c>
      <c r="N96" s="139">
        <f t="shared" si="36"/>
        <v>0</v>
      </c>
      <c r="O96" s="139">
        <f t="shared" si="36"/>
        <v>0</v>
      </c>
      <c r="P96" s="293"/>
    </row>
    <row r="97" spans="1:16" ht="26.4" x14ac:dyDescent="0.25">
      <c r="A97" s="39"/>
      <c r="B97" s="282" t="s">
        <v>259</v>
      </c>
      <c r="C97" s="444"/>
      <c r="D97" s="652">
        <f t="shared" si="31"/>
        <v>124.3</v>
      </c>
      <c r="E97" s="137">
        <v>124.3</v>
      </c>
      <c r="F97" s="137">
        <v>1.4</v>
      </c>
      <c r="G97" s="137"/>
      <c r="H97" s="138">
        <f>I97+K97</f>
        <v>0</v>
      </c>
      <c r="I97" s="138"/>
      <c r="J97" s="138"/>
      <c r="K97" s="138"/>
      <c r="L97" s="139">
        <f>M97+O97</f>
        <v>124.3</v>
      </c>
      <c r="M97" s="139">
        <f t="shared" si="36"/>
        <v>124.3</v>
      </c>
      <c r="N97" s="139">
        <f t="shared" si="36"/>
        <v>1.4</v>
      </c>
      <c r="O97" s="139">
        <f t="shared" si="36"/>
        <v>0</v>
      </c>
      <c r="P97" s="293"/>
    </row>
    <row r="98" spans="1:16" ht="66" x14ac:dyDescent="0.25">
      <c r="A98" s="39"/>
      <c r="B98" s="653" t="s">
        <v>531</v>
      </c>
      <c r="C98" s="444"/>
      <c r="D98" s="652"/>
      <c r="E98" s="60"/>
      <c r="F98" s="60"/>
      <c r="G98" s="60"/>
      <c r="H98" s="143">
        <v>50</v>
      </c>
      <c r="I98" s="138">
        <v>50</v>
      </c>
      <c r="J98" s="138"/>
      <c r="K98" s="138"/>
      <c r="L98" s="139">
        <f>M98+O98</f>
        <v>50</v>
      </c>
      <c r="M98" s="139">
        <f t="shared" si="36"/>
        <v>50</v>
      </c>
      <c r="N98" s="139">
        <f t="shared" si="36"/>
        <v>0</v>
      </c>
      <c r="O98" s="139">
        <f t="shared" si="36"/>
        <v>0</v>
      </c>
      <c r="P98" s="293"/>
    </row>
    <row r="99" spans="1:16" ht="39.6" x14ac:dyDescent="0.25">
      <c r="A99" s="39"/>
      <c r="B99" s="335" t="s">
        <v>340</v>
      </c>
      <c r="C99" s="445"/>
      <c r="D99" s="266">
        <f t="shared" si="31"/>
        <v>11.1</v>
      </c>
      <c r="E99" s="142">
        <v>11.1</v>
      </c>
      <c r="F99" s="142">
        <v>0.2</v>
      </c>
      <c r="G99" s="142"/>
      <c r="H99" s="135">
        <f>I99+K99</f>
        <v>0</v>
      </c>
      <c r="I99" s="138"/>
      <c r="J99" s="138"/>
      <c r="K99" s="138"/>
      <c r="L99" s="62">
        <f>M99+O99</f>
        <v>11.1</v>
      </c>
      <c r="M99" s="62">
        <f t="shared" si="36"/>
        <v>11.1</v>
      </c>
      <c r="N99" s="62">
        <f t="shared" si="36"/>
        <v>0.2</v>
      </c>
      <c r="O99" s="62">
        <f t="shared" si="36"/>
        <v>0</v>
      </c>
      <c r="P99" s="293"/>
    </row>
    <row r="100" spans="1:16" x14ac:dyDescent="0.25">
      <c r="A100" s="32" t="s">
        <v>72</v>
      </c>
      <c r="B100" s="17" t="s">
        <v>64</v>
      </c>
      <c r="C100" s="444" t="s">
        <v>32</v>
      </c>
      <c r="D100" s="184">
        <f>E100+G100</f>
        <v>20.3</v>
      </c>
      <c r="E100" s="134">
        <v>20.3</v>
      </c>
      <c r="F100" s="134"/>
      <c r="G100" s="173">
        <f>G102+G103</f>
        <v>0</v>
      </c>
      <c r="H100" s="135">
        <f>I100+K100</f>
        <v>0</v>
      </c>
      <c r="I100" s="174"/>
      <c r="J100" s="135"/>
      <c r="K100" s="260">
        <f>K102+K103</f>
        <v>0</v>
      </c>
      <c r="L100" s="331">
        <f>M100+O100</f>
        <v>20.3</v>
      </c>
      <c r="M100" s="136">
        <f t="shared" si="36"/>
        <v>20.3</v>
      </c>
      <c r="N100" s="136">
        <f t="shared" si="36"/>
        <v>0</v>
      </c>
      <c r="O100" s="136">
        <f t="shared" si="36"/>
        <v>0</v>
      </c>
    </row>
    <row r="101" spans="1:16" hidden="1" x14ac:dyDescent="0.25">
      <c r="A101" s="39"/>
      <c r="B101" s="334" t="s">
        <v>181</v>
      </c>
      <c r="C101" s="343"/>
      <c r="D101" s="266"/>
      <c r="E101" s="142"/>
      <c r="F101" s="142"/>
      <c r="G101" s="228"/>
      <c r="H101" s="143"/>
      <c r="I101" s="229"/>
      <c r="J101" s="143"/>
      <c r="K101" s="286"/>
      <c r="L101" s="332"/>
      <c r="M101" s="144"/>
      <c r="N101" s="232"/>
      <c r="O101" s="144"/>
      <c r="P101" s="293"/>
    </row>
    <row r="102" spans="1:16" ht="26.4" hidden="1" x14ac:dyDescent="0.25">
      <c r="A102" s="39"/>
      <c r="B102" s="282" t="s">
        <v>259</v>
      </c>
      <c r="C102" s="444" t="s">
        <v>32</v>
      </c>
      <c r="D102" s="266">
        <f>E102+G102</f>
        <v>0</v>
      </c>
      <c r="E102" s="142"/>
      <c r="F102" s="142"/>
      <c r="G102" s="228"/>
      <c r="H102" s="143">
        <f>I102+K102</f>
        <v>0</v>
      </c>
      <c r="I102" s="284"/>
      <c r="J102" s="61"/>
      <c r="K102" s="330"/>
      <c r="L102" s="332">
        <f>M102+O102</f>
        <v>0</v>
      </c>
      <c r="M102" s="144">
        <f t="shared" ref="M102:O103" si="37">E102+I102</f>
        <v>0</v>
      </c>
      <c r="N102" s="232">
        <f t="shared" si="37"/>
        <v>0</v>
      </c>
      <c r="O102" s="144">
        <f t="shared" si="37"/>
        <v>0</v>
      </c>
      <c r="P102" s="293"/>
    </row>
    <row r="103" spans="1:16" ht="52.8" x14ac:dyDescent="0.25">
      <c r="A103" s="203"/>
      <c r="B103" s="129" t="s">
        <v>376</v>
      </c>
      <c r="C103" s="445"/>
      <c r="D103" s="185"/>
      <c r="E103" s="137"/>
      <c r="F103" s="137"/>
      <c r="G103" s="175"/>
      <c r="H103" s="138">
        <f>I103+K103</f>
        <v>0</v>
      </c>
      <c r="I103" s="176"/>
      <c r="J103" s="138"/>
      <c r="K103" s="261"/>
      <c r="L103" s="333">
        <f>M103+O103</f>
        <v>0</v>
      </c>
      <c r="M103" s="139">
        <f t="shared" si="37"/>
        <v>0</v>
      </c>
      <c r="N103" s="238">
        <f t="shared" si="37"/>
        <v>0</v>
      </c>
      <c r="O103" s="139">
        <f t="shared" si="37"/>
        <v>0</v>
      </c>
      <c r="P103" s="293"/>
    </row>
    <row r="104" spans="1:16" x14ac:dyDescent="0.25">
      <c r="A104" s="322" t="s">
        <v>73</v>
      </c>
      <c r="B104" s="21" t="s">
        <v>164</v>
      </c>
      <c r="C104" s="279"/>
      <c r="D104" s="21">
        <f t="shared" ref="D104:K104" si="38">D94+D100</f>
        <v>355.70000000000005</v>
      </c>
      <c r="E104" s="21">
        <f t="shared" si="38"/>
        <v>355.70000000000005</v>
      </c>
      <c r="F104" s="21">
        <f t="shared" si="38"/>
        <v>1.5999999999999999</v>
      </c>
      <c r="G104" s="21">
        <f t="shared" si="38"/>
        <v>0</v>
      </c>
      <c r="H104" s="21">
        <f t="shared" si="38"/>
        <v>50</v>
      </c>
      <c r="I104" s="21">
        <f t="shared" si="38"/>
        <v>50</v>
      </c>
      <c r="J104" s="21">
        <f t="shared" si="38"/>
        <v>0</v>
      </c>
      <c r="K104" s="21">
        <f t="shared" si="38"/>
        <v>0</v>
      </c>
      <c r="L104" s="21">
        <f t="shared" ref="L104" si="39">M104+O104</f>
        <v>405.70000000000005</v>
      </c>
      <c r="M104" s="80">
        <f>M94+M100</f>
        <v>405.70000000000005</v>
      </c>
      <c r="N104" s="80">
        <f>N94+N100</f>
        <v>1.5999999999999999</v>
      </c>
      <c r="O104" s="80">
        <f>O94+O100</f>
        <v>0</v>
      </c>
      <c r="P104" s="294"/>
    </row>
    <row r="105" spans="1:16" ht="14.4" x14ac:dyDescent="0.3">
      <c r="A105" s="32" t="s">
        <v>74</v>
      </c>
      <c r="B105" s="544" t="s">
        <v>159</v>
      </c>
      <c r="C105" s="545"/>
      <c r="D105" s="545"/>
      <c r="E105" s="545"/>
      <c r="F105" s="545"/>
      <c r="G105" s="545"/>
      <c r="H105" s="545"/>
      <c r="I105" s="545"/>
      <c r="J105" s="545"/>
      <c r="K105" s="545"/>
      <c r="L105" s="545"/>
      <c r="M105" s="545"/>
      <c r="N105" s="545"/>
      <c r="O105" s="546"/>
      <c r="P105" s="280"/>
    </row>
    <row r="106" spans="1:16" x14ac:dyDescent="0.25">
      <c r="A106" s="32" t="s">
        <v>75</v>
      </c>
      <c r="B106" s="201" t="s">
        <v>20</v>
      </c>
      <c r="C106" s="605" t="s">
        <v>46</v>
      </c>
      <c r="D106" s="266">
        <f>E106+G106</f>
        <v>1491.2</v>
      </c>
      <c r="E106" s="142">
        <f>E108+E110+E111+E113+E115+E109+E114+E112+E115</f>
        <v>286.09999999999997</v>
      </c>
      <c r="F106" s="142">
        <f t="shared" ref="F106:G106" si="40">F108+F110+F111+F113+F115+F109+F114+F112</f>
        <v>5.1000000000000005</v>
      </c>
      <c r="G106" s="142">
        <f t="shared" si="40"/>
        <v>1205.1000000000001</v>
      </c>
      <c r="H106" s="135">
        <f t="shared" ref="H106:H169" si="41">I106+K106</f>
        <v>67.8</v>
      </c>
      <c r="I106" s="231">
        <f>I108+I110+I111+I113+I115+I109+I114+I112</f>
        <v>67.8</v>
      </c>
      <c r="J106" s="135">
        <f t="shared" ref="J106:K106" si="42">J108+J110+J111+J113+J115+J109+J114+J112</f>
        <v>1</v>
      </c>
      <c r="K106" s="135">
        <f t="shared" si="42"/>
        <v>0</v>
      </c>
      <c r="L106" s="234">
        <f t="shared" ref="L106" si="43">M106+O106</f>
        <v>1559.0000000000002</v>
      </c>
      <c r="M106" s="402">
        <f>M108+M110+M111+M113+M115+M109+M114+M112</f>
        <v>353.90000000000003</v>
      </c>
      <c r="N106" s="402">
        <f t="shared" ref="N106:O106" si="44">N108+N110+N111+N113+N115+N109+N114+N112</f>
        <v>6.1000000000000005</v>
      </c>
      <c r="O106" s="402">
        <f t="shared" si="44"/>
        <v>1205.1000000000001</v>
      </c>
      <c r="P106" s="293"/>
    </row>
    <row r="107" spans="1:16" x14ac:dyDescent="0.25">
      <c r="A107" s="39"/>
      <c r="B107" s="654" t="s">
        <v>181</v>
      </c>
      <c r="C107" s="606"/>
      <c r="D107" s="266"/>
      <c r="E107" s="142"/>
      <c r="F107" s="142"/>
      <c r="G107" s="228"/>
      <c r="H107" s="138"/>
      <c r="I107" s="231"/>
      <c r="J107" s="138"/>
      <c r="K107" s="138"/>
      <c r="L107" s="234"/>
      <c r="M107" s="144"/>
      <c r="N107" s="144"/>
      <c r="O107" s="144"/>
      <c r="P107" s="293"/>
    </row>
    <row r="108" spans="1:16" ht="39.6" x14ac:dyDescent="0.25">
      <c r="A108" s="39"/>
      <c r="B108" s="655" t="s">
        <v>359</v>
      </c>
      <c r="C108" s="606"/>
      <c r="D108" s="270">
        <f t="shared" ref="D108:D115" si="45">E108+G108</f>
        <v>114.1</v>
      </c>
      <c r="E108" s="60">
        <v>114.1</v>
      </c>
      <c r="F108" s="60"/>
      <c r="G108" s="60"/>
      <c r="H108" s="135">
        <f t="shared" si="41"/>
        <v>0</v>
      </c>
      <c r="I108" s="61"/>
      <c r="J108" s="61"/>
      <c r="K108" s="61"/>
      <c r="L108" s="311">
        <f t="shared" ref="L108:L116" si="46">M108+O108</f>
        <v>114.1</v>
      </c>
      <c r="M108" s="311">
        <f t="shared" ref="M108:O122" si="47">E108+I108</f>
        <v>114.1</v>
      </c>
      <c r="N108" s="312">
        <f t="shared" si="47"/>
        <v>0</v>
      </c>
      <c r="O108" s="62"/>
      <c r="P108" s="293"/>
    </row>
    <row r="109" spans="1:16" ht="52.8" x14ac:dyDescent="0.25">
      <c r="A109" s="39"/>
      <c r="B109" s="655" t="s">
        <v>377</v>
      </c>
      <c r="C109" s="606"/>
      <c r="D109" s="270">
        <f t="shared" si="45"/>
        <v>21.9</v>
      </c>
      <c r="E109" s="60">
        <v>21.9</v>
      </c>
      <c r="F109" s="60"/>
      <c r="G109" s="60"/>
      <c r="H109" s="310">
        <f t="shared" si="41"/>
        <v>-4.4000000000000004</v>
      </c>
      <c r="I109" s="61">
        <v>-4.4000000000000004</v>
      </c>
      <c r="J109" s="61"/>
      <c r="K109" s="61"/>
      <c r="L109" s="311">
        <f t="shared" si="46"/>
        <v>17.5</v>
      </c>
      <c r="M109" s="311">
        <f t="shared" si="47"/>
        <v>17.5</v>
      </c>
      <c r="N109" s="312">
        <f t="shared" si="47"/>
        <v>0</v>
      </c>
      <c r="O109" s="62"/>
      <c r="P109" s="293"/>
    </row>
    <row r="110" spans="1:16" ht="26.25" customHeight="1" x14ac:dyDescent="0.25">
      <c r="A110" s="39"/>
      <c r="B110" s="145" t="s">
        <v>378</v>
      </c>
      <c r="C110" s="606"/>
      <c r="D110" s="270">
        <f t="shared" si="45"/>
        <v>50.7</v>
      </c>
      <c r="E110" s="60"/>
      <c r="F110" s="60"/>
      <c r="G110" s="60">
        <v>50.7</v>
      </c>
      <c r="H110" s="310">
        <f t="shared" si="41"/>
        <v>0</v>
      </c>
      <c r="I110" s="138"/>
      <c r="J110" s="138"/>
      <c r="K110" s="261"/>
      <c r="L110" s="311">
        <f t="shared" si="46"/>
        <v>50.7</v>
      </c>
      <c r="M110" s="311">
        <f t="shared" si="47"/>
        <v>0</v>
      </c>
      <c r="N110" s="312">
        <f t="shared" si="47"/>
        <v>0</v>
      </c>
      <c r="O110" s="312">
        <f t="shared" si="47"/>
        <v>50.7</v>
      </c>
      <c r="P110" s="293"/>
    </row>
    <row r="111" spans="1:16" s="36" customFormat="1" ht="27" customHeight="1" x14ac:dyDescent="0.25">
      <c r="A111" s="39"/>
      <c r="B111" s="655" t="s">
        <v>337</v>
      </c>
      <c r="C111" s="606"/>
      <c r="D111" s="386">
        <f t="shared" si="45"/>
        <v>854</v>
      </c>
      <c r="E111" s="321"/>
      <c r="F111" s="321"/>
      <c r="G111" s="321">
        <v>854</v>
      </c>
      <c r="H111" s="310">
        <f t="shared" si="41"/>
        <v>0</v>
      </c>
      <c r="I111" s="61"/>
      <c r="J111" s="61"/>
      <c r="K111" s="61"/>
      <c r="L111" s="311">
        <f t="shared" si="46"/>
        <v>854</v>
      </c>
      <c r="M111" s="311">
        <f t="shared" si="47"/>
        <v>0</v>
      </c>
      <c r="N111" s="311">
        <f t="shared" si="47"/>
        <v>0</v>
      </c>
      <c r="O111" s="311">
        <f t="shared" si="47"/>
        <v>854</v>
      </c>
      <c r="P111" s="264"/>
    </row>
    <row r="112" spans="1:16" s="36" customFormat="1" ht="52.8" x14ac:dyDescent="0.25">
      <c r="A112" s="39"/>
      <c r="B112" s="145" t="s">
        <v>376</v>
      </c>
      <c r="C112" s="606"/>
      <c r="D112" s="386">
        <f t="shared" si="45"/>
        <v>0.4</v>
      </c>
      <c r="E112" s="321">
        <v>0.4</v>
      </c>
      <c r="F112" s="321">
        <v>0.4</v>
      </c>
      <c r="G112" s="321"/>
      <c r="H112" s="310">
        <f t="shared" si="41"/>
        <v>0</v>
      </c>
      <c r="I112" s="61"/>
      <c r="J112" s="61"/>
      <c r="K112" s="61"/>
      <c r="L112" s="311">
        <f t="shared" si="46"/>
        <v>0.4</v>
      </c>
      <c r="M112" s="311">
        <f t="shared" si="47"/>
        <v>0.4</v>
      </c>
      <c r="N112" s="311">
        <f t="shared" si="47"/>
        <v>0.4</v>
      </c>
      <c r="O112" s="311">
        <f t="shared" si="47"/>
        <v>0</v>
      </c>
      <c r="P112" s="264"/>
    </row>
    <row r="113" spans="1:18" s="36" customFormat="1" ht="27" customHeight="1" x14ac:dyDescent="0.25">
      <c r="A113" s="39"/>
      <c r="B113" s="655" t="s">
        <v>259</v>
      </c>
      <c r="C113" s="606"/>
      <c r="D113" s="270">
        <f t="shared" si="45"/>
        <v>423.1</v>
      </c>
      <c r="E113" s="356">
        <v>147.6</v>
      </c>
      <c r="F113" s="356">
        <v>4.4000000000000004</v>
      </c>
      <c r="G113" s="356">
        <v>275.5</v>
      </c>
      <c r="H113" s="310">
        <f t="shared" si="41"/>
        <v>65.900000000000006</v>
      </c>
      <c r="I113" s="310">
        <v>65.900000000000006</v>
      </c>
      <c r="J113" s="310">
        <v>1</v>
      </c>
      <c r="K113" s="310"/>
      <c r="L113" s="311">
        <f t="shared" si="46"/>
        <v>489</v>
      </c>
      <c r="M113" s="311">
        <f t="shared" si="47"/>
        <v>213.5</v>
      </c>
      <c r="N113" s="311">
        <f t="shared" si="47"/>
        <v>5.4</v>
      </c>
      <c r="O113" s="311">
        <f t="shared" si="47"/>
        <v>275.5</v>
      </c>
      <c r="P113" s="264"/>
    </row>
    <row r="114" spans="1:18" s="36" customFormat="1" ht="39.6" x14ac:dyDescent="0.25">
      <c r="A114" s="39"/>
      <c r="B114" s="656" t="s">
        <v>340</v>
      </c>
      <c r="C114" s="606"/>
      <c r="D114" s="270">
        <f t="shared" si="45"/>
        <v>27</v>
      </c>
      <c r="E114" s="356">
        <v>2.1</v>
      </c>
      <c r="F114" s="356">
        <v>0.3</v>
      </c>
      <c r="G114" s="375">
        <v>24.9</v>
      </c>
      <c r="H114" s="310">
        <f t="shared" si="41"/>
        <v>0</v>
      </c>
      <c r="I114" s="376"/>
      <c r="J114" s="377"/>
      <c r="K114" s="376"/>
      <c r="L114" s="311">
        <f t="shared" si="46"/>
        <v>27</v>
      </c>
      <c r="M114" s="311">
        <f t="shared" si="47"/>
        <v>2.1</v>
      </c>
      <c r="N114" s="311">
        <f t="shared" si="47"/>
        <v>0.3</v>
      </c>
      <c r="O114" s="311">
        <f t="shared" si="47"/>
        <v>24.9</v>
      </c>
      <c r="P114" s="264"/>
    </row>
    <row r="115" spans="1:18" s="36" customFormat="1" ht="26.4" x14ac:dyDescent="0.25">
      <c r="A115" s="203"/>
      <c r="B115" s="657" t="s">
        <v>596</v>
      </c>
      <c r="C115" s="607"/>
      <c r="D115" s="266">
        <f t="shared" si="45"/>
        <v>0</v>
      </c>
      <c r="E115" s="273"/>
      <c r="F115" s="273"/>
      <c r="G115" s="336"/>
      <c r="H115" s="285">
        <f t="shared" si="41"/>
        <v>6.3</v>
      </c>
      <c r="I115" s="374">
        <v>6.3</v>
      </c>
      <c r="J115" s="374"/>
      <c r="K115" s="374"/>
      <c r="L115" s="151">
        <f t="shared" si="46"/>
        <v>6.3</v>
      </c>
      <c r="M115" s="151">
        <f t="shared" si="47"/>
        <v>6.3</v>
      </c>
      <c r="N115" s="151">
        <f t="shared" si="47"/>
        <v>0</v>
      </c>
      <c r="O115" s="151">
        <f t="shared" si="47"/>
        <v>0</v>
      </c>
      <c r="P115" s="264"/>
    </row>
    <row r="116" spans="1:18" x14ac:dyDescent="0.25">
      <c r="A116" s="39" t="s">
        <v>76</v>
      </c>
      <c r="B116" s="26" t="s">
        <v>50</v>
      </c>
      <c r="C116" s="447" t="s">
        <v>46</v>
      </c>
      <c r="D116" s="187">
        <f>E116+G116</f>
        <v>7.6000000000000005</v>
      </c>
      <c r="E116" s="134">
        <f>E118+E120+E121</f>
        <v>7.6000000000000005</v>
      </c>
      <c r="F116" s="134">
        <f t="shared" ref="F116:G116" si="48">F118+F120</f>
        <v>0.4</v>
      </c>
      <c r="G116" s="134">
        <f t="shared" si="48"/>
        <v>0</v>
      </c>
      <c r="H116" s="188">
        <f t="shared" si="41"/>
        <v>3</v>
      </c>
      <c r="I116" s="135">
        <f>I118+I120+I121</f>
        <v>3</v>
      </c>
      <c r="J116" s="135">
        <f t="shared" ref="J116:K116" si="49">J118+J120</f>
        <v>0</v>
      </c>
      <c r="K116" s="135">
        <f t="shared" si="49"/>
        <v>0</v>
      </c>
      <c r="L116" s="189">
        <f t="shared" si="46"/>
        <v>10.600000000000001</v>
      </c>
      <c r="M116" s="325">
        <f>M118+M120+M121</f>
        <v>10.600000000000001</v>
      </c>
      <c r="N116" s="325">
        <f t="shared" ref="N116:O116" si="50">N118+N120</f>
        <v>0.4</v>
      </c>
      <c r="O116" s="325">
        <f t="shared" si="50"/>
        <v>0</v>
      </c>
      <c r="P116" s="293"/>
    </row>
    <row r="117" spans="1:18" x14ac:dyDescent="0.25">
      <c r="A117" s="39"/>
      <c r="B117" s="126" t="s">
        <v>181</v>
      </c>
      <c r="C117" s="444"/>
      <c r="D117" s="257"/>
      <c r="E117" s="137"/>
      <c r="F117" s="257"/>
      <c r="G117" s="137"/>
      <c r="H117" s="237"/>
      <c r="I117" s="138"/>
      <c r="J117" s="237"/>
      <c r="K117" s="138"/>
      <c r="L117" s="238"/>
      <c r="M117" s="303"/>
      <c r="N117" s="326"/>
      <c r="O117" s="303"/>
      <c r="P117" s="293"/>
    </row>
    <row r="118" spans="1:18" ht="52.8" x14ac:dyDescent="0.25">
      <c r="A118" s="39"/>
      <c r="B118" s="129" t="s">
        <v>376</v>
      </c>
      <c r="C118" s="444"/>
      <c r="D118" s="185">
        <f t="shared" ref="D118:D121" si="51">E118+G118</f>
        <v>0.4</v>
      </c>
      <c r="E118" s="137">
        <v>0.4</v>
      </c>
      <c r="F118" s="137">
        <v>0.4</v>
      </c>
      <c r="G118" s="137"/>
      <c r="H118" s="310">
        <f t="shared" ref="H118:H121" si="52">I118+K118</f>
        <v>0</v>
      </c>
      <c r="I118" s="138"/>
      <c r="J118" s="138"/>
      <c r="K118" s="138"/>
      <c r="L118" s="139">
        <f t="shared" ref="L118" si="53">M118+O118</f>
        <v>0.4</v>
      </c>
      <c r="M118" s="303">
        <f t="shared" ref="M118:N118" si="54">E118+I118</f>
        <v>0.4</v>
      </c>
      <c r="N118" s="303">
        <f t="shared" si="54"/>
        <v>0.4</v>
      </c>
      <c r="O118" s="303"/>
      <c r="P118" s="293"/>
    </row>
    <row r="119" spans="1:18" hidden="1" x14ac:dyDescent="0.25">
      <c r="A119" s="39"/>
      <c r="B119" s="129"/>
      <c r="C119" s="444"/>
      <c r="D119" s="266"/>
      <c r="E119" s="142"/>
      <c r="F119" s="142"/>
      <c r="G119" s="142"/>
      <c r="H119" s="310"/>
      <c r="I119" s="143"/>
      <c r="J119" s="143"/>
      <c r="K119" s="143"/>
      <c r="L119" s="144"/>
      <c r="M119" s="327"/>
      <c r="N119" s="327"/>
      <c r="O119" s="327"/>
      <c r="P119" s="293"/>
    </row>
    <row r="120" spans="1:18" ht="52.8" x14ac:dyDescent="0.25">
      <c r="A120" s="39"/>
      <c r="B120" s="351" t="s">
        <v>377</v>
      </c>
      <c r="C120" s="444"/>
      <c r="D120" s="184">
        <f t="shared" si="51"/>
        <v>7.2</v>
      </c>
      <c r="E120" s="134">
        <v>7.2</v>
      </c>
      <c r="F120" s="134"/>
      <c r="G120" s="134"/>
      <c r="H120" s="310">
        <f t="shared" si="52"/>
        <v>0</v>
      </c>
      <c r="I120" s="135"/>
      <c r="J120" s="135"/>
      <c r="K120" s="135"/>
      <c r="L120" s="136">
        <f t="shared" ref="L120:L122" si="55">M120+O120</f>
        <v>7.2</v>
      </c>
      <c r="M120" s="325">
        <f t="shared" si="47"/>
        <v>7.2</v>
      </c>
      <c r="N120" s="325">
        <f t="shared" si="47"/>
        <v>0</v>
      </c>
      <c r="O120" s="325"/>
      <c r="P120" s="293"/>
    </row>
    <row r="121" spans="1:18" ht="26.4" x14ac:dyDescent="0.25">
      <c r="A121" s="39"/>
      <c r="B121" s="351" t="s">
        <v>596</v>
      </c>
      <c r="C121" s="445"/>
      <c r="D121" s="184">
        <f t="shared" si="51"/>
        <v>0</v>
      </c>
      <c r="E121" s="173"/>
      <c r="F121" s="173"/>
      <c r="G121" s="134"/>
      <c r="H121" s="310">
        <f t="shared" si="52"/>
        <v>3</v>
      </c>
      <c r="I121" s="135">
        <v>3</v>
      </c>
      <c r="J121" s="188"/>
      <c r="K121" s="135"/>
      <c r="L121" s="136">
        <f t="shared" si="55"/>
        <v>3</v>
      </c>
      <c r="M121" s="325">
        <f t="shared" si="47"/>
        <v>3</v>
      </c>
      <c r="N121" s="403"/>
      <c r="O121" s="325"/>
      <c r="P121" s="293"/>
    </row>
    <row r="122" spans="1:18" x14ac:dyDescent="0.25">
      <c r="A122" s="32" t="s">
        <v>77</v>
      </c>
      <c r="B122" s="35" t="s">
        <v>33</v>
      </c>
      <c r="C122" s="444" t="s">
        <v>46</v>
      </c>
      <c r="D122" s="658">
        <f>E122+G122</f>
        <v>3.2</v>
      </c>
      <c r="E122" s="173">
        <f>E124+E125</f>
        <v>3.2</v>
      </c>
      <c r="F122" s="173"/>
      <c r="G122" s="134">
        <f t="shared" ref="G122" si="56">G125+G126</f>
        <v>0</v>
      </c>
      <c r="H122" s="188">
        <f t="shared" si="41"/>
        <v>3.4</v>
      </c>
      <c r="I122" s="135">
        <f>I124+I125</f>
        <v>3.4</v>
      </c>
      <c r="J122" s="188">
        <f t="shared" ref="J122:K122" si="57">J125+J126+J124</f>
        <v>0</v>
      </c>
      <c r="K122" s="135">
        <f t="shared" si="57"/>
        <v>0</v>
      </c>
      <c r="L122" s="189">
        <f t="shared" si="55"/>
        <v>6.6</v>
      </c>
      <c r="M122" s="325">
        <f t="shared" si="47"/>
        <v>6.6</v>
      </c>
      <c r="N122" s="403">
        <f t="shared" si="47"/>
        <v>0</v>
      </c>
      <c r="O122" s="325"/>
      <c r="P122" s="293"/>
    </row>
    <row r="123" spans="1:18" x14ac:dyDescent="0.25">
      <c r="A123" s="39"/>
      <c r="B123" s="126" t="s">
        <v>181</v>
      </c>
      <c r="C123" s="444"/>
      <c r="D123" s="658">
        <f t="shared" ref="D123:D124" si="58">E123+G123</f>
        <v>0</v>
      </c>
      <c r="E123" s="175"/>
      <c r="F123" s="228"/>
      <c r="G123" s="142"/>
      <c r="H123" s="231"/>
      <c r="I123" s="143"/>
      <c r="J123" s="231"/>
      <c r="K123" s="143"/>
      <c r="L123" s="232"/>
      <c r="M123" s="327"/>
      <c r="N123" s="293"/>
      <c r="O123" s="327"/>
      <c r="P123" s="293"/>
    </row>
    <row r="124" spans="1:18" ht="52.8" x14ac:dyDescent="0.25">
      <c r="A124" s="39"/>
      <c r="B124" s="351" t="s">
        <v>377</v>
      </c>
      <c r="C124" s="444"/>
      <c r="D124" s="184">
        <f t="shared" si="58"/>
        <v>3.2</v>
      </c>
      <c r="E124" s="175">
        <v>3.2</v>
      </c>
      <c r="F124" s="175"/>
      <c r="G124" s="137"/>
      <c r="H124" s="376">
        <f t="shared" ref="H124" si="59">I124+K124</f>
        <v>0</v>
      </c>
      <c r="I124" s="138"/>
      <c r="J124" s="237"/>
      <c r="K124" s="138"/>
      <c r="L124" s="254">
        <f t="shared" ref="L124:L127" si="60">M124+O124</f>
        <v>3.2</v>
      </c>
      <c r="M124" s="659">
        <f t="shared" ref="M124:O127" si="61">E124+I124</f>
        <v>3.2</v>
      </c>
      <c r="N124" s="516">
        <f t="shared" si="61"/>
        <v>0</v>
      </c>
      <c r="O124" s="516"/>
      <c r="P124" s="293"/>
    </row>
    <row r="125" spans="1:18" ht="26.4" x14ac:dyDescent="0.25">
      <c r="A125" s="39"/>
      <c r="B125" s="351" t="s">
        <v>597</v>
      </c>
      <c r="C125" s="444"/>
      <c r="D125" s="658">
        <f>E125+G125</f>
        <v>0</v>
      </c>
      <c r="E125" s="137"/>
      <c r="F125" s="137"/>
      <c r="G125" s="137"/>
      <c r="H125" s="188">
        <f t="shared" si="41"/>
        <v>3.4</v>
      </c>
      <c r="I125" s="138">
        <v>3.4</v>
      </c>
      <c r="J125" s="138"/>
      <c r="K125" s="138"/>
      <c r="L125" s="139">
        <f t="shared" si="60"/>
        <v>3.4</v>
      </c>
      <c r="M125" s="303">
        <f t="shared" si="61"/>
        <v>3.4</v>
      </c>
      <c r="N125" s="303">
        <f t="shared" si="61"/>
        <v>0</v>
      </c>
      <c r="O125" s="303"/>
      <c r="P125" s="293"/>
    </row>
    <row r="126" spans="1:18" s="36" customFormat="1" ht="26.4" hidden="1" x14ac:dyDescent="0.25">
      <c r="A126" s="203"/>
      <c r="B126" s="129" t="s">
        <v>273</v>
      </c>
      <c r="C126" s="344"/>
      <c r="D126" s="184">
        <f>E126+G126</f>
        <v>0</v>
      </c>
      <c r="E126" s="134"/>
      <c r="F126" s="134"/>
      <c r="G126" s="134"/>
      <c r="H126" s="135">
        <f t="shared" si="41"/>
        <v>0</v>
      </c>
      <c r="I126" s="135"/>
      <c r="J126" s="135"/>
      <c r="K126" s="135"/>
      <c r="L126" s="136">
        <f t="shared" si="60"/>
        <v>0</v>
      </c>
      <c r="M126" s="325">
        <f t="shared" si="61"/>
        <v>0</v>
      </c>
      <c r="N126" s="325">
        <f t="shared" si="61"/>
        <v>0</v>
      </c>
      <c r="O126" s="325">
        <f t="shared" si="61"/>
        <v>0</v>
      </c>
      <c r="P126" s="293"/>
      <c r="Q126" s="177"/>
      <c r="R126" s="178"/>
    </row>
    <row r="127" spans="1:18" x14ac:dyDescent="0.25">
      <c r="A127" s="32" t="s">
        <v>78</v>
      </c>
      <c r="B127" s="35" t="s">
        <v>149</v>
      </c>
      <c r="C127" s="447" t="s">
        <v>46</v>
      </c>
      <c r="D127" s="323">
        <f>E127+G127</f>
        <v>0.4</v>
      </c>
      <c r="E127" s="256">
        <f>E130+E131</f>
        <v>0.4</v>
      </c>
      <c r="F127" s="256">
        <f>F130+F131</f>
        <v>0.4</v>
      </c>
      <c r="G127" s="323">
        <f t="shared" ref="G127" si="62">SUM(G130:G131)</f>
        <v>0</v>
      </c>
      <c r="H127" s="188">
        <f t="shared" si="41"/>
        <v>4.4000000000000004</v>
      </c>
      <c r="I127" s="135">
        <f>I130+I131</f>
        <v>4.4000000000000004</v>
      </c>
      <c r="J127" s="188">
        <f t="shared" ref="J127:K127" si="63">J130+J131+J129</f>
        <v>0</v>
      </c>
      <c r="K127" s="260">
        <f t="shared" si="63"/>
        <v>0</v>
      </c>
      <c r="L127" s="136">
        <f t="shared" si="60"/>
        <v>4.8000000000000007</v>
      </c>
      <c r="M127" s="136">
        <f t="shared" si="61"/>
        <v>4.8000000000000007</v>
      </c>
      <c r="N127" s="136">
        <f t="shared" si="61"/>
        <v>0.4</v>
      </c>
      <c r="O127" s="136"/>
      <c r="P127" s="293"/>
      <c r="Q127" s="169"/>
      <c r="R127" s="87"/>
    </row>
    <row r="128" spans="1:18" x14ac:dyDescent="0.25">
      <c r="A128" s="39"/>
      <c r="B128" s="271" t="s">
        <v>181</v>
      </c>
      <c r="C128" s="444"/>
      <c r="D128" s="281"/>
      <c r="E128" s="255"/>
      <c r="F128" s="324"/>
      <c r="G128" s="281"/>
      <c r="H128" s="286"/>
      <c r="I128" s="143"/>
      <c r="J128" s="231"/>
      <c r="K128" s="286"/>
      <c r="L128" s="139"/>
      <c r="M128" s="139"/>
      <c r="N128" s="139"/>
      <c r="O128" s="139"/>
      <c r="P128" s="293"/>
      <c r="Q128" s="169"/>
      <c r="R128" s="87"/>
    </row>
    <row r="129" spans="1:18" ht="26.4" hidden="1" x14ac:dyDescent="0.25">
      <c r="A129" s="39"/>
      <c r="B129" s="450" t="s">
        <v>244</v>
      </c>
      <c r="C129" s="444"/>
      <c r="D129" s="137">
        <f t="shared" ref="D129:D130" si="64">E129+G129</f>
        <v>0</v>
      </c>
      <c r="E129" s="137"/>
      <c r="F129" s="324"/>
      <c r="G129" s="281"/>
      <c r="H129" s="404">
        <f t="shared" ref="H129:H130" si="65">I129+K129</f>
        <v>0</v>
      </c>
      <c r="I129" s="143"/>
      <c r="J129" s="231"/>
      <c r="K129" s="143"/>
      <c r="L129" s="139">
        <f t="shared" ref="L129:L136" si="66">M129+O129</f>
        <v>0</v>
      </c>
      <c r="M129" s="516">
        <f t="shared" ref="M129:O132" si="67">E129+I129</f>
        <v>0</v>
      </c>
      <c r="N129" s="516">
        <f t="shared" si="67"/>
        <v>0</v>
      </c>
      <c r="O129" s="516"/>
      <c r="P129" s="293"/>
      <c r="Q129" s="169"/>
      <c r="R129" s="87"/>
    </row>
    <row r="130" spans="1:18" ht="52.8" x14ac:dyDescent="0.25">
      <c r="A130" s="39"/>
      <c r="B130" s="129" t="s">
        <v>376</v>
      </c>
      <c r="C130" s="445"/>
      <c r="D130" s="137">
        <f t="shared" si="64"/>
        <v>0.4</v>
      </c>
      <c r="E130" s="137">
        <v>0.4</v>
      </c>
      <c r="F130" s="137">
        <v>0.4</v>
      </c>
      <c r="G130" s="175"/>
      <c r="H130" s="405">
        <f t="shared" si="65"/>
        <v>0</v>
      </c>
      <c r="I130" s="138"/>
      <c r="J130" s="237"/>
      <c r="K130" s="138"/>
      <c r="L130" s="62">
        <f t="shared" si="66"/>
        <v>0.4</v>
      </c>
      <c r="M130" s="516">
        <f t="shared" si="67"/>
        <v>0.4</v>
      </c>
      <c r="N130" s="516">
        <f t="shared" si="67"/>
        <v>0.4</v>
      </c>
      <c r="O130" s="516"/>
      <c r="P130" s="293"/>
    </row>
    <row r="131" spans="1:18" ht="26.4" x14ac:dyDescent="0.25">
      <c r="A131" s="39"/>
      <c r="B131" s="351" t="s">
        <v>596</v>
      </c>
      <c r="C131" s="446"/>
      <c r="D131" s="256">
        <f>E131+G131</f>
        <v>0</v>
      </c>
      <c r="E131" s="256"/>
      <c r="F131" s="256"/>
      <c r="G131" s="273"/>
      <c r="H131" s="138">
        <f t="shared" si="41"/>
        <v>4.4000000000000004</v>
      </c>
      <c r="I131" s="138">
        <v>4.4000000000000004</v>
      </c>
      <c r="J131" s="138"/>
      <c r="K131" s="138"/>
      <c r="L131" s="62">
        <f t="shared" si="66"/>
        <v>4.4000000000000004</v>
      </c>
      <c r="M131" s="516">
        <f t="shared" si="67"/>
        <v>4.4000000000000004</v>
      </c>
      <c r="N131" s="327">
        <f t="shared" si="67"/>
        <v>0</v>
      </c>
      <c r="O131" s="327">
        <f t="shared" si="67"/>
        <v>0</v>
      </c>
      <c r="P131" s="293"/>
      <c r="Q131" s="169"/>
      <c r="R131" s="87"/>
    </row>
    <row r="132" spans="1:18" x14ac:dyDescent="0.25">
      <c r="A132" s="32" t="s">
        <v>90</v>
      </c>
      <c r="B132" s="35" t="s">
        <v>254</v>
      </c>
      <c r="C132" s="442" t="s">
        <v>46</v>
      </c>
      <c r="D132" s="323">
        <f>E132+G132</f>
        <v>0</v>
      </c>
      <c r="E132" s="134"/>
      <c r="F132" s="134">
        <f t="shared" ref="F132:G132" si="68">SUM(F134:F135)</f>
        <v>0</v>
      </c>
      <c r="G132" s="134">
        <f t="shared" si="68"/>
        <v>0</v>
      </c>
      <c r="H132" s="174">
        <f t="shared" si="41"/>
        <v>2.4</v>
      </c>
      <c r="I132" s="135">
        <v>2.4</v>
      </c>
      <c r="J132" s="135">
        <f t="shared" ref="J132:K132" si="69">SUM(J134:J135)</f>
        <v>0</v>
      </c>
      <c r="K132" s="260">
        <f t="shared" si="69"/>
        <v>0</v>
      </c>
      <c r="L132" s="144">
        <f t="shared" si="66"/>
        <v>2.4</v>
      </c>
      <c r="M132" s="327">
        <f t="shared" si="67"/>
        <v>2.4</v>
      </c>
      <c r="N132" s="516">
        <f t="shared" ref="N132:O132" si="70">SUM(N134:N135)</f>
        <v>0</v>
      </c>
      <c r="O132" s="516">
        <f t="shared" si="70"/>
        <v>0</v>
      </c>
      <c r="P132" s="293"/>
      <c r="Q132" s="169"/>
      <c r="R132" s="87"/>
    </row>
    <row r="133" spans="1:18" hidden="1" x14ac:dyDescent="0.25">
      <c r="A133" s="39"/>
      <c r="B133" s="271" t="s">
        <v>181</v>
      </c>
      <c r="C133" s="443"/>
      <c r="D133" s="281"/>
      <c r="E133" s="137"/>
      <c r="F133" s="257"/>
      <c r="G133" s="137"/>
      <c r="H133" s="229"/>
      <c r="I133" s="231"/>
      <c r="J133" s="143"/>
      <c r="K133" s="231"/>
      <c r="L133" s="62"/>
      <c r="M133" s="516"/>
      <c r="N133" s="516"/>
      <c r="O133" s="516"/>
      <c r="P133" s="293"/>
      <c r="Q133" s="169"/>
      <c r="R133" s="87"/>
    </row>
    <row r="134" spans="1:18" hidden="1" x14ac:dyDescent="0.25">
      <c r="A134" s="39"/>
      <c r="B134" s="129"/>
      <c r="C134" s="444"/>
      <c r="D134" s="137">
        <f t="shared" ref="D134" si="71">E134+G134</f>
        <v>0</v>
      </c>
      <c r="E134" s="137"/>
      <c r="F134" s="137"/>
      <c r="G134" s="137"/>
      <c r="H134" s="310">
        <f t="shared" ref="H134" si="72">I134+K134</f>
        <v>0</v>
      </c>
      <c r="I134" s="61"/>
      <c r="J134" s="61"/>
      <c r="K134" s="330"/>
      <c r="L134" s="62">
        <f t="shared" ref="L134:L135" si="73">M134+O134</f>
        <v>0</v>
      </c>
      <c r="M134" s="62">
        <f t="shared" ref="M134:O136" si="74">E134+I134</f>
        <v>0</v>
      </c>
      <c r="N134" s="62">
        <f t="shared" si="74"/>
        <v>0</v>
      </c>
      <c r="O134" s="62"/>
      <c r="P134" s="293"/>
    </row>
    <row r="135" spans="1:18" ht="26.4" x14ac:dyDescent="0.25">
      <c r="A135" s="39"/>
      <c r="B135" s="351" t="s">
        <v>596</v>
      </c>
      <c r="C135" s="446"/>
      <c r="D135" s="134">
        <f>E135+G135</f>
        <v>0</v>
      </c>
      <c r="E135" s="187"/>
      <c r="F135" s="134"/>
      <c r="G135" s="230"/>
      <c r="H135" s="138">
        <f t="shared" si="41"/>
        <v>0</v>
      </c>
      <c r="I135" s="237"/>
      <c r="J135" s="138"/>
      <c r="K135" s="237"/>
      <c r="L135" s="62">
        <f t="shared" si="73"/>
        <v>0</v>
      </c>
      <c r="M135" s="62">
        <f t="shared" si="74"/>
        <v>0</v>
      </c>
      <c r="N135" s="62">
        <f t="shared" si="74"/>
        <v>0</v>
      </c>
      <c r="O135" s="62">
        <f t="shared" si="74"/>
        <v>0</v>
      </c>
      <c r="P135" s="293"/>
      <c r="Q135" s="169"/>
      <c r="R135" s="87"/>
    </row>
    <row r="136" spans="1:18" x14ac:dyDescent="0.25">
      <c r="A136" s="32" t="s">
        <v>79</v>
      </c>
      <c r="B136" s="179" t="s">
        <v>142</v>
      </c>
      <c r="C136" s="442" t="s">
        <v>46</v>
      </c>
      <c r="D136" s="323">
        <f>E136+G136</f>
        <v>5.0999999999999996</v>
      </c>
      <c r="E136" s="134">
        <v>5.0999999999999996</v>
      </c>
      <c r="F136" s="184">
        <f>SUM(F138:F139)</f>
        <v>0</v>
      </c>
      <c r="G136" s="184">
        <f>SUM(G138:G139)</f>
        <v>0</v>
      </c>
      <c r="H136" s="174">
        <f t="shared" si="41"/>
        <v>0</v>
      </c>
      <c r="I136" s="135"/>
      <c r="J136" s="135">
        <f>SUM(J138:J139)</f>
        <v>0</v>
      </c>
      <c r="K136" s="260">
        <f>SUM(K138:K139)</f>
        <v>0</v>
      </c>
      <c r="L136" s="332">
        <f t="shared" si="66"/>
        <v>5.0999999999999996</v>
      </c>
      <c r="M136" s="327">
        <f t="shared" si="74"/>
        <v>5.0999999999999996</v>
      </c>
      <c r="N136" s="293">
        <f t="shared" si="74"/>
        <v>0</v>
      </c>
      <c r="O136" s="327">
        <f t="shared" si="74"/>
        <v>0</v>
      </c>
      <c r="P136" s="293"/>
      <c r="Q136" s="169"/>
      <c r="R136" s="87"/>
    </row>
    <row r="137" spans="1:18" hidden="1" x14ac:dyDescent="0.25">
      <c r="A137" s="39"/>
      <c r="B137" s="271" t="s">
        <v>181</v>
      </c>
      <c r="C137" s="443"/>
      <c r="D137" s="283"/>
      <c r="E137" s="142"/>
      <c r="F137" s="266"/>
      <c r="G137" s="185"/>
      <c r="H137" s="229"/>
      <c r="I137" s="143"/>
      <c r="J137" s="143"/>
      <c r="K137" s="231"/>
      <c r="L137" s="332"/>
      <c r="M137" s="327"/>
      <c r="N137" s="293"/>
      <c r="O137" s="327"/>
      <c r="P137" s="293"/>
      <c r="Q137" s="169"/>
      <c r="R137" s="87"/>
    </row>
    <row r="138" spans="1:18" hidden="1" x14ac:dyDescent="0.25">
      <c r="A138" s="39"/>
      <c r="B138" s="129"/>
      <c r="C138" s="443"/>
      <c r="D138" s="228">
        <f t="shared" ref="D138" si="75">E138+G138</f>
        <v>0</v>
      </c>
      <c r="E138" s="142"/>
      <c r="F138" s="266"/>
      <c r="G138" s="185"/>
      <c r="H138" s="310">
        <f t="shared" ref="H138" si="76">I138+K138</f>
        <v>0</v>
      </c>
      <c r="I138" s="61"/>
      <c r="J138" s="61"/>
      <c r="K138" s="330"/>
      <c r="L138" s="332">
        <f t="shared" ref="L138:L140" si="77">M138+O138</f>
        <v>0</v>
      </c>
      <c r="M138" s="327">
        <f t="shared" ref="M138:O140" si="78">E138+I138</f>
        <v>0</v>
      </c>
      <c r="N138" s="293">
        <f t="shared" si="78"/>
        <v>0</v>
      </c>
      <c r="O138" s="327"/>
      <c r="P138" s="293"/>
    </row>
    <row r="139" spans="1:18" s="36" customFormat="1" ht="52.8" x14ac:dyDescent="0.25">
      <c r="A139" s="203"/>
      <c r="B139" s="351" t="s">
        <v>377</v>
      </c>
      <c r="C139" s="406"/>
      <c r="D139" s="175">
        <f>E139+G139</f>
        <v>0</v>
      </c>
      <c r="E139" s="137"/>
      <c r="F139" s="185"/>
      <c r="G139" s="230"/>
      <c r="H139" s="143">
        <f t="shared" si="41"/>
        <v>0</v>
      </c>
      <c r="I139" s="143"/>
      <c r="J139" s="143"/>
      <c r="K139" s="231"/>
      <c r="L139" s="332">
        <f t="shared" si="77"/>
        <v>0</v>
      </c>
      <c r="M139" s="327">
        <f t="shared" si="78"/>
        <v>0</v>
      </c>
      <c r="N139" s="293">
        <f t="shared" si="78"/>
        <v>0</v>
      </c>
      <c r="O139" s="327">
        <f t="shared" si="78"/>
        <v>0</v>
      </c>
      <c r="P139" s="293"/>
      <c r="Q139" s="177"/>
      <c r="R139" s="178"/>
    </row>
    <row r="140" spans="1:18" x14ac:dyDescent="0.25">
      <c r="A140" s="302" t="s">
        <v>80</v>
      </c>
      <c r="B140" s="258" t="s">
        <v>236</v>
      </c>
      <c r="C140" s="447" t="s">
        <v>46</v>
      </c>
      <c r="D140" s="283">
        <f>E140+G140</f>
        <v>5.2</v>
      </c>
      <c r="E140" s="142">
        <f>E142+E143</f>
        <v>5.2</v>
      </c>
      <c r="F140" s="228">
        <f t="shared" ref="F140:G140" si="79">SUM(F142:F144)</f>
        <v>0</v>
      </c>
      <c r="G140" s="173">
        <f t="shared" si="79"/>
        <v>0</v>
      </c>
      <c r="H140" s="135">
        <f t="shared" si="41"/>
        <v>2.2999999999999998</v>
      </c>
      <c r="I140" s="188">
        <f>I143+I142</f>
        <v>2.2999999999999998</v>
      </c>
      <c r="J140" s="135">
        <f t="shared" ref="J140:K140" si="80">SUM(J142:J144)</f>
        <v>0</v>
      </c>
      <c r="K140" s="188">
        <f t="shared" si="80"/>
        <v>0</v>
      </c>
      <c r="L140" s="331">
        <f t="shared" si="77"/>
        <v>7.5</v>
      </c>
      <c r="M140" s="136">
        <f t="shared" si="78"/>
        <v>7.5</v>
      </c>
      <c r="N140" s="189">
        <f t="shared" si="78"/>
        <v>0</v>
      </c>
      <c r="O140" s="325"/>
      <c r="P140" s="293"/>
      <c r="Q140" s="169"/>
      <c r="R140" s="87"/>
    </row>
    <row r="141" spans="1:18" x14ac:dyDescent="0.25">
      <c r="A141" s="200"/>
      <c r="B141" s="271" t="s">
        <v>181</v>
      </c>
      <c r="C141" s="444"/>
      <c r="D141" s="281"/>
      <c r="E141" s="137"/>
      <c r="F141" s="257"/>
      <c r="G141" s="228"/>
      <c r="H141" s="143"/>
      <c r="I141" s="231"/>
      <c r="J141" s="143"/>
      <c r="K141" s="231"/>
      <c r="L141" s="332"/>
      <c r="M141" s="327"/>
      <c r="N141" s="293"/>
      <c r="O141" s="327"/>
      <c r="P141" s="293"/>
      <c r="Q141" s="169"/>
      <c r="R141" s="87"/>
    </row>
    <row r="142" spans="1:18" ht="52.8" x14ac:dyDescent="0.25">
      <c r="A142" s="200"/>
      <c r="B142" s="351" t="s">
        <v>377</v>
      </c>
      <c r="C142" s="444"/>
      <c r="D142" s="137">
        <f t="shared" ref="D142:D143" si="81">E142+G142</f>
        <v>5.2</v>
      </c>
      <c r="E142" s="137">
        <v>5.2</v>
      </c>
      <c r="F142" s="257"/>
      <c r="G142" s="175"/>
      <c r="H142" s="377">
        <f t="shared" ref="H142:H143" si="82">I142+K142</f>
        <v>0</v>
      </c>
      <c r="I142" s="237"/>
      <c r="J142" s="138"/>
      <c r="K142" s="237"/>
      <c r="L142" s="333">
        <f t="shared" ref="L142:L143" si="83">M142+O142</f>
        <v>5.2</v>
      </c>
      <c r="M142" s="139">
        <f t="shared" ref="M142:O145" si="84">E142+I142</f>
        <v>5.2</v>
      </c>
      <c r="N142" s="238">
        <f t="shared" si="84"/>
        <v>0</v>
      </c>
      <c r="O142" s="303"/>
      <c r="P142" s="293"/>
      <c r="Q142" s="169"/>
      <c r="R142" s="87"/>
    </row>
    <row r="143" spans="1:18" ht="26.4" x14ac:dyDescent="0.25">
      <c r="A143" s="39"/>
      <c r="B143" s="351" t="s">
        <v>596</v>
      </c>
      <c r="C143" s="444"/>
      <c r="D143" s="137">
        <f t="shared" si="81"/>
        <v>0</v>
      </c>
      <c r="E143" s="137"/>
      <c r="F143" s="137"/>
      <c r="G143" s="137"/>
      <c r="H143" s="377">
        <f t="shared" si="82"/>
        <v>2.2999999999999998</v>
      </c>
      <c r="I143" s="138">
        <v>2.2999999999999998</v>
      </c>
      <c r="J143" s="138"/>
      <c r="K143" s="138"/>
      <c r="L143" s="139">
        <f t="shared" si="83"/>
        <v>2.2999999999999998</v>
      </c>
      <c r="M143" s="139">
        <f t="shared" si="84"/>
        <v>2.2999999999999998</v>
      </c>
      <c r="N143" s="139">
        <f t="shared" si="84"/>
        <v>0</v>
      </c>
      <c r="O143" s="139"/>
      <c r="P143" s="293"/>
    </row>
    <row r="144" spans="1:18" hidden="1" x14ac:dyDescent="0.25">
      <c r="A144" s="200"/>
      <c r="B144" s="129"/>
      <c r="C144" s="660"/>
      <c r="D144" s="134">
        <f>E144+G144</f>
        <v>0</v>
      </c>
      <c r="E144" s="134"/>
      <c r="F144" s="134"/>
      <c r="G144" s="228"/>
      <c r="H144" s="143">
        <f t="shared" si="41"/>
        <v>0</v>
      </c>
      <c r="I144" s="143"/>
      <c r="J144" s="143"/>
      <c r="K144" s="229"/>
      <c r="L144" s="234">
        <f>M144+O144</f>
        <v>0</v>
      </c>
      <c r="M144" s="144">
        <f t="shared" si="84"/>
        <v>0</v>
      </c>
      <c r="N144" s="144">
        <f t="shared" si="84"/>
        <v>0</v>
      </c>
      <c r="O144" s="144">
        <f t="shared" si="84"/>
        <v>0</v>
      </c>
      <c r="P144" s="293"/>
      <c r="Q144" s="169"/>
      <c r="R144" s="87"/>
    </row>
    <row r="145" spans="1:18" x14ac:dyDescent="0.25">
      <c r="A145" s="32" t="s">
        <v>81</v>
      </c>
      <c r="B145" s="35" t="s">
        <v>255</v>
      </c>
      <c r="C145" s="447" t="s">
        <v>46</v>
      </c>
      <c r="D145" s="661">
        <f>E145+G145</f>
        <v>7.6</v>
      </c>
      <c r="E145" s="134">
        <f>E148+E149</f>
        <v>7.6</v>
      </c>
      <c r="F145" s="184">
        <f t="shared" ref="F145:G145" si="85">SUM(F147:F148)</f>
        <v>0</v>
      </c>
      <c r="G145" s="184">
        <f t="shared" si="85"/>
        <v>0</v>
      </c>
      <c r="H145" s="174">
        <f t="shared" si="41"/>
        <v>0.70000000000000018</v>
      </c>
      <c r="I145" s="188">
        <f>I148+I147+I149</f>
        <v>0.70000000000000018</v>
      </c>
      <c r="J145" s="135">
        <f t="shared" ref="J145:K145" si="86">SUM(J147:J148)</f>
        <v>0</v>
      </c>
      <c r="K145" s="260">
        <f t="shared" si="86"/>
        <v>0</v>
      </c>
      <c r="L145" s="62">
        <f>M145+O145</f>
        <v>8.3000000000000007</v>
      </c>
      <c r="M145" s="62">
        <f>M148+M149</f>
        <v>8.3000000000000007</v>
      </c>
      <c r="N145" s="62">
        <f t="shared" si="84"/>
        <v>0</v>
      </c>
      <c r="O145" s="62">
        <f t="shared" si="84"/>
        <v>0</v>
      </c>
      <c r="P145" s="293"/>
      <c r="Q145" s="169"/>
      <c r="R145" s="87"/>
    </row>
    <row r="146" spans="1:18" x14ac:dyDescent="0.25">
      <c r="A146" s="39"/>
      <c r="B146" s="126" t="s">
        <v>181</v>
      </c>
      <c r="C146" s="444"/>
      <c r="D146" s="336"/>
      <c r="E146" s="142"/>
      <c r="F146" s="266"/>
      <c r="G146" s="185"/>
      <c r="H146" s="229"/>
      <c r="I146" s="229"/>
      <c r="J146" s="143"/>
      <c r="K146" s="286"/>
      <c r="L146" s="62"/>
      <c r="M146" s="62"/>
      <c r="N146" s="62"/>
      <c r="O146" s="62"/>
      <c r="P146" s="293"/>
      <c r="Q146" s="169"/>
      <c r="R146" s="87"/>
    </row>
    <row r="147" spans="1:18" hidden="1" x14ac:dyDescent="0.25">
      <c r="A147" s="39"/>
      <c r="B147" s="129"/>
      <c r="C147" s="444"/>
      <c r="D147" s="230">
        <f t="shared" ref="D147" si="87">E147+G147</f>
        <v>0</v>
      </c>
      <c r="E147" s="142"/>
      <c r="F147" s="266"/>
      <c r="G147" s="185"/>
      <c r="H147" s="310">
        <f t="shared" ref="H147" si="88">I147+K147</f>
        <v>0</v>
      </c>
      <c r="I147" s="61"/>
      <c r="J147" s="61"/>
      <c r="K147" s="330"/>
      <c r="L147" s="62">
        <f t="shared" ref="L147:L149" si="89">M147+O147</f>
        <v>0</v>
      </c>
      <c r="M147" s="62">
        <f t="shared" ref="M147:O149" si="90">E147+I147</f>
        <v>0</v>
      </c>
      <c r="N147" s="62">
        <f t="shared" si="90"/>
        <v>0</v>
      </c>
      <c r="O147" s="62"/>
      <c r="P147" s="293"/>
    </row>
    <row r="148" spans="1:18" s="36" customFormat="1" ht="52.8" x14ac:dyDescent="0.25">
      <c r="A148" s="39"/>
      <c r="B148" s="351" t="s">
        <v>377</v>
      </c>
      <c r="C148" s="444"/>
      <c r="D148" s="230">
        <f>E148+G148</f>
        <v>7.6</v>
      </c>
      <c r="E148" s="142">
        <v>7.6</v>
      </c>
      <c r="F148" s="266"/>
      <c r="G148" s="230"/>
      <c r="H148" s="61">
        <f t="shared" si="41"/>
        <v>-4.0999999999999996</v>
      </c>
      <c r="I148" s="61">
        <v>-4.0999999999999996</v>
      </c>
      <c r="J148" s="61"/>
      <c r="K148" s="286"/>
      <c r="L148" s="62">
        <f t="shared" si="89"/>
        <v>3.5</v>
      </c>
      <c r="M148" s="62">
        <f t="shared" si="90"/>
        <v>3.5</v>
      </c>
      <c r="N148" s="62">
        <f t="shared" si="90"/>
        <v>0</v>
      </c>
      <c r="O148" s="62">
        <f t="shared" si="90"/>
        <v>0</v>
      </c>
      <c r="P148" s="293"/>
      <c r="Q148" s="177"/>
      <c r="R148" s="178"/>
    </row>
    <row r="149" spans="1:18" s="36" customFormat="1" ht="26.25" customHeight="1" x14ac:dyDescent="0.25">
      <c r="A149" s="39"/>
      <c r="B149" s="351" t="s">
        <v>596</v>
      </c>
      <c r="C149" s="444"/>
      <c r="D149" s="60">
        <f>E149+G149</f>
        <v>0</v>
      </c>
      <c r="E149" s="60"/>
      <c r="F149" s="60"/>
      <c r="G149" s="60"/>
      <c r="H149" s="61">
        <f t="shared" si="41"/>
        <v>4.8</v>
      </c>
      <c r="I149" s="61">
        <v>4.8</v>
      </c>
      <c r="J149" s="61"/>
      <c r="K149" s="61"/>
      <c r="L149" s="62">
        <f t="shared" si="89"/>
        <v>4.8</v>
      </c>
      <c r="M149" s="62">
        <f t="shared" si="90"/>
        <v>4.8</v>
      </c>
      <c r="N149" s="62"/>
      <c r="O149" s="62"/>
      <c r="P149" s="293"/>
      <c r="Q149" s="177"/>
      <c r="R149" s="178"/>
    </row>
    <row r="150" spans="1:18" x14ac:dyDescent="0.25">
      <c r="A150" s="32" t="s">
        <v>82</v>
      </c>
      <c r="B150" s="17" t="s">
        <v>256</v>
      </c>
      <c r="C150" s="447" t="s">
        <v>46</v>
      </c>
      <c r="D150" s="336">
        <f>E150+G150</f>
        <v>9.1999999999999993</v>
      </c>
      <c r="E150" s="142">
        <f>E152+E153</f>
        <v>9.1999999999999993</v>
      </c>
      <c r="F150" s="142">
        <f>SUM(F152:F154)</f>
        <v>0</v>
      </c>
      <c r="G150" s="228">
        <f t="shared" ref="G150" si="91">SUM(G153:G154)</f>
        <v>0</v>
      </c>
      <c r="H150" s="286">
        <f t="shared" si="41"/>
        <v>2.5</v>
      </c>
      <c r="I150" s="143">
        <f>I152+I153</f>
        <v>2.5</v>
      </c>
      <c r="J150" s="231">
        <f t="shared" ref="J150:K150" si="92">SUM(J152:J153)</f>
        <v>0</v>
      </c>
      <c r="K150" s="143">
        <f t="shared" si="92"/>
        <v>0</v>
      </c>
      <c r="L150" s="62">
        <f>M150+O150</f>
        <v>11.7</v>
      </c>
      <c r="M150" s="62">
        <f>M152+M153</f>
        <v>11.7</v>
      </c>
      <c r="N150" s="62">
        <f t="shared" ref="N150:O150" si="93">F150+J150</f>
        <v>0</v>
      </c>
      <c r="O150" s="62">
        <f t="shared" si="93"/>
        <v>0</v>
      </c>
      <c r="P150" s="293"/>
      <c r="Q150" s="169"/>
      <c r="R150" s="87"/>
    </row>
    <row r="151" spans="1:18" x14ac:dyDescent="0.25">
      <c r="A151" s="39"/>
      <c r="B151" s="126" t="s">
        <v>181</v>
      </c>
      <c r="C151" s="444"/>
      <c r="D151" s="324"/>
      <c r="E151" s="137"/>
      <c r="F151" s="257"/>
      <c r="G151" s="175"/>
      <c r="H151" s="286"/>
      <c r="I151" s="143"/>
      <c r="J151" s="231"/>
      <c r="K151" s="143"/>
      <c r="L151" s="62"/>
      <c r="M151" s="62"/>
      <c r="N151" s="62"/>
      <c r="O151" s="62"/>
      <c r="P151" s="293"/>
      <c r="Q151" s="169"/>
      <c r="R151" s="87"/>
    </row>
    <row r="152" spans="1:18" ht="52.8" x14ac:dyDescent="0.25">
      <c r="A152" s="39"/>
      <c r="B152" s="351" t="s">
        <v>377</v>
      </c>
      <c r="C152" s="444"/>
      <c r="D152" s="185">
        <f t="shared" ref="D152:D153" si="94">E152+G152</f>
        <v>9.1999999999999993</v>
      </c>
      <c r="E152" s="137">
        <v>9.1999999999999993</v>
      </c>
      <c r="F152" s="257"/>
      <c r="G152" s="175"/>
      <c r="H152" s="405">
        <f>I152+K152</f>
        <v>-1.8</v>
      </c>
      <c r="I152" s="138">
        <v>-1.8</v>
      </c>
      <c r="J152" s="237"/>
      <c r="K152" s="138"/>
      <c r="L152" s="62">
        <f t="shared" ref="L152:L164" si="95">M152+O152</f>
        <v>7.3999999999999995</v>
      </c>
      <c r="M152" s="62">
        <f t="shared" ref="M152:O165" si="96">E152+I152</f>
        <v>7.3999999999999995</v>
      </c>
      <c r="N152" s="62">
        <f t="shared" si="96"/>
        <v>0</v>
      </c>
      <c r="O152" s="62"/>
      <c r="P152" s="293"/>
      <c r="Q152" s="169"/>
      <c r="R152" s="87"/>
    </row>
    <row r="153" spans="1:18" ht="26.4" x14ac:dyDescent="0.25">
      <c r="A153" s="39"/>
      <c r="B153" s="351" t="s">
        <v>596</v>
      </c>
      <c r="C153" s="445"/>
      <c r="D153" s="185">
        <f t="shared" si="94"/>
        <v>0</v>
      </c>
      <c r="E153" s="137"/>
      <c r="F153" s="137"/>
      <c r="G153" s="137"/>
      <c r="H153" s="377">
        <f t="shared" ref="H153" si="97">I153+K153</f>
        <v>4.3</v>
      </c>
      <c r="I153" s="138">
        <v>4.3</v>
      </c>
      <c r="J153" s="138"/>
      <c r="K153" s="138"/>
      <c r="L153" s="139">
        <f t="shared" si="95"/>
        <v>4.3</v>
      </c>
      <c r="M153" s="139">
        <f t="shared" si="96"/>
        <v>4.3</v>
      </c>
      <c r="N153" s="139">
        <f t="shared" si="96"/>
        <v>0</v>
      </c>
      <c r="O153" s="139"/>
      <c r="P153" s="293"/>
    </row>
    <row r="154" spans="1:18" hidden="1" x14ac:dyDescent="0.25">
      <c r="A154" s="39"/>
      <c r="B154" s="129"/>
      <c r="C154" s="444"/>
      <c r="D154" s="134">
        <f>E154+G154</f>
        <v>0</v>
      </c>
      <c r="E154" s="134"/>
      <c r="F154" s="134"/>
      <c r="G154" s="228"/>
      <c r="H154" s="143">
        <f t="shared" si="41"/>
        <v>0</v>
      </c>
      <c r="I154" s="229"/>
      <c r="J154" s="143"/>
      <c r="K154" s="143"/>
      <c r="L154" s="144">
        <f t="shared" si="95"/>
        <v>0</v>
      </c>
      <c r="M154" s="144">
        <f t="shared" si="96"/>
        <v>0</v>
      </c>
      <c r="N154" s="144">
        <f t="shared" si="96"/>
        <v>0</v>
      </c>
      <c r="O154" s="144">
        <f t="shared" si="96"/>
        <v>0</v>
      </c>
      <c r="P154" s="293"/>
      <c r="Q154" s="169"/>
      <c r="R154" s="87"/>
    </row>
    <row r="155" spans="1:18" x14ac:dyDescent="0.25">
      <c r="A155" s="32" t="s">
        <v>83</v>
      </c>
      <c r="B155" s="35" t="s">
        <v>257</v>
      </c>
      <c r="C155" s="447" t="s">
        <v>46</v>
      </c>
      <c r="D155" s="661">
        <f>E155+G155</f>
        <v>11.2</v>
      </c>
      <c r="E155" s="134">
        <f>E158+E159</f>
        <v>11.2</v>
      </c>
      <c r="F155" s="187">
        <f>SUM(F157:F158)</f>
        <v>0</v>
      </c>
      <c r="G155" s="134">
        <f>SUM(G157:G158)</f>
        <v>0</v>
      </c>
      <c r="H155" s="174">
        <f t="shared" si="41"/>
        <v>14.2</v>
      </c>
      <c r="I155" s="135">
        <f>I158+I159</f>
        <v>14.2</v>
      </c>
      <c r="J155" s="135">
        <f>SUM(J157:J158)</f>
        <v>0</v>
      </c>
      <c r="K155" s="135">
        <f>SUM(K157:K158)</f>
        <v>0</v>
      </c>
      <c r="L155" s="62">
        <f>M155+O155</f>
        <v>25.4</v>
      </c>
      <c r="M155" s="62">
        <f t="shared" si="96"/>
        <v>25.4</v>
      </c>
      <c r="N155" s="62">
        <f t="shared" si="96"/>
        <v>0</v>
      </c>
      <c r="O155" s="62">
        <f t="shared" si="96"/>
        <v>0</v>
      </c>
      <c r="P155" s="293"/>
      <c r="Q155" s="169"/>
      <c r="R155" s="87"/>
    </row>
    <row r="156" spans="1:18" x14ac:dyDescent="0.25">
      <c r="A156" s="39"/>
      <c r="B156" s="126" t="s">
        <v>181</v>
      </c>
      <c r="C156" s="444"/>
      <c r="D156" s="336"/>
      <c r="E156" s="142"/>
      <c r="F156" s="230"/>
      <c r="G156" s="142"/>
      <c r="H156" s="229"/>
      <c r="I156" s="231"/>
      <c r="J156" s="143"/>
      <c r="K156" s="231"/>
      <c r="L156" s="62"/>
      <c r="M156" s="62"/>
      <c r="N156" s="62"/>
      <c r="O156" s="62"/>
      <c r="P156" s="293"/>
      <c r="Q156" s="169"/>
      <c r="R156" s="87"/>
    </row>
    <row r="157" spans="1:18" hidden="1" x14ac:dyDescent="0.25">
      <c r="A157" s="39"/>
      <c r="B157" s="129"/>
      <c r="C157" s="444"/>
      <c r="D157" s="230">
        <f t="shared" ref="D157" si="98">E157+G157</f>
        <v>0</v>
      </c>
      <c r="E157" s="142"/>
      <c r="F157" s="230"/>
      <c r="G157" s="142"/>
      <c r="H157" s="407">
        <f t="shared" ref="H157" si="99">I157+K157</f>
        <v>0</v>
      </c>
      <c r="I157" s="61"/>
      <c r="J157" s="61"/>
      <c r="K157" s="61"/>
      <c r="L157" s="62">
        <f t="shared" ref="L157" si="100">M157+O157</f>
        <v>0</v>
      </c>
      <c r="M157" s="62">
        <f t="shared" ref="M157:N157" si="101">E157+I157</f>
        <v>0</v>
      </c>
      <c r="N157" s="62">
        <f t="shared" si="101"/>
        <v>0</v>
      </c>
      <c r="O157" s="62"/>
      <c r="P157" s="293"/>
    </row>
    <row r="158" spans="1:18" ht="52.8" x14ac:dyDescent="0.25">
      <c r="A158" s="203"/>
      <c r="B158" s="351" t="s">
        <v>377</v>
      </c>
      <c r="C158" s="444"/>
      <c r="D158" s="257">
        <f>E158+G158</f>
        <v>11.2</v>
      </c>
      <c r="E158" s="137">
        <v>11.2</v>
      </c>
      <c r="F158" s="257"/>
      <c r="G158" s="137"/>
      <c r="H158" s="176">
        <f t="shared" si="41"/>
        <v>10</v>
      </c>
      <c r="I158" s="237">
        <v>10</v>
      </c>
      <c r="J158" s="138"/>
      <c r="K158" s="237"/>
      <c r="L158" s="62">
        <f t="shared" si="95"/>
        <v>21.2</v>
      </c>
      <c r="M158" s="62">
        <f t="shared" si="96"/>
        <v>21.2</v>
      </c>
      <c r="N158" s="62">
        <f t="shared" si="96"/>
        <v>0</v>
      </c>
      <c r="O158" s="62">
        <f t="shared" si="96"/>
        <v>0</v>
      </c>
      <c r="P158" s="293"/>
      <c r="Q158" s="169"/>
      <c r="R158" s="87"/>
    </row>
    <row r="159" spans="1:18" ht="26.4" x14ac:dyDescent="0.25">
      <c r="A159" s="39"/>
      <c r="B159" s="351" t="s">
        <v>596</v>
      </c>
      <c r="C159" s="445"/>
      <c r="D159" s="257">
        <f>E159+G159</f>
        <v>0</v>
      </c>
      <c r="E159" s="60"/>
      <c r="F159" s="60"/>
      <c r="G159" s="60"/>
      <c r="H159" s="229">
        <f>I159+K159</f>
        <v>4.2</v>
      </c>
      <c r="I159" s="231">
        <v>4.2</v>
      </c>
      <c r="J159" s="143"/>
      <c r="K159" s="231"/>
      <c r="L159" s="139">
        <f t="shared" si="95"/>
        <v>4.2</v>
      </c>
      <c r="M159" s="238">
        <f t="shared" si="96"/>
        <v>4.2</v>
      </c>
      <c r="N159" s="144"/>
      <c r="O159" s="234"/>
      <c r="P159" s="293"/>
      <c r="Q159" s="169"/>
      <c r="R159" s="87"/>
    </row>
    <row r="160" spans="1:18" x14ac:dyDescent="0.25">
      <c r="A160" s="32" t="s">
        <v>84</v>
      </c>
      <c r="B160" s="35" t="s">
        <v>249</v>
      </c>
      <c r="C160" s="443" t="s">
        <v>46</v>
      </c>
      <c r="D160" s="283">
        <f>E160+G160</f>
        <v>18.5</v>
      </c>
      <c r="E160" s="142">
        <f>SUM(E162:E164)</f>
        <v>18.5</v>
      </c>
      <c r="F160" s="142">
        <f>SUM(F162:F164)</f>
        <v>0.3</v>
      </c>
      <c r="G160" s="142">
        <f t="shared" ref="G160" si="102">SUM(G163:G164)</f>
        <v>0</v>
      </c>
      <c r="H160" s="174">
        <f t="shared" ref="H160" si="103">I160+K160</f>
        <v>5.7</v>
      </c>
      <c r="I160" s="135">
        <f>SUM(I162:I164)</f>
        <v>5.7</v>
      </c>
      <c r="J160" s="135">
        <f t="shared" ref="J160:K160" si="104">SUM(J162:J164)</f>
        <v>0</v>
      </c>
      <c r="K160" s="135">
        <f t="shared" si="104"/>
        <v>0</v>
      </c>
      <c r="L160" s="62">
        <f>M160+O160</f>
        <v>24.2</v>
      </c>
      <c r="M160" s="62">
        <f>E160+I160</f>
        <v>24.2</v>
      </c>
      <c r="N160" s="62">
        <f>F160+J160</f>
        <v>0.3</v>
      </c>
      <c r="O160" s="62">
        <f t="shared" ref="O160" si="105">G160+K160</f>
        <v>0</v>
      </c>
      <c r="P160" s="293"/>
      <c r="Q160" s="169"/>
      <c r="R160" s="87"/>
    </row>
    <row r="161" spans="1:18" x14ac:dyDescent="0.25">
      <c r="A161" s="39"/>
      <c r="B161" s="271" t="s">
        <v>181</v>
      </c>
      <c r="C161" s="443"/>
      <c r="D161" s="281"/>
      <c r="E161" s="137"/>
      <c r="F161" s="257"/>
      <c r="G161" s="137"/>
      <c r="H161" s="229"/>
      <c r="I161" s="231"/>
      <c r="J161" s="143"/>
      <c r="K161" s="231"/>
      <c r="L161" s="62"/>
      <c r="M161" s="62"/>
      <c r="N161" s="62"/>
      <c r="O161" s="62"/>
      <c r="P161" s="293"/>
      <c r="Q161" s="169"/>
      <c r="R161" s="87"/>
    </row>
    <row r="162" spans="1:18" ht="52.8" x14ac:dyDescent="0.25">
      <c r="A162" s="39"/>
      <c r="B162" s="351" t="s">
        <v>377</v>
      </c>
      <c r="C162" s="443"/>
      <c r="D162" s="137">
        <f t="shared" ref="D162:D164" si="106">E162+G162</f>
        <v>18.2</v>
      </c>
      <c r="E162" s="137">
        <v>18.2</v>
      </c>
      <c r="F162" s="257"/>
      <c r="G162" s="137"/>
      <c r="H162" s="310">
        <f t="shared" ref="H162:H163" si="107">I162+K162</f>
        <v>0</v>
      </c>
      <c r="I162" s="61"/>
      <c r="J162" s="61"/>
      <c r="K162" s="61"/>
      <c r="L162" s="62">
        <f t="shared" ref="L162:L163" si="108">M162+O162</f>
        <v>18.2</v>
      </c>
      <c r="M162" s="62">
        <f t="shared" ref="M162:N163" si="109">E162+I162</f>
        <v>18.2</v>
      </c>
      <c r="N162" s="62">
        <f t="shared" si="109"/>
        <v>0</v>
      </c>
      <c r="O162" s="62"/>
      <c r="P162" s="293"/>
      <c r="Q162" s="169"/>
      <c r="R162" s="87"/>
    </row>
    <row r="163" spans="1:18" ht="52.8" x14ac:dyDescent="0.25">
      <c r="A163" s="39"/>
      <c r="B163" s="129" t="s">
        <v>376</v>
      </c>
      <c r="C163" s="444"/>
      <c r="D163" s="137">
        <f t="shared" si="106"/>
        <v>0.3</v>
      </c>
      <c r="E163" s="137">
        <v>0.3</v>
      </c>
      <c r="F163" s="137">
        <v>0.3</v>
      </c>
      <c r="G163" s="137"/>
      <c r="H163" s="310">
        <f t="shared" si="107"/>
        <v>0</v>
      </c>
      <c r="I163" s="61"/>
      <c r="J163" s="61"/>
      <c r="K163" s="61"/>
      <c r="L163" s="62">
        <f t="shared" si="108"/>
        <v>0.3</v>
      </c>
      <c r="M163" s="62">
        <f t="shared" si="109"/>
        <v>0.3</v>
      </c>
      <c r="N163" s="62">
        <f t="shared" si="109"/>
        <v>0.3</v>
      </c>
      <c r="O163" s="62"/>
      <c r="P163" s="293"/>
    </row>
    <row r="164" spans="1:18" ht="26.4" x14ac:dyDescent="0.25">
      <c r="A164" s="39"/>
      <c r="B164" s="351" t="s">
        <v>596</v>
      </c>
      <c r="C164" s="446"/>
      <c r="D164" s="137">
        <f t="shared" si="106"/>
        <v>0</v>
      </c>
      <c r="E164" s="134"/>
      <c r="F164" s="134"/>
      <c r="G164" s="230"/>
      <c r="H164" s="143">
        <f t="shared" si="41"/>
        <v>5.7</v>
      </c>
      <c r="I164" s="231">
        <v>5.7</v>
      </c>
      <c r="J164" s="143"/>
      <c r="K164" s="231"/>
      <c r="L164" s="144">
        <f t="shared" si="95"/>
        <v>5.7</v>
      </c>
      <c r="M164" s="232">
        <f t="shared" si="96"/>
        <v>5.7</v>
      </c>
      <c r="N164" s="144">
        <f t="shared" si="96"/>
        <v>0</v>
      </c>
      <c r="O164" s="234">
        <f t="shared" si="96"/>
        <v>0</v>
      </c>
      <c r="P164" s="293"/>
      <c r="Q164" s="169"/>
      <c r="R164" s="87"/>
    </row>
    <row r="165" spans="1:18" x14ac:dyDescent="0.25">
      <c r="A165" s="32" t="s">
        <v>85</v>
      </c>
      <c r="B165" s="29" t="s">
        <v>42</v>
      </c>
      <c r="C165" s="605" t="s">
        <v>46</v>
      </c>
      <c r="D165" s="323">
        <f>E165+G165</f>
        <v>16.399999999999999</v>
      </c>
      <c r="E165" s="134">
        <v>16.399999999999999</v>
      </c>
      <c r="F165" s="134">
        <f t="shared" ref="F165:G165" si="110">SUM(F167:F168)</f>
        <v>0</v>
      </c>
      <c r="G165" s="173">
        <f t="shared" si="110"/>
        <v>0</v>
      </c>
      <c r="H165" s="260">
        <f t="shared" si="41"/>
        <v>0</v>
      </c>
      <c r="I165" s="135"/>
      <c r="J165" s="188">
        <f t="shared" ref="J165:K165" si="111">SUM(J167:J168)</f>
        <v>0</v>
      </c>
      <c r="K165" s="135">
        <f t="shared" si="111"/>
        <v>0</v>
      </c>
      <c r="L165" s="189">
        <f>M165+O165</f>
        <v>16.399999999999999</v>
      </c>
      <c r="M165" s="136">
        <f t="shared" si="96"/>
        <v>16.399999999999999</v>
      </c>
      <c r="N165" s="189">
        <f t="shared" si="96"/>
        <v>0</v>
      </c>
      <c r="O165" s="136">
        <f t="shared" si="96"/>
        <v>0</v>
      </c>
      <c r="P165" s="293"/>
      <c r="Q165" s="169"/>
      <c r="R165" s="87"/>
    </row>
    <row r="166" spans="1:18" hidden="1" x14ac:dyDescent="0.25">
      <c r="A166" s="39"/>
      <c r="B166" s="271" t="s">
        <v>181</v>
      </c>
      <c r="C166" s="606"/>
      <c r="D166" s="281"/>
      <c r="E166" s="137"/>
      <c r="F166" s="257"/>
      <c r="G166" s="175"/>
      <c r="H166" s="286"/>
      <c r="I166" s="143"/>
      <c r="J166" s="231"/>
      <c r="K166" s="143"/>
      <c r="L166" s="232"/>
      <c r="M166" s="144"/>
      <c r="N166" s="232"/>
      <c r="O166" s="144"/>
      <c r="P166" s="293"/>
      <c r="Q166" s="169"/>
      <c r="R166" s="87"/>
    </row>
    <row r="167" spans="1:18" ht="52.8" x14ac:dyDescent="0.25">
      <c r="A167" s="39"/>
      <c r="B167" s="351" t="s">
        <v>377</v>
      </c>
      <c r="C167" s="606"/>
      <c r="D167" s="137">
        <f t="shared" ref="D167" si="112">E167+G167</f>
        <v>0</v>
      </c>
      <c r="E167" s="137"/>
      <c r="F167" s="137"/>
      <c r="G167" s="175"/>
      <c r="H167" s="405">
        <f t="shared" ref="H167" si="113">I167+K167</f>
        <v>0</v>
      </c>
      <c r="I167" s="138"/>
      <c r="J167" s="237"/>
      <c r="K167" s="138"/>
      <c r="L167" s="238">
        <f t="shared" ref="L167:L168" si="114">M167+O167</f>
        <v>0</v>
      </c>
      <c r="M167" s="139">
        <f t="shared" ref="M167:O169" si="115">E167+I167</f>
        <v>0</v>
      </c>
      <c r="N167" s="238">
        <f t="shared" si="115"/>
        <v>0</v>
      </c>
      <c r="O167" s="139"/>
      <c r="P167" s="293"/>
    </row>
    <row r="168" spans="1:18" s="36" customFormat="1" hidden="1" x14ac:dyDescent="0.25">
      <c r="A168" s="203"/>
      <c r="B168" s="133"/>
      <c r="C168" s="607"/>
      <c r="D168" s="134">
        <f>E168+G168</f>
        <v>0</v>
      </c>
      <c r="E168" s="134"/>
      <c r="F168" s="134"/>
      <c r="G168" s="228"/>
      <c r="H168" s="143">
        <f t="shared" si="41"/>
        <v>0</v>
      </c>
      <c r="I168" s="229"/>
      <c r="J168" s="143"/>
      <c r="K168" s="143"/>
      <c r="L168" s="144">
        <f t="shared" si="114"/>
        <v>0</v>
      </c>
      <c r="M168" s="144">
        <f t="shared" si="115"/>
        <v>0</v>
      </c>
      <c r="N168" s="144">
        <f t="shared" si="115"/>
        <v>0</v>
      </c>
      <c r="O168" s="144">
        <f t="shared" si="115"/>
        <v>0</v>
      </c>
      <c r="P168" s="293"/>
      <c r="Q168" s="177"/>
      <c r="R168" s="178"/>
    </row>
    <row r="169" spans="1:18" x14ac:dyDescent="0.25">
      <c r="A169" s="32" t="s">
        <v>86</v>
      </c>
      <c r="B169" s="29" t="s">
        <v>153</v>
      </c>
      <c r="C169" s="442" t="s">
        <v>46</v>
      </c>
      <c r="D169" s="323">
        <f>E169+G169</f>
        <v>0</v>
      </c>
      <c r="E169" s="134"/>
      <c r="F169" s="134">
        <f t="shared" ref="F169:G169" si="116">SUM(F171:F172)</f>
        <v>0</v>
      </c>
      <c r="G169" s="134">
        <f t="shared" si="116"/>
        <v>0</v>
      </c>
      <c r="H169" s="174">
        <f t="shared" si="41"/>
        <v>1.2</v>
      </c>
      <c r="I169" s="135">
        <v>1.2</v>
      </c>
      <c r="J169" s="135">
        <f t="shared" ref="J169:K169" si="117">SUM(J171:J172)</f>
        <v>0</v>
      </c>
      <c r="K169" s="135">
        <f t="shared" si="117"/>
        <v>0</v>
      </c>
      <c r="L169" s="136">
        <f>M169+O169</f>
        <v>1.2</v>
      </c>
      <c r="M169" s="136">
        <f t="shared" si="115"/>
        <v>1.2</v>
      </c>
      <c r="N169" s="136">
        <f t="shared" si="115"/>
        <v>0</v>
      </c>
      <c r="O169" s="136">
        <f t="shared" si="115"/>
        <v>0</v>
      </c>
      <c r="P169" s="293"/>
      <c r="Q169" s="169"/>
      <c r="R169" s="87"/>
    </row>
    <row r="170" spans="1:18" hidden="1" x14ac:dyDescent="0.25">
      <c r="A170" s="39"/>
      <c r="B170" s="271" t="s">
        <v>181</v>
      </c>
      <c r="C170" s="443"/>
      <c r="D170" s="281"/>
      <c r="E170" s="137"/>
      <c r="F170" s="257"/>
      <c r="G170" s="137"/>
      <c r="H170" s="229"/>
      <c r="I170" s="231"/>
      <c r="J170" s="143"/>
      <c r="K170" s="231"/>
      <c r="L170" s="144"/>
      <c r="M170" s="232"/>
      <c r="N170" s="144"/>
      <c r="O170" s="234"/>
      <c r="P170" s="293"/>
      <c r="Q170" s="169"/>
      <c r="R170" s="87"/>
    </row>
    <row r="171" spans="1:18" ht="26.4" x14ac:dyDescent="0.25">
      <c r="A171" s="39"/>
      <c r="B171" s="450" t="s">
        <v>596</v>
      </c>
      <c r="C171" s="444"/>
      <c r="D171" s="137">
        <f t="shared" ref="D171" si="118">E171+G171</f>
        <v>0</v>
      </c>
      <c r="E171" s="137"/>
      <c r="F171" s="137"/>
      <c r="G171" s="137"/>
      <c r="H171" s="310">
        <f t="shared" ref="H171:H218" si="119">I171+K171</f>
        <v>0</v>
      </c>
      <c r="I171" s="61"/>
      <c r="J171" s="61"/>
      <c r="K171" s="61"/>
      <c r="L171" s="62">
        <f t="shared" ref="L171" si="120">M171+O171</f>
        <v>0</v>
      </c>
      <c r="M171" s="62">
        <f t="shared" ref="M171:O173" si="121">E171+I171</f>
        <v>0</v>
      </c>
      <c r="N171" s="62">
        <f t="shared" si="121"/>
        <v>0</v>
      </c>
      <c r="O171" s="62"/>
      <c r="P171" s="293"/>
    </row>
    <row r="172" spans="1:18" hidden="1" x14ac:dyDescent="0.25">
      <c r="A172" s="39"/>
      <c r="B172" s="129"/>
      <c r="C172" s="446"/>
      <c r="D172" s="134">
        <f>E172+G172</f>
        <v>0</v>
      </c>
      <c r="E172" s="134"/>
      <c r="F172" s="134"/>
      <c r="G172" s="230"/>
      <c r="H172" s="138">
        <f t="shared" si="119"/>
        <v>0</v>
      </c>
      <c r="I172" s="237"/>
      <c r="J172" s="138"/>
      <c r="K172" s="237"/>
      <c r="L172" s="139">
        <f>M172+O172</f>
        <v>0</v>
      </c>
      <c r="M172" s="238">
        <f t="shared" si="121"/>
        <v>0</v>
      </c>
      <c r="N172" s="139">
        <f t="shared" si="121"/>
        <v>0</v>
      </c>
      <c r="O172" s="181">
        <f t="shared" si="121"/>
        <v>0</v>
      </c>
      <c r="P172" s="293"/>
      <c r="Q172" s="169"/>
      <c r="R172" s="87"/>
    </row>
    <row r="173" spans="1:18" x14ac:dyDescent="0.25">
      <c r="A173" s="32" t="s">
        <v>87</v>
      </c>
      <c r="B173" s="29" t="s">
        <v>43</v>
      </c>
      <c r="C173" s="602" t="s">
        <v>46</v>
      </c>
      <c r="D173" s="321">
        <f>E173+G173</f>
        <v>0</v>
      </c>
      <c r="E173" s="60"/>
      <c r="F173" s="60">
        <f>F175</f>
        <v>0</v>
      </c>
      <c r="G173" s="134">
        <f t="shared" ref="G173" si="122">SUM(G175:G176)</f>
        <v>0</v>
      </c>
      <c r="H173" s="174">
        <f t="shared" si="119"/>
        <v>0.9</v>
      </c>
      <c r="I173" s="135">
        <v>0.9</v>
      </c>
      <c r="J173" s="135">
        <f t="shared" ref="J173:K173" si="123">SUM(J175:J176)</f>
        <v>0</v>
      </c>
      <c r="K173" s="135">
        <f t="shared" si="123"/>
        <v>0</v>
      </c>
      <c r="L173" s="136">
        <f>M173+O173</f>
        <v>0.9</v>
      </c>
      <c r="M173" s="136">
        <f t="shared" si="121"/>
        <v>0.9</v>
      </c>
      <c r="N173" s="136">
        <f t="shared" si="121"/>
        <v>0</v>
      </c>
      <c r="O173" s="136">
        <f t="shared" si="121"/>
        <v>0</v>
      </c>
      <c r="P173" s="293"/>
      <c r="Q173" s="169"/>
      <c r="R173" s="87"/>
    </row>
    <row r="174" spans="1:18" hidden="1" x14ac:dyDescent="0.25">
      <c r="A174" s="39"/>
      <c r="B174" s="271" t="s">
        <v>181</v>
      </c>
      <c r="C174" s="603"/>
      <c r="D174" s="321"/>
      <c r="E174" s="60">
        <f t="shared" ref="E174:E176" si="124">E176</f>
        <v>0</v>
      </c>
      <c r="F174" s="60"/>
      <c r="G174" s="137"/>
      <c r="H174" s="229"/>
      <c r="I174" s="229"/>
      <c r="J174" s="143"/>
      <c r="K174" s="143"/>
      <c r="L174" s="144"/>
      <c r="M174" s="144"/>
      <c r="N174" s="144"/>
      <c r="O174" s="144"/>
      <c r="P174" s="293"/>
      <c r="Q174" s="169"/>
      <c r="R174" s="87"/>
    </row>
    <row r="175" spans="1:18" ht="26.4" x14ac:dyDescent="0.25">
      <c r="A175" s="39"/>
      <c r="B175" s="351" t="s">
        <v>596</v>
      </c>
      <c r="C175" s="606"/>
      <c r="D175" s="60">
        <f t="shared" ref="D175" si="125">E175+G175</f>
        <v>0</v>
      </c>
      <c r="E175" s="60">
        <f t="shared" si="124"/>
        <v>0</v>
      </c>
      <c r="F175" s="60"/>
      <c r="G175" s="137"/>
      <c r="H175" s="310">
        <f t="shared" ref="H175" si="126">I175+K175</f>
        <v>0</v>
      </c>
      <c r="I175" s="61"/>
      <c r="J175" s="61"/>
      <c r="K175" s="61"/>
      <c r="L175" s="62">
        <f t="shared" ref="L175:L176" si="127">M175+O175</f>
        <v>0</v>
      </c>
      <c r="M175" s="62">
        <f t="shared" ref="M175:O176" si="128">E175+I175</f>
        <v>0</v>
      </c>
      <c r="N175" s="62">
        <f t="shared" si="128"/>
        <v>0</v>
      </c>
      <c r="O175" s="62"/>
      <c r="P175" s="293"/>
    </row>
    <row r="176" spans="1:18" s="36" customFormat="1" hidden="1" x14ac:dyDescent="0.25">
      <c r="A176" s="203"/>
      <c r="B176" s="129"/>
      <c r="C176" s="607"/>
      <c r="D176" s="142">
        <f>E176+G176</f>
        <v>0</v>
      </c>
      <c r="E176" s="142">
        <f t="shared" si="124"/>
        <v>0</v>
      </c>
      <c r="F176" s="142"/>
      <c r="G176" s="228"/>
      <c r="H176" s="138">
        <f t="shared" si="119"/>
        <v>0</v>
      </c>
      <c r="I176" s="176"/>
      <c r="J176" s="138"/>
      <c r="K176" s="138"/>
      <c r="L176" s="136">
        <f t="shared" si="127"/>
        <v>0</v>
      </c>
      <c r="M176" s="136">
        <f t="shared" si="128"/>
        <v>0</v>
      </c>
      <c r="N176" s="136">
        <f t="shared" si="128"/>
        <v>0</v>
      </c>
      <c r="O176" s="136">
        <f t="shared" si="128"/>
        <v>0</v>
      </c>
      <c r="P176" s="293"/>
      <c r="Q176" s="177"/>
      <c r="R176" s="178"/>
    </row>
    <row r="177" spans="1:18" x14ac:dyDescent="0.25">
      <c r="A177" s="32" t="s">
        <v>88</v>
      </c>
      <c r="B177" s="29" t="s">
        <v>251</v>
      </c>
      <c r="C177" s="602" t="s">
        <v>46</v>
      </c>
      <c r="D177" s="323">
        <f>E177+G177</f>
        <v>0</v>
      </c>
      <c r="E177" s="134"/>
      <c r="F177" s="134">
        <f t="shared" ref="F177:G177" si="129">SUM(F179:F180)</f>
        <v>0</v>
      </c>
      <c r="G177" s="134">
        <f t="shared" si="129"/>
        <v>0</v>
      </c>
      <c r="H177" s="174">
        <f t="shared" si="119"/>
        <v>0.3</v>
      </c>
      <c r="I177" s="135">
        <v>0.3</v>
      </c>
      <c r="J177" s="135">
        <f t="shared" ref="J177:K177" si="130">SUM(J179:J180)</f>
        <v>0</v>
      </c>
      <c r="K177" s="135">
        <f t="shared" si="130"/>
        <v>0</v>
      </c>
      <c r="L177" s="136">
        <f>M177+O177</f>
        <v>0.3</v>
      </c>
      <c r="M177" s="136">
        <f>E177+I177</f>
        <v>0.3</v>
      </c>
      <c r="N177" s="136">
        <f>F177+J177</f>
        <v>0</v>
      </c>
      <c r="O177" s="136">
        <f>G177+K177</f>
        <v>0</v>
      </c>
      <c r="P177" s="293"/>
      <c r="Q177" s="169"/>
      <c r="R177" s="87"/>
    </row>
    <row r="178" spans="1:18" hidden="1" x14ac:dyDescent="0.25">
      <c r="A178" s="39"/>
      <c r="B178" s="271" t="s">
        <v>181</v>
      </c>
      <c r="C178" s="603"/>
      <c r="D178" s="281"/>
      <c r="E178" s="137"/>
      <c r="F178" s="257"/>
      <c r="G178" s="137"/>
      <c r="H178" s="229"/>
      <c r="I178" s="229"/>
      <c r="J178" s="143"/>
      <c r="K178" s="143"/>
      <c r="L178" s="144"/>
      <c r="M178" s="144"/>
      <c r="N178" s="144"/>
      <c r="O178" s="144"/>
      <c r="P178" s="293"/>
      <c r="Q178" s="169"/>
      <c r="R178" s="87"/>
    </row>
    <row r="179" spans="1:18" ht="26.4" x14ac:dyDescent="0.25">
      <c r="A179" s="39"/>
      <c r="B179" s="351" t="s">
        <v>596</v>
      </c>
      <c r="C179" s="606"/>
      <c r="D179" s="137">
        <f t="shared" ref="D179" si="131">E179+G179</f>
        <v>0</v>
      </c>
      <c r="E179" s="137"/>
      <c r="F179" s="137"/>
      <c r="G179" s="137"/>
      <c r="H179" s="310">
        <f t="shared" ref="H179" si="132">I179+K179</f>
        <v>0</v>
      </c>
      <c r="I179" s="61"/>
      <c r="J179" s="61"/>
      <c r="K179" s="61"/>
      <c r="L179" s="62">
        <f t="shared" ref="L179:L180" si="133">M179+O179</f>
        <v>0</v>
      </c>
      <c r="M179" s="62">
        <f t="shared" ref="M179:O180" si="134">E179+I179</f>
        <v>0</v>
      </c>
      <c r="N179" s="62">
        <f t="shared" si="134"/>
        <v>0</v>
      </c>
      <c r="O179" s="62"/>
      <c r="P179" s="293"/>
    </row>
    <row r="180" spans="1:18" s="36" customFormat="1" hidden="1" x14ac:dyDescent="0.25">
      <c r="A180" s="203"/>
      <c r="B180" s="129"/>
      <c r="C180" s="607"/>
      <c r="D180" s="134">
        <f>E180+G180</f>
        <v>0</v>
      </c>
      <c r="E180" s="134"/>
      <c r="F180" s="134"/>
      <c r="G180" s="228"/>
      <c r="H180" s="138">
        <f t="shared" si="119"/>
        <v>0</v>
      </c>
      <c r="I180" s="176"/>
      <c r="J180" s="138"/>
      <c r="K180" s="138"/>
      <c r="L180" s="136">
        <f t="shared" si="133"/>
        <v>0</v>
      </c>
      <c r="M180" s="136">
        <f t="shared" si="134"/>
        <v>0</v>
      </c>
      <c r="N180" s="136">
        <f t="shared" si="134"/>
        <v>0</v>
      </c>
      <c r="O180" s="136">
        <f t="shared" si="134"/>
        <v>0</v>
      </c>
      <c r="P180" s="293"/>
      <c r="Q180" s="177"/>
      <c r="R180" s="178"/>
    </row>
    <row r="181" spans="1:18" x14ac:dyDescent="0.25">
      <c r="A181" s="32" t="s">
        <v>89</v>
      </c>
      <c r="B181" s="29" t="s">
        <v>41</v>
      </c>
      <c r="C181" s="602" t="s">
        <v>46</v>
      </c>
      <c r="D181" s="323">
        <f>E181+G181</f>
        <v>2.7</v>
      </c>
      <c r="E181" s="134">
        <v>2.7</v>
      </c>
      <c r="F181" s="187">
        <f t="shared" ref="F181:G181" si="135">SUM(F183:F184)</f>
        <v>0</v>
      </c>
      <c r="G181" s="134">
        <f t="shared" si="135"/>
        <v>0</v>
      </c>
      <c r="H181" s="174">
        <f t="shared" si="119"/>
        <v>0</v>
      </c>
      <c r="I181" s="135"/>
      <c r="J181" s="135">
        <f t="shared" ref="J181:K181" si="136">SUM(J183:J184)</f>
        <v>0</v>
      </c>
      <c r="K181" s="260">
        <f t="shared" si="136"/>
        <v>0</v>
      </c>
      <c r="L181" s="331">
        <f>M181+O181</f>
        <v>2.7</v>
      </c>
      <c r="M181" s="136">
        <f>E181+I181</f>
        <v>2.7</v>
      </c>
      <c r="N181" s="189">
        <f>F181+J181</f>
        <v>0</v>
      </c>
      <c r="O181" s="136">
        <f>G181+K181</f>
        <v>0</v>
      </c>
      <c r="P181" s="293"/>
      <c r="Q181" s="169"/>
      <c r="R181" s="87"/>
    </row>
    <row r="182" spans="1:18" hidden="1" x14ac:dyDescent="0.25">
      <c r="A182" s="39"/>
      <c r="B182" s="271" t="s">
        <v>181</v>
      </c>
      <c r="C182" s="603"/>
      <c r="D182" s="283"/>
      <c r="E182" s="142"/>
      <c r="F182" s="230"/>
      <c r="G182" s="137"/>
      <c r="H182" s="229"/>
      <c r="I182" s="229"/>
      <c r="J182" s="143"/>
      <c r="K182" s="286"/>
      <c r="L182" s="332"/>
      <c r="M182" s="144"/>
      <c r="N182" s="232"/>
      <c r="O182" s="144"/>
      <c r="P182" s="293"/>
      <c r="Q182" s="169"/>
      <c r="R182" s="87"/>
    </row>
    <row r="183" spans="1:18" hidden="1" x14ac:dyDescent="0.25">
      <c r="A183" s="39"/>
      <c r="B183" s="129"/>
      <c r="C183" s="603"/>
      <c r="D183" s="228">
        <f t="shared" ref="D183" si="137">E183+G183</f>
        <v>0</v>
      </c>
      <c r="E183" s="142"/>
      <c r="F183" s="230"/>
      <c r="G183" s="137"/>
      <c r="H183" s="310">
        <f t="shared" ref="H183" si="138">I183+K183</f>
        <v>0</v>
      </c>
      <c r="I183" s="61"/>
      <c r="J183" s="61"/>
      <c r="K183" s="330"/>
      <c r="L183" s="332">
        <f t="shared" ref="L183:L184" si="139">M183+O183</f>
        <v>0</v>
      </c>
      <c r="M183" s="144">
        <f t="shared" ref="M183:O184" si="140">E183+I183</f>
        <v>0</v>
      </c>
      <c r="N183" s="232">
        <f t="shared" si="140"/>
        <v>0</v>
      </c>
      <c r="O183" s="144"/>
      <c r="P183" s="293"/>
    </row>
    <row r="184" spans="1:18" s="36" customFormat="1" ht="52.8" x14ac:dyDescent="0.25">
      <c r="A184" s="203"/>
      <c r="B184" s="351" t="s">
        <v>377</v>
      </c>
      <c r="C184" s="604"/>
      <c r="D184" s="175">
        <f>E184+G184</f>
        <v>0</v>
      </c>
      <c r="E184" s="137"/>
      <c r="F184" s="257"/>
      <c r="G184" s="137"/>
      <c r="H184" s="138">
        <f t="shared" si="119"/>
        <v>0</v>
      </c>
      <c r="I184" s="176"/>
      <c r="J184" s="138"/>
      <c r="K184" s="261"/>
      <c r="L184" s="333">
        <f t="shared" si="139"/>
        <v>0</v>
      </c>
      <c r="M184" s="139">
        <f t="shared" si="140"/>
        <v>0</v>
      </c>
      <c r="N184" s="238">
        <f t="shared" si="140"/>
        <v>0</v>
      </c>
      <c r="O184" s="139">
        <f t="shared" si="140"/>
        <v>0</v>
      </c>
      <c r="P184" s="293"/>
      <c r="Q184" s="177"/>
      <c r="R184" s="178"/>
    </row>
    <row r="185" spans="1:18" hidden="1" x14ac:dyDescent="0.25">
      <c r="A185" s="32" t="s">
        <v>103</v>
      </c>
      <c r="B185" s="29" t="s">
        <v>250</v>
      </c>
      <c r="C185" s="620" t="s">
        <v>46</v>
      </c>
      <c r="D185" s="323">
        <f>E185+G185</f>
        <v>0</v>
      </c>
      <c r="E185" s="134">
        <f>SUM(E187:E188)</f>
        <v>0</v>
      </c>
      <c r="F185" s="134">
        <f t="shared" ref="F185:G185" si="141">SUM(F187:F188)</f>
        <v>0</v>
      </c>
      <c r="G185" s="134">
        <f t="shared" si="141"/>
        <v>0</v>
      </c>
      <c r="H185" s="174">
        <f t="shared" si="119"/>
        <v>0</v>
      </c>
      <c r="I185" s="135">
        <f>SUM(I187:I188)</f>
        <v>0</v>
      </c>
      <c r="J185" s="135">
        <f t="shared" ref="J185:K185" si="142">SUM(J187:J188)</f>
        <v>0</v>
      </c>
      <c r="K185" s="135">
        <f t="shared" si="142"/>
        <v>0</v>
      </c>
      <c r="L185" s="136">
        <f>M185+O185</f>
        <v>0</v>
      </c>
      <c r="M185" s="136">
        <f>E185+I185</f>
        <v>0</v>
      </c>
      <c r="N185" s="136">
        <f>F185+J185</f>
        <v>0</v>
      </c>
      <c r="O185" s="136">
        <f>G185+K185</f>
        <v>0</v>
      </c>
      <c r="P185" s="293"/>
      <c r="Q185" s="169"/>
      <c r="R185" s="87"/>
    </row>
    <row r="186" spans="1:18" hidden="1" x14ac:dyDescent="0.25">
      <c r="A186" s="39"/>
      <c r="B186" s="271" t="s">
        <v>181</v>
      </c>
      <c r="C186" s="621"/>
      <c r="D186" s="281"/>
      <c r="E186" s="137"/>
      <c r="F186" s="257"/>
      <c r="G186" s="137"/>
      <c r="H186" s="229"/>
      <c r="I186" s="229"/>
      <c r="J186" s="143"/>
      <c r="K186" s="143"/>
      <c r="L186" s="144"/>
      <c r="M186" s="144"/>
      <c r="N186" s="144"/>
      <c r="O186" s="144"/>
      <c r="P186" s="293"/>
      <c r="Q186" s="169"/>
      <c r="R186" s="87"/>
    </row>
    <row r="187" spans="1:18" hidden="1" x14ac:dyDescent="0.25">
      <c r="A187" s="39"/>
      <c r="B187" s="129"/>
      <c r="C187" s="622"/>
      <c r="D187" s="137">
        <f t="shared" ref="D187" si="143">E187+G187</f>
        <v>0</v>
      </c>
      <c r="E187" s="137"/>
      <c r="F187" s="137"/>
      <c r="G187" s="137"/>
      <c r="H187" s="310">
        <f t="shared" ref="H187" si="144">I187+K187</f>
        <v>0</v>
      </c>
      <c r="I187" s="61"/>
      <c r="J187" s="61"/>
      <c r="K187" s="61"/>
      <c r="L187" s="62">
        <f t="shared" ref="L187:L188" si="145">M187+O187</f>
        <v>0</v>
      </c>
      <c r="M187" s="62">
        <f t="shared" ref="M187:O188" si="146">E187+I187</f>
        <v>0</v>
      </c>
      <c r="N187" s="62">
        <f t="shared" si="146"/>
        <v>0</v>
      </c>
      <c r="O187" s="62"/>
      <c r="P187" s="293"/>
    </row>
    <row r="188" spans="1:18" s="36" customFormat="1" hidden="1" x14ac:dyDescent="0.25">
      <c r="A188" s="203"/>
      <c r="B188" s="129"/>
      <c r="C188" s="611"/>
      <c r="D188" s="134">
        <f>E188+G188</f>
        <v>0</v>
      </c>
      <c r="E188" s="134"/>
      <c r="F188" s="134"/>
      <c r="G188" s="228"/>
      <c r="H188" s="138">
        <f t="shared" si="119"/>
        <v>0</v>
      </c>
      <c r="I188" s="176"/>
      <c r="J188" s="138"/>
      <c r="K188" s="138"/>
      <c r="L188" s="136">
        <f t="shared" si="145"/>
        <v>0</v>
      </c>
      <c r="M188" s="136">
        <f t="shared" si="146"/>
        <v>0</v>
      </c>
      <c r="N188" s="136">
        <f t="shared" si="146"/>
        <v>0</v>
      </c>
      <c r="O188" s="136">
        <f t="shared" si="146"/>
        <v>0</v>
      </c>
      <c r="P188" s="293"/>
      <c r="Q188" s="177"/>
      <c r="R188" s="178"/>
    </row>
    <row r="189" spans="1:18" hidden="1" x14ac:dyDescent="0.25">
      <c r="A189" s="32" t="s">
        <v>87</v>
      </c>
      <c r="B189" s="29" t="s">
        <v>40</v>
      </c>
      <c r="C189" s="620" t="s">
        <v>46</v>
      </c>
      <c r="D189" s="323">
        <f>E189+G189</f>
        <v>0</v>
      </c>
      <c r="E189" s="134"/>
      <c r="F189" s="184">
        <f t="shared" ref="F189:G189" si="147">SUM(F191:F192)</f>
        <v>0</v>
      </c>
      <c r="G189" s="184">
        <f t="shared" si="147"/>
        <v>0</v>
      </c>
      <c r="H189" s="174">
        <f t="shared" si="119"/>
        <v>0</v>
      </c>
      <c r="I189" s="135"/>
      <c r="J189" s="135">
        <f t="shared" ref="J189:K189" si="148">SUM(J191:J192)</f>
        <v>0</v>
      </c>
      <c r="K189" s="260">
        <f t="shared" si="148"/>
        <v>0</v>
      </c>
      <c r="L189" s="331">
        <f>M189+O189</f>
        <v>0</v>
      </c>
      <c r="M189" s="136">
        <f>E189+I189</f>
        <v>0</v>
      </c>
      <c r="N189" s="189">
        <f>F189+J189</f>
        <v>0</v>
      </c>
      <c r="O189" s="136">
        <f>G189+K189</f>
        <v>0</v>
      </c>
      <c r="P189" s="293"/>
      <c r="Q189" s="169"/>
      <c r="R189" s="87"/>
    </row>
    <row r="190" spans="1:18" hidden="1" x14ac:dyDescent="0.25">
      <c r="A190" s="39"/>
      <c r="B190" s="271" t="s">
        <v>181</v>
      </c>
      <c r="C190" s="621"/>
      <c r="D190" s="283"/>
      <c r="E190" s="142"/>
      <c r="F190" s="266"/>
      <c r="G190" s="185"/>
      <c r="H190" s="229"/>
      <c r="I190" s="229"/>
      <c r="J190" s="143"/>
      <c r="K190" s="286"/>
      <c r="L190" s="332"/>
      <c r="M190" s="144"/>
      <c r="N190" s="232"/>
      <c r="O190" s="144"/>
      <c r="P190" s="293"/>
      <c r="Q190" s="169"/>
      <c r="R190" s="87"/>
    </row>
    <row r="191" spans="1:18" hidden="1" x14ac:dyDescent="0.25">
      <c r="A191" s="39"/>
      <c r="B191" s="129"/>
      <c r="C191" s="621"/>
      <c r="D191" s="228">
        <f t="shared" ref="D191" si="149">E191+G191</f>
        <v>0</v>
      </c>
      <c r="E191" s="142"/>
      <c r="F191" s="266"/>
      <c r="G191" s="185"/>
      <c r="H191" s="310">
        <f t="shared" ref="H191" si="150">I191+K191</f>
        <v>0</v>
      </c>
      <c r="I191" s="61"/>
      <c r="J191" s="61"/>
      <c r="K191" s="330"/>
      <c r="L191" s="332">
        <f t="shared" ref="L191:L192" si="151">M191+O191</f>
        <v>0</v>
      </c>
      <c r="M191" s="144">
        <f t="shared" ref="M191:O192" si="152">E191+I191</f>
        <v>0</v>
      </c>
      <c r="N191" s="232">
        <f t="shared" si="152"/>
        <v>0</v>
      </c>
      <c r="O191" s="144"/>
      <c r="P191" s="293"/>
    </row>
    <row r="192" spans="1:18" s="36" customFormat="1" ht="52.8" hidden="1" x14ac:dyDescent="0.25">
      <c r="A192" s="203"/>
      <c r="B192" s="351" t="s">
        <v>377</v>
      </c>
      <c r="C192" s="623"/>
      <c r="D192" s="175">
        <f>E192+G192</f>
        <v>0</v>
      </c>
      <c r="E192" s="137"/>
      <c r="F192" s="185"/>
      <c r="G192" s="230"/>
      <c r="H192" s="138">
        <f t="shared" si="119"/>
        <v>0</v>
      </c>
      <c r="I192" s="176"/>
      <c r="J192" s="138"/>
      <c r="K192" s="261"/>
      <c r="L192" s="333">
        <f t="shared" si="151"/>
        <v>0</v>
      </c>
      <c r="M192" s="139">
        <f t="shared" si="152"/>
        <v>0</v>
      </c>
      <c r="N192" s="238">
        <f t="shared" si="152"/>
        <v>0</v>
      </c>
      <c r="O192" s="139">
        <f t="shared" si="152"/>
        <v>0</v>
      </c>
      <c r="P192" s="293"/>
      <c r="Q192" s="177"/>
      <c r="R192" s="178"/>
    </row>
    <row r="193" spans="1:18" hidden="1" x14ac:dyDescent="0.25">
      <c r="A193" s="32" t="s">
        <v>104</v>
      </c>
      <c r="B193" s="29" t="s">
        <v>39</v>
      </c>
      <c r="C193" s="620" t="s">
        <v>46</v>
      </c>
      <c r="D193" s="323">
        <f>E193+G193</f>
        <v>0</v>
      </c>
      <c r="E193" s="134">
        <f>SUM(E195:E196)</f>
        <v>0</v>
      </c>
      <c r="F193" s="134">
        <f t="shared" ref="F193:G193" si="153">SUM(F195:F196)</f>
        <v>0</v>
      </c>
      <c r="G193" s="134">
        <f t="shared" si="153"/>
        <v>0</v>
      </c>
      <c r="H193" s="174">
        <f t="shared" si="119"/>
        <v>0</v>
      </c>
      <c r="I193" s="135">
        <f>SUM(I195:I196)</f>
        <v>0</v>
      </c>
      <c r="J193" s="135">
        <f t="shared" ref="J193:K193" si="154">SUM(J195:J196)</f>
        <v>0</v>
      </c>
      <c r="K193" s="135">
        <f t="shared" si="154"/>
        <v>0</v>
      </c>
      <c r="L193" s="136">
        <f>M193+O193</f>
        <v>0</v>
      </c>
      <c r="M193" s="136">
        <f>E193+I193</f>
        <v>0</v>
      </c>
      <c r="N193" s="136">
        <f>F193+J193</f>
        <v>0</v>
      </c>
      <c r="O193" s="136">
        <f>G193+K193</f>
        <v>0</v>
      </c>
      <c r="P193" s="293"/>
      <c r="Q193" s="169"/>
      <c r="R193" s="87"/>
    </row>
    <row r="194" spans="1:18" hidden="1" x14ac:dyDescent="0.25">
      <c r="A194" s="39"/>
      <c r="B194" s="271" t="s">
        <v>181</v>
      </c>
      <c r="C194" s="621"/>
      <c r="D194" s="281"/>
      <c r="E194" s="137"/>
      <c r="F194" s="257"/>
      <c r="G194" s="137"/>
      <c r="H194" s="229"/>
      <c r="I194" s="229"/>
      <c r="J194" s="143"/>
      <c r="K194" s="143"/>
      <c r="L194" s="144"/>
      <c r="M194" s="144"/>
      <c r="N194" s="144"/>
      <c r="O194" s="144"/>
      <c r="P194" s="293"/>
      <c r="Q194" s="169"/>
      <c r="R194" s="87"/>
    </row>
    <row r="195" spans="1:18" hidden="1" x14ac:dyDescent="0.25">
      <c r="A195" s="39"/>
      <c r="B195" s="129"/>
      <c r="C195" s="622"/>
      <c r="D195" s="137">
        <f t="shared" ref="D195" si="155">E195+G195</f>
        <v>0</v>
      </c>
      <c r="E195" s="137"/>
      <c r="F195" s="137"/>
      <c r="G195" s="137"/>
      <c r="H195" s="310">
        <f t="shared" ref="H195" si="156">I195+K195</f>
        <v>0</v>
      </c>
      <c r="I195" s="61"/>
      <c r="J195" s="61"/>
      <c r="K195" s="61"/>
      <c r="L195" s="62">
        <f t="shared" ref="L195:L196" si="157">M195+O195</f>
        <v>0</v>
      </c>
      <c r="M195" s="62">
        <f t="shared" ref="M195:O196" si="158">E195+I195</f>
        <v>0</v>
      </c>
      <c r="N195" s="62">
        <f t="shared" si="158"/>
        <v>0</v>
      </c>
      <c r="O195" s="62"/>
      <c r="P195" s="293"/>
    </row>
    <row r="196" spans="1:18" s="36" customFormat="1" hidden="1" x14ac:dyDescent="0.25">
      <c r="A196" s="203"/>
      <c r="B196" s="129"/>
      <c r="C196" s="611"/>
      <c r="D196" s="134">
        <f>E196+G196</f>
        <v>0</v>
      </c>
      <c r="E196" s="134"/>
      <c r="F196" s="134"/>
      <c r="G196" s="228"/>
      <c r="H196" s="143">
        <f t="shared" si="119"/>
        <v>0</v>
      </c>
      <c r="I196" s="229"/>
      <c r="J196" s="143"/>
      <c r="K196" s="143"/>
      <c r="L196" s="136">
        <f t="shared" si="157"/>
        <v>0</v>
      </c>
      <c r="M196" s="136">
        <f t="shared" si="158"/>
        <v>0</v>
      </c>
      <c r="N196" s="136">
        <f t="shared" si="158"/>
        <v>0</v>
      </c>
      <c r="O196" s="136">
        <f t="shared" si="158"/>
        <v>0</v>
      </c>
      <c r="P196" s="293"/>
      <c r="Q196" s="177"/>
      <c r="R196" s="178"/>
    </row>
    <row r="197" spans="1:18" x14ac:dyDescent="0.25">
      <c r="A197" s="32" t="s">
        <v>90</v>
      </c>
      <c r="B197" s="29" t="s">
        <v>291</v>
      </c>
      <c r="C197" s="605" t="s">
        <v>46</v>
      </c>
      <c r="D197" s="323">
        <f>E197+G197</f>
        <v>1</v>
      </c>
      <c r="E197" s="134">
        <v>1</v>
      </c>
      <c r="F197" s="134">
        <f t="shared" ref="F197:G197" si="159">SUM(F199:F201)</f>
        <v>0</v>
      </c>
      <c r="G197" s="173">
        <f t="shared" si="159"/>
        <v>0</v>
      </c>
      <c r="H197" s="260">
        <f t="shared" si="119"/>
        <v>0.4</v>
      </c>
      <c r="I197" s="135">
        <v>0.4</v>
      </c>
      <c r="J197" s="188">
        <f t="shared" ref="J197:K197" si="160">SUM(J199:J201)</f>
        <v>0</v>
      </c>
      <c r="K197" s="135">
        <f t="shared" si="160"/>
        <v>0</v>
      </c>
      <c r="L197" s="189">
        <f>M197+O197</f>
        <v>1.4</v>
      </c>
      <c r="M197" s="136">
        <f>E197+I197</f>
        <v>1.4</v>
      </c>
      <c r="N197" s="189">
        <f>F197+J197</f>
        <v>0</v>
      </c>
      <c r="O197" s="136">
        <f t="shared" ref="O197" si="161">G197+K197+O199</f>
        <v>0</v>
      </c>
      <c r="P197" s="293"/>
      <c r="Q197" s="169"/>
      <c r="R197" s="87"/>
    </row>
    <row r="198" spans="1:18" x14ac:dyDescent="0.25">
      <c r="A198" s="39"/>
      <c r="B198" s="271" t="s">
        <v>181</v>
      </c>
      <c r="C198" s="606"/>
      <c r="D198" s="281"/>
      <c r="E198" s="137"/>
      <c r="F198" s="257"/>
      <c r="G198" s="175"/>
      <c r="H198" s="286"/>
      <c r="I198" s="143"/>
      <c r="J198" s="231"/>
      <c r="K198" s="143"/>
      <c r="L198" s="232"/>
      <c r="M198" s="144"/>
      <c r="N198" s="232"/>
      <c r="O198" s="144"/>
      <c r="P198" s="293"/>
      <c r="Q198" s="169"/>
      <c r="R198" s="87"/>
    </row>
    <row r="199" spans="1:18" ht="52.8" x14ac:dyDescent="0.25">
      <c r="A199" s="39"/>
      <c r="B199" s="351" t="s">
        <v>377</v>
      </c>
      <c r="C199" s="606"/>
      <c r="D199" s="137">
        <f t="shared" ref="D199:D200" si="162">E199+G199</f>
        <v>0</v>
      </c>
      <c r="E199" s="137"/>
      <c r="F199" s="257"/>
      <c r="G199" s="175"/>
      <c r="H199" s="405">
        <f t="shared" ref="H199:H200" si="163">I199+K199</f>
        <v>0</v>
      </c>
      <c r="I199" s="138"/>
      <c r="J199" s="237"/>
      <c r="K199" s="138"/>
      <c r="L199" s="238">
        <f t="shared" ref="L199:L201" si="164">M199+O199</f>
        <v>0</v>
      </c>
      <c r="M199" s="139">
        <f t="shared" ref="M199:O201" si="165">E199+I199</f>
        <v>0</v>
      </c>
      <c r="N199" s="238">
        <f t="shared" si="165"/>
        <v>0</v>
      </c>
      <c r="O199" s="139"/>
      <c r="P199" s="293"/>
      <c r="Q199" s="169"/>
      <c r="R199" s="87"/>
    </row>
    <row r="200" spans="1:18" hidden="1" x14ac:dyDescent="0.25">
      <c r="A200" s="39"/>
      <c r="B200" s="129"/>
      <c r="C200" s="606"/>
      <c r="D200" s="137">
        <f t="shared" si="162"/>
        <v>0</v>
      </c>
      <c r="E200" s="137"/>
      <c r="F200" s="137"/>
      <c r="G200" s="137"/>
      <c r="H200" s="377">
        <f t="shared" si="163"/>
        <v>0</v>
      </c>
      <c r="I200" s="138"/>
      <c r="J200" s="138"/>
      <c r="K200" s="138"/>
      <c r="L200" s="139">
        <f t="shared" si="164"/>
        <v>0</v>
      </c>
      <c r="M200" s="139">
        <f t="shared" si="165"/>
        <v>0</v>
      </c>
      <c r="N200" s="139">
        <f t="shared" si="165"/>
        <v>0</v>
      </c>
      <c r="O200" s="139"/>
      <c r="P200" s="293"/>
    </row>
    <row r="201" spans="1:18" s="36" customFormat="1" hidden="1" x14ac:dyDescent="0.25">
      <c r="A201" s="203"/>
      <c r="B201" s="129"/>
      <c r="C201" s="607"/>
      <c r="D201" s="134">
        <f>E201+G201</f>
        <v>0</v>
      </c>
      <c r="E201" s="134"/>
      <c r="F201" s="134"/>
      <c r="G201" s="228"/>
      <c r="H201" s="143">
        <f t="shared" si="119"/>
        <v>0</v>
      </c>
      <c r="I201" s="229"/>
      <c r="J201" s="143"/>
      <c r="K201" s="143"/>
      <c r="L201" s="136">
        <f t="shared" si="164"/>
        <v>0</v>
      </c>
      <c r="M201" s="136">
        <f t="shared" si="165"/>
        <v>0</v>
      </c>
      <c r="N201" s="136">
        <f t="shared" si="165"/>
        <v>0</v>
      </c>
      <c r="O201" s="136">
        <f t="shared" si="165"/>
        <v>0</v>
      </c>
      <c r="P201" s="293"/>
      <c r="Q201" s="177"/>
      <c r="R201" s="178"/>
    </row>
    <row r="202" spans="1:18" x14ac:dyDescent="0.25">
      <c r="A202" s="32" t="s">
        <v>91</v>
      </c>
      <c r="B202" s="29" t="s">
        <v>143</v>
      </c>
      <c r="C202" s="605" t="s">
        <v>46</v>
      </c>
      <c r="D202" s="323">
        <f>E202+G202</f>
        <v>14.6</v>
      </c>
      <c r="E202" s="134">
        <v>14.6</v>
      </c>
      <c r="F202" s="134">
        <f t="shared" ref="F202:G202" si="166">SUM(F204:F205)</f>
        <v>0</v>
      </c>
      <c r="G202" s="173">
        <f t="shared" si="166"/>
        <v>0</v>
      </c>
      <c r="H202" s="260">
        <f t="shared" si="119"/>
        <v>-0.1</v>
      </c>
      <c r="I202" s="135">
        <v>-0.1</v>
      </c>
      <c r="J202" s="188">
        <f t="shared" ref="J202:K202" si="167">SUM(J204:J205)</f>
        <v>0</v>
      </c>
      <c r="K202" s="135">
        <f t="shared" si="167"/>
        <v>0</v>
      </c>
      <c r="L202" s="189">
        <f>M202+O202</f>
        <v>14.5</v>
      </c>
      <c r="M202" s="136">
        <f>E202+I202</f>
        <v>14.5</v>
      </c>
      <c r="N202" s="189">
        <f>F202+J202</f>
        <v>0</v>
      </c>
      <c r="O202" s="136">
        <f>G202+K202</f>
        <v>0</v>
      </c>
      <c r="P202" s="293"/>
      <c r="Q202" s="169"/>
      <c r="R202" s="87"/>
    </row>
    <row r="203" spans="1:18" x14ac:dyDescent="0.25">
      <c r="A203" s="39"/>
      <c r="B203" s="271" t="s">
        <v>181</v>
      </c>
      <c r="C203" s="606"/>
      <c r="D203" s="281"/>
      <c r="E203" s="137"/>
      <c r="F203" s="137"/>
      <c r="G203" s="257"/>
      <c r="H203" s="286"/>
      <c r="I203" s="143"/>
      <c r="J203" s="231"/>
      <c r="K203" s="143"/>
      <c r="L203" s="232"/>
      <c r="M203" s="144"/>
      <c r="N203" s="232"/>
      <c r="O203" s="144"/>
      <c r="P203" s="293"/>
      <c r="Q203" s="169"/>
      <c r="R203" s="87"/>
    </row>
    <row r="204" spans="1:18" ht="52.8" x14ac:dyDescent="0.25">
      <c r="A204" s="39"/>
      <c r="B204" s="351" t="s">
        <v>377</v>
      </c>
      <c r="C204" s="606"/>
      <c r="D204" s="137">
        <f t="shared" ref="D204" si="168">E204+G204</f>
        <v>0</v>
      </c>
      <c r="E204" s="137"/>
      <c r="F204" s="137"/>
      <c r="G204" s="175"/>
      <c r="H204" s="405">
        <f t="shared" ref="H204" si="169">I204+K204</f>
        <v>0</v>
      </c>
      <c r="I204" s="138"/>
      <c r="J204" s="237"/>
      <c r="K204" s="138"/>
      <c r="L204" s="238">
        <f t="shared" ref="L204:L205" si="170">M204+O204</f>
        <v>0</v>
      </c>
      <c r="M204" s="139">
        <f t="shared" ref="M204:O205" si="171">E204+I204</f>
        <v>0</v>
      </c>
      <c r="N204" s="238">
        <f t="shared" si="171"/>
        <v>0</v>
      </c>
      <c r="O204" s="139"/>
      <c r="P204" s="293"/>
    </row>
    <row r="205" spans="1:18" s="36" customFormat="1" hidden="1" x14ac:dyDescent="0.25">
      <c r="A205" s="203"/>
      <c r="B205" s="129"/>
      <c r="C205" s="607"/>
      <c r="D205" s="134">
        <f>E205+G205</f>
        <v>0</v>
      </c>
      <c r="E205" s="134"/>
      <c r="F205" s="134"/>
      <c r="G205" s="228"/>
      <c r="H205" s="138">
        <f t="shared" si="119"/>
        <v>0</v>
      </c>
      <c r="I205" s="176"/>
      <c r="J205" s="138"/>
      <c r="K205" s="138"/>
      <c r="L205" s="144">
        <f t="shared" si="170"/>
        <v>0</v>
      </c>
      <c r="M205" s="144">
        <f t="shared" si="171"/>
        <v>0</v>
      </c>
      <c r="N205" s="144">
        <f t="shared" si="171"/>
        <v>0</v>
      </c>
      <c r="O205" s="144">
        <f t="shared" si="171"/>
        <v>0</v>
      </c>
      <c r="P205" s="293"/>
      <c r="Q205" s="177"/>
      <c r="R205" s="178"/>
    </row>
    <row r="206" spans="1:18" hidden="1" x14ac:dyDescent="0.25">
      <c r="A206" s="32" t="s">
        <v>105</v>
      </c>
      <c r="B206" s="29" t="s">
        <v>34</v>
      </c>
      <c r="C206" s="602" t="s">
        <v>46</v>
      </c>
      <c r="D206" s="323">
        <f>E206+G206</f>
        <v>0</v>
      </c>
      <c r="E206" s="134">
        <f>SUM(E208:E209)</f>
        <v>0</v>
      </c>
      <c r="F206" s="134">
        <f t="shared" ref="F206:G206" si="172">SUM(F208:F209)</f>
        <v>0</v>
      </c>
      <c r="G206" s="134">
        <f t="shared" si="172"/>
        <v>0</v>
      </c>
      <c r="H206" s="174">
        <f t="shared" si="119"/>
        <v>0</v>
      </c>
      <c r="I206" s="135">
        <f>SUM(I208:I209)</f>
        <v>0</v>
      </c>
      <c r="J206" s="135">
        <f t="shared" ref="J206:K206" si="173">SUM(J208:J209)</f>
        <v>0</v>
      </c>
      <c r="K206" s="135">
        <f t="shared" si="173"/>
        <v>0</v>
      </c>
      <c r="L206" s="136">
        <f>M206+O206</f>
        <v>0</v>
      </c>
      <c r="M206" s="136">
        <f>E206+I206</f>
        <v>0</v>
      </c>
      <c r="N206" s="136">
        <f>F206+J206</f>
        <v>0</v>
      </c>
      <c r="O206" s="136">
        <f>G206+K206</f>
        <v>0</v>
      </c>
      <c r="P206" s="293"/>
      <c r="Q206" s="169"/>
      <c r="R206" s="87"/>
    </row>
    <row r="207" spans="1:18" hidden="1" x14ac:dyDescent="0.25">
      <c r="A207" s="39"/>
      <c r="B207" s="271" t="s">
        <v>181</v>
      </c>
      <c r="C207" s="603"/>
      <c r="D207" s="281"/>
      <c r="E207" s="137"/>
      <c r="F207" s="257"/>
      <c r="G207" s="137"/>
      <c r="H207" s="229"/>
      <c r="I207" s="229"/>
      <c r="J207" s="143"/>
      <c r="K207" s="143"/>
      <c r="L207" s="144"/>
      <c r="M207" s="144"/>
      <c r="N207" s="144"/>
      <c r="O207" s="144"/>
      <c r="P207" s="293"/>
      <c r="Q207" s="169"/>
      <c r="R207" s="87"/>
    </row>
    <row r="208" spans="1:18" hidden="1" x14ac:dyDescent="0.25">
      <c r="A208" s="39"/>
      <c r="B208" s="129"/>
      <c r="C208" s="606"/>
      <c r="D208" s="137">
        <f t="shared" ref="D208" si="174">E208+G208</f>
        <v>0</v>
      </c>
      <c r="E208" s="137"/>
      <c r="F208" s="137"/>
      <c r="G208" s="137"/>
      <c r="H208" s="310">
        <f t="shared" ref="H208" si="175">I208+K208</f>
        <v>0</v>
      </c>
      <c r="I208" s="61"/>
      <c r="J208" s="61"/>
      <c r="K208" s="61"/>
      <c r="L208" s="62">
        <f t="shared" ref="L208:L209" si="176">M208+O208</f>
        <v>0</v>
      </c>
      <c r="M208" s="62">
        <f t="shared" ref="M208:O209" si="177">E208+I208</f>
        <v>0</v>
      </c>
      <c r="N208" s="62">
        <f t="shared" si="177"/>
        <v>0</v>
      </c>
      <c r="O208" s="62"/>
      <c r="P208" s="293"/>
    </row>
    <row r="209" spans="1:18" s="36" customFormat="1" hidden="1" x14ac:dyDescent="0.25">
      <c r="A209" s="203"/>
      <c r="B209" s="129"/>
      <c r="C209" s="607"/>
      <c r="D209" s="134">
        <f>E209+G209</f>
        <v>0</v>
      </c>
      <c r="E209" s="134"/>
      <c r="F209" s="134"/>
      <c r="G209" s="228"/>
      <c r="H209" s="143">
        <f t="shared" si="119"/>
        <v>0</v>
      </c>
      <c r="I209" s="229"/>
      <c r="J209" s="143"/>
      <c r="K209" s="143"/>
      <c r="L209" s="136">
        <f t="shared" si="176"/>
        <v>0</v>
      </c>
      <c r="M209" s="136">
        <f t="shared" si="177"/>
        <v>0</v>
      </c>
      <c r="N209" s="136">
        <f t="shared" si="177"/>
        <v>0</v>
      </c>
      <c r="O209" s="136">
        <f t="shared" si="177"/>
        <v>0</v>
      </c>
      <c r="P209" s="293"/>
      <c r="Q209" s="177"/>
      <c r="R209" s="178"/>
    </row>
    <row r="210" spans="1:18" x14ac:dyDescent="0.25">
      <c r="A210" s="32" t="s">
        <v>92</v>
      </c>
      <c r="B210" s="29" t="s">
        <v>36</v>
      </c>
      <c r="C210" s="605" t="s">
        <v>46</v>
      </c>
      <c r="D210" s="323">
        <f>E210+G210</f>
        <v>6.5</v>
      </c>
      <c r="E210" s="134">
        <v>6.5</v>
      </c>
      <c r="F210" s="134">
        <f t="shared" ref="F210:G210" si="178">SUM(F212:F213)</f>
        <v>0</v>
      </c>
      <c r="G210" s="173">
        <f t="shared" si="178"/>
        <v>0</v>
      </c>
      <c r="H210" s="260">
        <f t="shared" si="119"/>
        <v>0.7</v>
      </c>
      <c r="I210" s="135">
        <v>0.7</v>
      </c>
      <c r="J210" s="188">
        <f t="shared" ref="J210:K210" si="179">SUM(J212:J213)</f>
        <v>0</v>
      </c>
      <c r="K210" s="135">
        <f t="shared" si="179"/>
        <v>0</v>
      </c>
      <c r="L210" s="189">
        <f>M210+O210</f>
        <v>7.2</v>
      </c>
      <c r="M210" s="136">
        <f>E210+I210</f>
        <v>7.2</v>
      </c>
      <c r="N210" s="189">
        <f>F210+J210</f>
        <v>0</v>
      </c>
      <c r="O210" s="136">
        <f>G210+K210</f>
        <v>0</v>
      </c>
      <c r="P210" s="293"/>
      <c r="Q210" s="169"/>
      <c r="R210" s="87"/>
    </row>
    <row r="211" spans="1:18" hidden="1" x14ac:dyDescent="0.25">
      <c r="A211" s="39"/>
      <c r="B211" s="271" t="s">
        <v>181</v>
      </c>
      <c r="C211" s="606"/>
      <c r="D211" s="281"/>
      <c r="E211" s="137"/>
      <c r="F211" s="257"/>
      <c r="G211" s="175"/>
      <c r="H211" s="286"/>
      <c r="I211" s="143"/>
      <c r="J211" s="231"/>
      <c r="K211" s="143"/>
      <c r="L211" s="232"/>
      <c r="M211" s="144"/>
      <c r="N211" s="232"/>
      <c r="O211" s="144"/>
      <c r="P211" s="293"/>
      <c r="Q211" s="169"/>
      <c r="R211" s="87"/>
    </row>
    <row r="212" spans="1:18" ht="52.8" x14ac:dyDescent="0.25">
      <c r="A212" s="39"/>
      <c r="B212" s="351" t="s">
        <v>377</v>
      </c>
      <c r="C212" s="606"/>
      <c r="D212" s="137">
        <f t="shared" ref="D212" si="180">E212+G212</f>
        <v>0</v>
      </c>
      <c r="E212" s="137"/>
      <c r="F212" s="137"/>
      <c r="G212" s="175"/>
      <c r="H212" s="405">
        <f t="shared" ref="H212" si="181">I212+K212</f>
        <v>0</v>
      </c>
      <c r="I212" s="138"/>
      <c r="J212" s="237"/>
      <c r="K212" s="138"/>
      <c r="L212" s="238">
        <f t="shared" ref="L212:L213" si="182">M212+O212</f>
        <v>0</v>
      </c>
      <c r="M212" s="139">
        <f t="shared" ref="M212:O213" si="183">E212+I212</f>
        <v>0</v>
      </c>
      <c r="N212" s="238">
        <f t="shared" si="183"/>
        <v>0</v>
      </c>
      <c r="O212" s="139"/>
      <c r="P212" s="293"/>
    </row>
    <row r="213" spans="1:18" s="36" customFormat="1" hidden="1" x14ac:dyDescent="0.25">
      <c r="A213" s="203"/>
      <c r="B213" s="129"/>
      <c r="C213" s="607"/>
      <c r="D213" s="134">
        <f>E213+G213</f>
        <v>0</v>
      </c>
      <c r="E213" s="134"/>
      <c r="F213" s="134"/>
      <c r="G213" s="228"/>
      <c r="H213" s="261">
        <f t="shared" si="119"/>
        <v>0</v>
      </c>
      <c r="I213" s="138"/>
      <c r="J213" s="237"/>
      <c r="K213" s="138"/>
      <c r="L213" s="144">
        <f t="shared" si="182"/>
        <v>0</v>
      </c>
      <c r="M213" s="144">
        <f t="shared" si="183"/>
        <v>0</v>
      </c>
      <c r="N213" s="144">
        <f t="shared" si="183"/>
        <v>0</v>
      </c>
      <c r="O213" s="144">
        <f t="shared" si="183"/>
        <v>0</v>
      </c>
      <c r="P213" s="293"/>
      <c r="Q213" s="177"/>
      <c r="R213" s="178"/>
    </row>
    <row r="214" spans="1:18" hidden="1" x14ac:dyDescent="0.25">
      <c r="A214" s="32" t="s">
        <v>107</v>
      </c>
      <c r="B214" s="29" t="s">
        <v>38</v>
      </c>
      <c r="C214" s="602" t="s">
        <v>46</v>
      </c>
      <c r="D214" s="323">
        <f>E214+G214</f>
        <v>0</v>
      </c>
      <c r="E214" s="134">
        <f>SUM(E216:E217)</f>
        <v>0</v>
      </c>
      <c r="F214" s="134">
        <f t="shared" ref="F214:G214" si="184">SUM(F216:F217)</f>
        <v>0</v>
      </c>
      <c r="G214" s="134">
        <f t="shared" si="184"/>
        <v>0</v>
      </c>
      <c r="H214" s="174">
        <f t="shared" si="119"/>
        <v>0</v>
      </c>
      <c r="I214" s="135">
        <f>SUM(I216:I217)</f>
        <v>0</v>
      </c>
      <c r="J214" s="135">
        <f t="shared" ref="J214:K214" si="185">SUM(J216:J217)</f>
        <v>0</v>
      </c>
      <c r="K214" s="135">
        <f t="shared" si="185"/>
        <v>0</v>
      </c>
      <c r="L214" s="136">
        <f>M214+O214</f>
        <v>0</v>
      </c>
      <c r="M214" s="136">
        <f>E214+I214</f>
        <v>0</v>
      </c>
      <c r="N214" s="136">
        <f>F214+J214</f>
        <v>0</v>
      </c>
      <c r="O214" s="136">
        <f>G214+K214</f>
        <v>0</v>
      </c>
      <c r="P214" s="293"/>
      <c r="Q214" s="169"/>
      <c r="R214" s="87"/>
    </row>
    <row r="215" spans="1:18" hidden="1" x14ac:dyDescent="0.25">
      <c r="A215" s="39"/>
      <c r="B215" s="271" t="s">
        <v>181</v>
      </c>
      <c r="C215" s="603"/>
      <c r="D215" s="281"/>
      <c r="E215" s="137"/>
      <c r="F215" s="257"/>
      <c r="G215" s="137"/>
      <c r="H215" s="229"/>
      <c r="I215" s="229"/>
      <c r="J215" s="143"/>
      <c r="K215" s="143"/>
      <c r="L215" s="144"/>
      <c r="M215" s="144"/>
      <c r="N215" s="144"/>
      <c r="O215" s="144"/>
      <c r="P215" s="293"/>
      <c r="Q215" s="169"/>
      <c r="R215" s="87"/>
    </row>
    <row r="216" spans="1:18" hidden="1" x14ac:dyDescent="0.25">
      <c r="A216" s="39"/>
      <c r="B216" s="129"/>
      <c r="C216" s="606"/>
      <c r="D216" s="137">
        <f t="shared" ref="D216" si="186">E216+G216</f>
        <v>0</v>
      </c>
      <c r="E216" s="137"/>
      <c r="F216" s="137"/>
      <c r="G216" s="137"/>
      <c r="H216" s="310">
        <f t="shared" ref="H216" si="187">I216+K216</f>
        <v>0</v>
      </c>
      <c r="I216" s="61"/>
      <c r="J216" s="61"/>
      <c r="K216" s="61"/>
      <c r="L216" s="62">
        <f t="shared" ref="L216:L217" si="188">M216+O216</f>
        <v>0</v>
      </c>
      <c r="M216" s="62">
        <f t="shared" ref="M216:O217" si="189">E216+I216</f>
        <v>0</v>
      </c>
      <c r="N216" s="62">
        <f t="shared" si="189"/>
        <v>0</v>
      </c>
      <c r="O216" s="62"/>
      <c r="P216" s="293"/>
    </row>
    <row r="217" spans="1:18" s="36" customFormat="1" hidden="1" x14ac:dyDescent="0.25">
      <c r="A217" s="203"/>
      <c r="B217" s="129"/>
      <c r="C217" s="607"/>
      <c r="D217" s="134">
        <f>E217+G217</f>
        <v>0</v>
      </c>
      <c r="E217" s="134"/>
      <c r="F217" s="134"/>
      <c r="G217" s="228"/>
      <c r="H217" s="143">
        <f t="shared" si="119"/>
        <v>0</v>
      </c>
      <c r="I217" s="229"/>
      <c r="J217" s="143"/>
      <c r="K217" s="143"/>
      <c r="L217" s="136">
        <f t="shared" si="188"/>
        <v>0</v>
      </c>
      <c r="M217" s="136">
        <f t="shared" si="189"/>
        <v>0</v>
      </c>
      <c r="N217" s="136">
        <f t="shared" si="189"/>
        <v>0</v>
      </c>
      <c r="O217" s="136">
        <f t="shared" si="189"/>
        <v>0</v>
      </c>
      <c r="P217" s="293"/>
      <c r="Q217" s="177"/>
      <c r="R217" s="178"/>
    </row>
    <row r="218" spans="1:18" x14ac:dyDescent="0.25">
      <c r="A218" s="32" t="s">
        <v>93</v>
      </c>
      <c r="B218" s="29" t="s">
        <v>37</v>
      </c>
      <c r="C218" s="605" t="s">
        <v>46</v>
      </c>
      <c r="D218" s="323">
        <f>E218+G218</f>
        <v>4.8</v>
      </c>
      <c r="E218" s="134">
        <v>4.8</v>
      </c>
      <c r="F218" s="134">
        <f t="shared" ref="F218:G218" si="190">SUM(F220:F221)</f>
        <v>0</v>
      </c>
      <c r="G218" s="173">
        <f t="shared" si="190"/>
        <v>0</v>
      </c>
      <c r="H218" s="260">
        <f t="shared" si="119"/>
        <v>-0.6</v>
      </c>
      <c r="I218" s="135">
        <v>-0.6</v>
      </c>
      <c r="J218" s="188">
        <f t="shared" ref="J218:K218" si="191">SUM(J220:J221)</f>
        <v>0</v>
      </c>
      <c r="K218" s="135">
        <f t="shared" si="191"/>
        <v>0</v>
      </c>
      <c r="L218" s="189">
        <f>M218+O218</f>
        <v>4.2</v>
      </c>
      <c r="M218" s="136">
        <f>E218+I218</f>
        <v>4.2</v>
      </c>
      <c r="N218" s="189">
        <f>F218+J218</f>
        <v>0</v>
      </c>
      <c r="O218" s="136">
        <f>G218+K218</f>
        <v>0</v>
      </c>
      <c r="P218" s="293"/>
      <c r="Q218" s="169"/>
      <c r="R218" s="87"/>
    </row>
    <row r="219" spans="1:18" hidden="1" x14ac:dyDescent="0.25">
      <c r="A219" s="39"/>
      <c r="B219" s="271" t="s">
        <v>181</v>
      </c>
      <c r="C219" s="606"/>
      <c r="D219" s="281"/>
      <c r="E219" s="137"/>
      <c r="F219" s="257"/>
      <c r="G219" s="175"/>
      <c r="H219" s="286"/>
      <c r="I219" s="143"/>
      <c r="J219" s="231"/>
      <c r="K219" s="143"/>
      <c r="L219" s="232"/>
      <c r="M219" s="144"/>
      <c r="N219" s="232"/>
      <c r="O219" s="144"/>
      <c r="P219" s="293"/>
      <c r="Q219" s="169"/>
      <c r="R219" s="87"/>
    </row>
    <row r="220" spans="1:18" ht="52.8" x14ac:dyDescent="0.25">
      <c r="A220" s="39"/>
      <c r="B220" s="351" t="s">
        <v>377</v>
      </c>
      <c r="C220" s="606"/>
      <c r="D220" s="137">
        <f t="shared" ref="D220" si="192">E220+G220</f>
        <v>0</v>
      </c>
      <c r="E220" s="137"/>
      <c r="F220" s="137"/>
      <c r="G220" s="175"/>
      <c r="H220" s="405">
        <f t="shared" ref="H220:H252" si="193">I220+K220</f>
        <v>0</v>
      </c>
      <c r="I220" s="138"/>
      <c r="J220" s="237"/>
      <c r="K220" s="138"/>
      <c r="L220" s="238">
        <f t="shared" ref="L220:L221" si="194">M220+O220</f>
        <v>0</v>
      </c>
      <c r="M220" s="139">
        <f t="shared" ref="M220:O221" si="195">E220+I220</f>
        <v>0</v>
      </c>
      <c r="N220" s="238">
        <f t="shared" si="195"/>
        <v>0</v>
      </c>
      <c r="O220" s="139"/>
      <c r="P220" s="293"/>
    </row>
    <row r="221" spans="1:18" s="36" customFormat="1" hidden="1" x14ac:dyDescent="0.25">
      <c r="A221" s="203"/>
      <c r="B221" s="129"/>
      <c r="C221" s="607"/>
      <c r="D221" s="134">
        <f>E221+G221</f>
        <v>0</v>
      </c>
      <c r="E221" s="134"/>
      <c r="F221" s="134"/>
      <c r="G221" s="228"/>
      <c r="H221" s="143">
        <f t="shared" si="193"/>
        <v>0</v>
      </c>
      <c r="I221" s="229"/>
      <c r="J221" s="143"/>
      <c r="K221" s="143"/>
      <c r="L221" s="144">
        <f t="shared" si="194"/>
        <v>0</v>
      </c>
      <c r="M221" s="144">
        <f t="shared" si="195"/>
        <v>0</v>
      </c>
      <c r="N221" s="144">
        <f t="shared" si="195"/>
        <v>0</v>
      </c>
      <c r="O221" s="144">
        <f t="shared" si="195"/>
        <v>0</v>
      </c>
      <c r="P221" s="293"/>
      <c r="Q221" s="177"/>
      <c r="R221" s="178"/>
    </row>
    <row r="222" spans="1:18" x14ac:dyDescent="0.25">
      <c r="A222" s="32" t="s">
        <v>94</v>
      </c>
      <c r="B222" s="29" t="s">
        <v>35</v>
      </c>
      <c r="C222" s="605" t="s">
        <v>46</v>
      </c>
      <c r="D222" s="173">
        <f>E222+G222</f>
        <v>4.0999999999999996</v>
      </c>
      <c r="E222" s="134">
        <v>4.0999999999999996</v>
      </c>
      <c r="F222" s="134">
        <f t="shared" ref="F222:G222" si="196">SUM(F224:F225)</f>
        <v>0</v>
      </c>
      <c r="G222" s="173">
        <f t="shared" si="196"/>
        <v>0</v>
      </c>
      <c r="H222" s="260">
        <f t="shared" si="193"/>
        <v>-0.1</v>
      </c>
      <c r="I222" s="135">
        <v>-0.1</v>
      </c>
      <c r="J222" s="188">
        <f t="shared" ref="J222:K222" si="197">SUM(J224:J225)</f>
        <v>0</v>
      </c>
      <c r="K222" s="135">
        <f t="shared" si="197"/>
        <v>0</v>
      </c>
      <c r="L222" s="189">
        <f>M222+O222</f>
        <v>3.9999999999999996</v>
      </c>
      <c r="M222" s="136">
        <f>E222+I222</f>
        <v>3.9999999999999996</v>
      </c>
      <c r="N222" s="189">
        <f>F222+J222</f>
        <v>0</v>
      </c>
      <c r="O222" s="136">
        <f>G222+K222</f>
        <v>0</v>
      </c>
      <c r="P222" s="293"/>
      <c r="Q222" s="169"/>
      <c r="R222" s="87"/>
    </row>
    <row r="223" spans="1:18" hidden="1" x14ac:dyDescent="0.25">
      <c r="A223" s="200"/>
      <c r="B223" s="271" t="s">
        <v>181</v>
      </c>
      <c r="C223" s="606"/>
      <c r="D223" s="175"/>
      <c r="E223" s="137"/>
      <c r="F223" s="257"/>
      <c r="G223" s="175"/>
      <c r="H223" s="286"/>
      <c r="I223" s="143"/>
      <c r="J223" s="231"/>
      <c r="K223" s="143"/>
      <c r="L223" s="232"/>
      <c r="M223" s="144"/>
      <c r="N223" s="232"/>
      <c r="O223" s="144"/>
      <c r="P223" s="293"/>
      <c r="Q223" s="169"/>
      <c r="R223" s="87"/>
    </row>
    <row r="224" spans="1:18" ht="52.8" x14ac:dyDescent="0.25">
      <c r="A224" s="39"/>
      <c r="B224" s="351" t="s">
        <v>377</v>
      </c>
      <c r="C224" s="606"/>
      <c r="D224" s="137">
        <f t="shared" ref="D224" si="198">E224+G224</f>
        <v>0</v>
      </c>
      <c r="E224" s="137"/>
      <c r="F224" s="137"/>
      <c r="G224" s="175"/>
      <c r="H224" s="405">
        <f t="shared" ref="H224" si="199">I224+K224</f>
        <v>0</v>
      </c>
      <c r="I224" s="138"/>
      <c r="J224" s="237"/>
      <c r="K224" s="138"/>
      <c r="L224" s="238">
        <f t="shared" ref="L224:L225" si="200">M224+O224</f>
        <v>0</v>
      </c>
      <c r="M224" s="139">
        <f t="shared" ref="M224:O225" si="201">E224+I224</f>
        <v>0</v>
      </c>
      <c r="N224" s="238">
        <f t="shared" si="201"/>
        <v>0</v>
      </c>
      <c r="O224" s="139"/>
      <c r="P224" s="293"/>
    </row>
    <row r="225" spans="1:18" s="36" customFormat="1" hidden="1" x14ac:dyDescent="0.25">
      <c r="A225" s="200"/>
      <c r="B225" s="129"/>
      <c r="C225" s="607"/>
      <c r="D225" s="134">
        <f>E225+G225</f>
        <v>0</v>
      </c>
      <c r="E225" s="134"/>
      <c r="F225" s="134"/>
      <c r="G225" s="228"/>
      <c r="H225" s="138">
        <f t="shared" si="193"/>
        <v>0</v>
      </c>
      <c r="I225" s="176"/>
      <c r="J225" s="138"/>
      <c r="K225" s="138"/>
      <c r="L225" s="144">
        <f t="shared" si="200"/>
        <v>0</v>
      </c>
      <c r="M225" s="144">
        <f t="shared" si="201"/>
        <v>0</v>
      </c>
      <c r="N225" s="144">
        <f t="shared" si="201"/>
        <v>0</v>
      </c>
      <c r="O225" s="144">
        <f t="shared" si="201"/>
        <v>0</v>
      </c>
      <c r="P225" s="293"/>
      <c r="Q225" s="177"/>
      <c r="R225" s="178"/>
    </row>
    <row r="226" spans="1:18" hidden="1" x14ac:dyDescent="0.25">
      <c r="A226" s="32" t="s">
        <v>154</v>
      </c>
      <c r="B226" s="29" t="s">
        <v>247</v>
      </c>
      <c r="C226" s="602" t="s">
        <v>46</v>
      </c>
      <c r="D226" s="323">
        <f>E226+G226</f>
        <v>0</v>
      </c>
      <c r="E226" s="134">
        <f>SUM(E228:E229)</f>
        <v>0</v>
      </c>
      <c r="F226" s="134">
        <f t="shared" ref="F226:G226" si="202">SUM(F228:F229)</f>
        <v>0</v>
      </c>
      <c r="G226" s="134">
        <f t="shared" si="202"/>
        <v>0</v>
      </c>
      <c r="H226" s="174">
        <f t="shared" si="193"/>
        <v>0</v>
      </c>
      <c r="I226" s="135">
        <f>SUM(I228:I229)</f>
        <v>0</v>
      </c>
      <c r="J226" s="135">
        <f t="shared" ref="J226:K226" si="203">SUM(J228:J229)</f>
        <v>0</v>
      </c>
      <c r="K226" s="135">
        <f t="shared" si="203"/>
        <v>0</v>
      </c>
      <c r="L226" s="136">
        <f>M226+O226</f>
        <v>0</v>
      </c>
      <c r="M226" s="136">
        <f>E226+I226</f>
        <v>0</v>
      </c>
      <c r="N226" s="136">
        <f>F226+J226</f>
        <v>0</v>
      </c>
      <c r="O226" s="136">
        <f>G226+K226</f>
        <v>0</v>
      </c>
      <c r="P226" s="293"/>
      <c r="Q226" s="169"/>
      <c r="R226" s="87"/>
    </row>
    <row r="227" spans="1:18" hidden="1" x14ac:dyDescent="0.25">
      <c r="A227" s="39"/>
      <c r="B227" s="271" t="s">
        <v>181</v>
      </c>
      <c r="C227" s="603"/>
      <c r="D227" s="281"/>
      <c r="E227" s="137"/>
      <c r="F227" s="257"/>
      <c r="G227" s="137"/>
      <c r="H227" s="229"/>
      <c r="I227" s="229"/>
      <c r="J227" s="143"/>
      <c r="K227" s="143"/>
      <c r="L227" s="144"/>
      <c r="M227" s="144"/>
      <c r="N227" s="144"/>
      <c r="O227" s="144"/>
      <c r="P227" s="293"/>
      <c r="Q227" s="169"/>
      <c r="R227" s="87"/>
    </row>
    <row r="228" spans="1:18" hidden="1" x14ac:dyDescent="0.25">
      <c r="A228" s="39"/>
      <c r="B228" s="129"/>
      <c r="C228" s="606"/>
      <c r="D228" s="137">
        <f t="shared" ref="D228" si="204">E228+G228</f>
        <v>0</v>
      </c>
      <c r="E228" s="137"/>
      <c r="F228" s="137"/>
      <c r="G228" s="137"/>
      <c r="H228" s="310">
        <f t="shared" ref="H228" si="205">I228+K228</f>
        <v>0</v>
      </c>
      <c r="I228" s="61"/>
      <c r="J228" s="61"/>
      <c r="K228" s="61"/>
      <c r="L228" s="62">
        <f t="shared" ref="L228:L229" si="206">M228+O228</f>
        <v>0</v>
      </c>
      <c r="M228" s="62">
        <f t="shared" ref="M228:O229" si="207">E228+I228</f>
        <v>0</v>
      </c>
      <c r="N228" s="62">
        <f t="shared" si="207"/>
        <v>0</v>
      </c>
      <c r="O228" s="62"/>
      <c r="P228" s="293"/>
    </row>
    <row r="229" spans="1:18" s="36" customFormat="1" hidden="1" x14ac:dyDescent="0.25">
      <c r="A229" s="203"/>
      <c r="B229" s="129"/>
      <c r="C229" s="607"/>
      <c r="D229" s="134">
        <f>E229+G229</f>
        <v>0</v>
      </c>
      <c r="E229" s="134"/>
      <c r="F229" s="134"/>
      <c r="G229" s="228"/>
      <c r="H229" s="138">
        <f t="shared" si="193"/>
        <v>0</v>
      </c>
      <c r="I229" s="176"/>
      <c r="J229" s="138"/>
      <c r="K229" s="138"/>
      <c r="L229" s="136">
        <f t="shared" si="206"/>
        <v>0</v>
      </c>
      <c r="M229" s="136">
        <f t="shared" si="207"/>
        <v>0</v>
      </c>
      <c r="N229" s="136">
        <f t="shared" si="207"/>
        <v>0</v>
      </c>
      <c r="O229" s="136">
        <f t="shared" si="207"/>
        <v>0</v>
      </c>
      <c r="P229" s="293"/>
      <c r="Q229" s="177"/>
      <c r="R229" s="178"/>
    </row>
    <row r="230" spans="1:18" hidden="1" x14ac:dyDescent="0.25">
      <c r="A230" s="32" t="s">
        <v>110</v>
      </c>
      <c r="B230" s="17" t="s">
        <v>248</v>
      </c>
      <c r="C230" s="602" t="s">
        <v>46</v>
      </c>
      <c r="D230" s="323">
        <f>E230+G230</f>
        <v>0</v>
      </c>
      <c r="E230" s="134">
        <f>SUM(E232:E233)</f>
        <v>0</v>
      </c>
      <c r="F230" s="134">
        <f t="shared" ref="F230:G230" si="208">SUM(F232:F233)</f>
        <v>0</v>
      </c>
      <c r="G230" s="134">
        <f t="shared" si="208"/>
        <v>0</v>
      </c>
      <c r="H230" s="174">
        <f t="shared" si="193"/>
        <v>0</v>
      </c>
      <c r="I230" s="135">
        <f>SUM(I232:I233)</f>
        <v>0</v>
      </c>
      <c r="J230" s="135">
        <f t="shared" ref="J230:K230" si="209">SUM(J232:J233)</f>
        <v>0</v>
      </c>
      <c r="K230" s="135">
        <f t="shared" si="209"/>
        <v>0</v>
      </c>
      <c r="L230" s="136">
        <f>M230+O230</f>
        <v>0</v>
      </c>
      <c r="M230" s="136">
        <f>E230+I230</f>
        <v>0</v>
      </c>
      <c r="N230" s="136">
        <f>F230+J230</f>
        <v>0</v>
      </c>
      <c r="O230" s="136">
        <f>G230+K230</f>
        <v>0</v>
      </c>
      <c r="P230" s="293"/>
      <c r="Q230" s="169"/>
      <c r="R230" s="87"/>
    </row>
    <row r="231" spans="1:18" hidden="1" x14ac:dyDescent="0.25">
      <c r="A231" s="39"/>
      <c r="B231" s="271" t="s">
        <v>181</v>
      </c>
      <c r="C231" s="603"/>
      <c r="D231" s="281"/>
      <c r="E231" s="137"/>
      <c r="F231" s="257"/>
      <c r="G231" s="137"/>
      <c r="H231" s="229"/>
      <c r="I231" s="229"/>
      <c r="J231" s="143"/>
      <c r="K231" s="143"/>
      <c r="L231" s="144"/>
      <c r="M231" s="144"/>
      <c r="N231" s="144"/>
      <c r="O231" s="144"/>
      <c r="P231" s="293"/>
      <c r="Q231" s="169"/>
      <c r="R231" s="87"/>
    </row>
    <row r="232" spans="1:18" hidden="1" x14ac:dyDescent="0.25">
      <c r="A232" s="39"/>
      <c r="B232" s="129"/>
      <c r="C232" s="606"/>
      <c r="D232" s="137">
        <f t="shared" ref="D232" si="210">E232+G232</f>
        <v>0</v>
      </c>
      <c r="E232" s="137"/>
      <c r="F232" s="137"/>
      <c r="G232" s="137"/>
      <c r="H232" s="310">
        <f t="shared" ref="H232" si="211">I232+K232</f>
        <v>0</v>
      </c>
      <c r="I232" s="61"/>
      <c r="J232" s="61"/>
      <c r="K232" s="61"/>
      <c r="L232" s="62">
        <f t="shared" ref="L232:L233" si="212">M232+O232</f>
        <v>0</v>
      </c>
      <c r="M232" s="62">
        <f t="shared" ref="M232:O233" si="213">E232+I232</f>
        <v>0</v>
      </c>
      <c r="N232" s="62">
        <f t="shared" si="213"/>
        <v>0</v>
      </c>
      <c r="O232" s="62"/>
      <c r="P232" s="293"/>
    </row>
    <row r="233" spans="1:18" s="36" customFormat="1" hidden="1" x14ac:dyDescent="0.25">
      <c r="A233" s="203"/>
      <c r="B233" s="129"/>
      <c r="C233" s="607"/>
      <c r="D233" s="134">
        <f>E233+G233</f>
        <v>0</v>
      </c>
      <c r="E233" s="134"/>
      <c r="F233" s="134"/>
      <c r="G233" s="228"/>
      <c r="H233" s="138">
        <f t="shared" si="193"/>
        <v>0</v>
      </c>
      <c r="I233" s="176"/>
      <c r="J233" s="138"/>
      <c r="K233" s="138"/>
      <c r="L233" s="136">
        <f t="shared" si="212"/>
        <v>0</v>
      </c>
      <c r="M233" s="136">
        <f t="shared" si="213"/>
        <v>0</v>
      </c>
      <c r="N233" s="136">
        <f t="shared" si="213"/>
        <v>0</v>
      </c>
      <c r="O233" s="136">
        <f t="shared" si="213"/>
        <v>0</v>
      </c>
      <c r="P233" s="293"/>
      <c r="Q233" s="177"/>
      <c r="R233" s="178"/>
    </row>
    <row r="234" spans="1:18" x14ac:dyDescent="0.25">
      <c r="A234" s="32" t="s">
        <v>95</v>
      </c>
      <c r="B234" s="29" t="s">
        <v>44</v>
      </c>
      <c r="C234" s="602" t="s">
        <v>46</v>
      </c>
      <c r="D234" s="323">
        <f>E234+G234</f>
        <v>2.1</v>
      </c>
      <c r="E234" s="134">
        <v>2.1</v>
      </c>
      <c r="F234" s="187">
        <v>2</v>
      </c>
      <c r="G234" s="134"/>
      <c r="H234" s="174">
        <f t="shared" si="193"/>
        <v>0</v>
      </c>
      <c r="I234" s="174"/>
      <c r="J234" s="135"/>
      <c r="K234" s="135"/>
      <c r="L234" s="136">
        <f>M234+O234</f>
        <v>2.1</v>
      </c>
      <c r="M234" s="136">
        <f>E234+I234</f>
        <v>2.1</v>
      </c>
      <c r="N234" s="136">
        <f>F234+J234</f>
        <v>2</v>
      </c>
      <c r="O234" s="136">
        <f>G234+K234</f>
        <v>0</v>
      </c>
      <c r="P234" s="293"/>
      <c r="Q234" s="169"/>
      <c r="R234" s="87"/>
    </row>
    <row r="235" spans="1:18" s="36" customFormat="1" ht="39.6" x14ac:dyDescent="0.25">
      <c r="A235" s="39"/>
      <c r="B235" s="133" t="s">
        <v>339</v>
      </c>
      <c r="C235" s="604"/>
      <c r="D235" s="228"/>
      <c r="E235" s="142"/>
      <c r="F235" s="230"/>
      <c r="G235" s="142"/>
      <c r="H235" s="229">
        <f t="shared" si="193"/>
        <v>0</v>
      </c>
      <c r="I235" s="229"/>
      <c r="J235" s="143"/>
      <c r="K235" s="143"/>
      <c r="L235" s="144"/>
      <c r="M235" s="144"/>
      <c r="N235" s="144"/>
      <c r="O235" s="144"/>
      <c r="P235" s="293"/>
      <c r="Q235" s="177"/>
      <c r="R235" s="178"/>
    </row>
    <row r="236" spans="1:18" x14ac:dyDescent="0.25">
      <c r="A236" s="32" t="s">
        <v>96</v>
      </c>
      <c r="B236" s="6" t="s">
        <v>585</v>
      </c>
      <c r="C236" s="602" t="s">
        <v>46</v>
      </c>
      <c r="D236" s="256">
        <f>E236+G236</f>
        <v>28</v>
      </c>
      <c r="E236" s="134">
        <v>28</v>
      </c>
      <c r="F236" s="134">
        <v>27.5</v>
      </c>
      <c r="G236" s="134">
        <f t="shared" ref="G236" si="214">SUM(G238:G239)</f>
        <v>0</v>
      </c>
      <c r="H236" s="188">
        <f t="shared" si="193"/>
        <v>18.3</v>
      </c>
      <c r="I236" s="135">
        <v>18.3</v>
      </c>
      <c r="J236" s="188">
        <v>18.100000000000001</v>
      </c>
      <c r="K236" s="135">
        <f t="shared" ref="K236" si="215">SUM(K238:K239)</f>
        <v>0</v>
      </c>
      <c r="L236" s="136">
        <f>M236+O236</f>
        <v>46.3</v>
      </c>
      <c r="M236" s="189">
        <f>E236+I236</f>
        <v>46.3</v>
      </c>
      <c r="N236" s="136">
        <f>F236+J236</f>
        <v>45.6</v>
      </c>
      <c r="O236" s="136">
        <f>G236+K236</f>
        <v>0</v>
      </c>
      <c r="P236" s="293"/>
      <c r="Q236" s="169"/>
      <c r="R236" s="87"/>
    </row>
    <row r="237" spans="1:18" hidden="1" x14ac:dyDescent="0.25">
      <c r="A237" s="39"/>
      <c r="B237" s="271" t="s">
        <v>181</v>
      </c>
      <c r="C237" s="603"/>
      <c r="D237" s="273"/>
      <c r="E237" s="142"/>
      <c r="F237" s="142"/>
      <c r="G237" s="142"/>
      <c r="H237" s="231"/>
      <c r="I237" s="143"/>
      <c r="J237" s="231"/>
      <c r="K237" s="143"/>
      <c r="L237" s="144"/>
      <c r="M237" s="232"/>
      <c r="N237" s="144"/>
      <c r="O237" s="144"/>
      <c r="P237" s="293"/>
      <c r="Q237" s="169"/>
      <c r="R237" s="87"/>
    </row>
    <row r="238" spans="1:18" hidden="1" x14ac:dyDescent="0.25">
      <c r="A238" s="39"/>
      <c r="B238" s="129"/>
      <c r="C238" s="603"/>
      <c r="D238" s="142">
        <f t="shared" ref="D238" si="216">E238+G238</f>
        <v>0</v>
      </c>
      <c r="E238" s="142"/>
      <c r="F238" s="142"/>
      <c r="G238" s="142"/>
      <c r="H238" s="348">
        <f t="shared" ref="H238" si="217">I238+K238</f>
        <v>0</v>
      </c>
      <c r="I238" s="143"/>
      <c r="J238" s="231"/>
      <c r="K238" s="143"/>
      <c r="L238" s="144">
        <f t="shared" ref="L238:L240" si="218">M238+O238</f>
        <v>0</v>
      </c>
      <c r="M238" s="232">
        <f t="shared" ref="M238:O240" si="219">E238+I238</f>
        <v>0</v>
      </c>
      <c r="N238" s="144">
        <f t="shared" si="219"/>
        <v>0</v>
      </c>
      <c r="O238" s="144"/>
      <c r="P238" s="293"/>
    </row>
    <row r="239" spans="1:18" s="36" customFormat="1" ht="39.6" x14ac:dyDescent="0.25">
      <c r="A239" s="39"/>
      <c r="B239" s="133" t="s">
        <v>339</v>
      </c>
      <c r="C239" s="604"/>
      <c r="D239" s="137">
        <f>E239+G239</f>
        <v>0</v>
      </c>
      <c r="E239" s="137"/>
      <c r="F239" s="137"/>
      <c r="G239" s="137"/>
      <c r="H239" s="237">
        <f t="shared" si="193"/>
        <v>0</v>
      </c>
      <c r="I239" s="138"/>
      <c r="J239" s="237"/>
      <c r="K239" s="138"/>
      <c r="L239" s="139">
        <f t="shared" si="218"/>
        <v>0</v>
      </c>
      <c r="M239" s="238">
        <f t="shared" si="219"/>
        <v>0</v>
      </c>
      <c r="N239" s="139">
        <f t="shared" si="219"/>
        <v>0</v>
      </c>
      <c r="O239" s="139">
        <f t="shared" si="219"/>
        <v>0</v>
      </c>
      <c r="P239" s="293"/>
      <c r="Q239" s="177"/>
      <c r="R239" s="178"/>
    </row>
    <row r="240" spans="1:18" x14ac:dyDescent="0.25">
      <c r="A240" s="32" t="s">
        <v>97</v>
      </c>
      <c r="B240" s="35" t="s">
        <v>59</v>
      </c>
      <c r="C240" s="602" t="s">
        <v>46</v>
      </c>
      <c r="D240" s="256">
        <f>E240+G240</f>
        <v>6.8</v>
      </c>
      <c r="E240" s="134">
        <v>6.8</v>
      </c>
      <c r="F240" s="134">
        <v>6.7</v>
      </c>
      <c r="G240" s="134">
        <f t="shared" ref="G240" si="220">SUM(G242:G243)</f>
        <v>0</v>
      </c>
      <c r="H240" s="188">
        <f t="shared" si="193"/>
        <v>0</v>
      </c>
      <c r="I240" s="135"/>
      <c r="J240" s="188"/>
      <c r="K240" s="135">
        <f t="shared" ref="K240" si="221">SUM(K242:K243)</f>
        <v>0</v>
      </c>
      <c r="L240" s="136">
        <f t="shared" si="218"/>
        <v>6.8</v>
      </c>
      <c r="M240" s="189">
        <f t="shared" si="219"/>
        <v>6.8</v>
      </c>
      <c r="N240" s="136">
        <f t="shared" si="219"/>
        <v>6.7</v>
      </c>
      <c r="O240" s="136">
        <f t="shared" si="219"/>
        <v>0</v>
      </c>
      <c r="P240" s="293"/>
      <c r="Q240" s="169"/>
      <c r="R240" s="87"/>
    </row>
    <row r="241" spans="1:18" hidden="1" x14ac:dyDescent="0.25">
      <c r="A241" s="39"/>
      <c r="B241" s="271" t="s">
        <v>181</v>
      </c>
      <c r="C241" s="603"/>
      <c r="D241" s="273"/>
      <c r="E241" s="142"/>
      <c r="F241" s="142"/>
      <c r="G241" s="142"/>
      <c r="H241" s="231"/>
      <c r="I241" s="143"/>
      <c r="J241" s="231"/>
      <c r="K241" s="143"/>
      <c r="L241" s="144"/>
      <c r="M241" s="232"/>
      <c r="N241" s="144"/>
      <c r="O241" s="144"/>
      <c r="P241" s="293"/>
      <c r="Q241" s="169"/>
      <c r="R241" s="87"/>
    </row>
    <row r="242" spans="1:18" hidden="1" x14ac:dyDescent="0.25">
      <c r="A242" s="39"/>
      <c r="B242" s="129"/>
      <c r="C242" s="603"/>
      <c r="D242" s="142">
        <f t="shared" ref="D242" si="222">E242+G242</f>
        <v>0</v>
      </c>
      <c r="E242" s="142"/>
      <c r="F242" s="142"/>
      <c r="G242" s="142"/>
      <c r="H242" s="348">
        <f t="shared" ref="H242" si="223">I242+K242</f>
        <v>0</v>
      </c>
      <c r="I242" s="143"/>
      <c r="J242" s="231"/>
      <c r="K242" s="143"/>
      <c r="L242" s="144">
        <f t="shared" ref="L242:L244" si="224">M242+O242</f>
        <v>0</v>
      </c>
      <c r="M242" s="232">
        <f t="shared" ref="M242:O244" si="225">E242+I242</f>
        <v>0</v>
      </c>
      <c r="N242" s="144">
        <f t="shared" si="225"/>
        <v>0</v>
      </c>
      <c r="O242" s="144"/>
      <c r="P242" s="293"/>
    </row>
    <row r="243" spans="1:18" s="36" customFormat="1" ht="39.6" x14ac:dyDescent="0.25">
      <c r="A243" s="203"/>
      <c r="B243" s="133" t="s">
        <v>293</v>
      </c>
      <c r="C243" s="604"/>
      <c r="D243" s="137">
        <f>E243+G243</f>
        <v>0</v>
      </c>
      <c r="E243" s="137"/>
      <c r="F243" s="137"/>
      <c r="G243" s="137"/>
      <c r="H243" s="237">
        <f t="shared" si="193"/>
        <v>0</v>
      </c>
      <c r="I243" s="138"/>
      <c r="J243" s="237"/>
      <c r="K243" s="138"/>
      <c r="L243" s="139">
        <f t="shared" si="224"/>
        <v>0</v>
      </c>
      <c r="M243" s="238">
        <f t="shared" si="225"/>
        <v>0</v>
      </c>
      <c r="N243" s="139">
        <f t="shared" si="225"/>
        <v>0</v>
      </c>
      <c r="O243" s="139">
        <f t="shared" si="225"/>
        <v>0</v>
      </c>
      <c r="P243" s="293"/>
      <c r="Q243" s="177"/>
      <c r="R243" s="178"/>
    </row>
    <row r="244" spans="1:18" x14ac:dyDescent="0.25">
      <c r="A244" s="32" t="s">
        <v>98</v>
      </c>
      <c r="B244" s="35" t="s">
        <v>45</v>
      </c>
      <c r="C244" s="605" t="s">
        <v>46</v>
      </c>
      <c r="D244" s="256">
        <f>E244+G244</f>
        <v>0.7</v>
      </c>
      <c r="E244" s="134">
        <v>0.7</v>
      </c>
      <c r="F244" s="187">
        <v>0.7</v>
      </c>
      <c r="G244" s="134">
        <f t="shared" ref="G244" si="226">SUM(G246:G247)</f>
        <v>0</v>
      </c>
      <c r="H244" s="188">
        <f t="shared" si="193"/>
        <v>0</v>
      </c>
      <c r="I244" s="135"/>
      <c r="J244" s="188"/>
      <c r="K244" s="135">
        <f t="shared" ref="K244" si="227">SUM(K246:K247)</f>
        <v>0</v>
      </c>
      <c r="L244" s="189">
        <f t="shared" si="224"/>
        <v>0.7</v>
      </c>
      <c r="M244" s="136">
        <f t="shared" si="225"/>
        <v>0.7</v>
      </c>
      <c r="N244" s="189">
        <f t="shared" si="225"/>
        <v>0.7</v>
      </c>
      <c r="O244" s="136">
        <f t="shared" si="225"/>
        <v>0</v>
      </c>
      <c r="P244" s="293"/>
      <c r="Q244" s="169"/>
      <c r="R244" s="87"/>
    </row>
    <row r="245" spans="1:18" ht="15" hidden="1" customHeight="1" x14ac:dyDescent="0.25">
      <c r="A245" s="39"/>
      <c r="B245" s="271" t="s">
        <v>181</v>
      </c>
      <c r="C245" s="606"/>
      <c r="D245" s="273"/>
      <c r="E245" s="142"/>
      <c r="F245" s="230"/>
      <c r="G245" s="142"/>
      <c r="H245" s="231"/>
      <c r="I245" s="143"/>
      <c r="J245" s="231"/>
      <c r="K245" s="143"/>
      <c r="L245" s="232"/>
      <c r="M245" s="144"/>
      <c r="N245" s="232"/>
      <c r="O245" s="144"/>
      <c r="P245" s="293"/>
      <c r="Q245" s="169"/>
      <c r="R245" s="87"/>
    </row>
    <row r="246" spans="1:18" ht="52.8" x14ac:dyDescent="0.25">
      <c r="A246" s="39"/>
      <c r="B246" s="133" t="s">
        <v>376</v>
      </c>
      <c r="C246" s="607"/>
      <c r="D246" s="137">
        <f t="shared" ref="D246" si="228">E246+G246</f>
        <v>0</v>
      </c>
      <c r="E246" s="137"/>
      <c r="F246" s="257"/>
      <c r="G246" s="137"/>
      <c r="H246" s="237">
        <f t="shared" si="193"/>
        <v>0</v>
      </c>
      <c r="I246" s="138"/>
      <c r="J246" s="237"/>
      <c r="K246" s="138"/>
      <c r="L246" s="238">
        <f t="shared" ref="L246:L248" si="229">M246+O246</f>
        <v>0</v>
      </c>
      <c r="M246" s="139">
        <f t="shared" ref="M246:O248" si="230">E246+I246</f>
        <v>0</v>
      </c>
      <c r="N246" s="238">
        <f t="shared" si="230"/>
        <v>0</v>
      </c>
      <c r="O246" s="139"/>
      <c r="P246" s="293"/>
    </row>
    <row r="247" spans="1:18" s="36" customFormat="1" hidden="1" x14ac:dyDescent="0.25">
      <c r="A247" s="203"/>
      <c r="B247" s="133"/>
      <c r="C247" s="344"/>
      <c r="D247" s="175">
        <f>E247+G247</f>
        <v>0</v>
      </c>
      <c r="E247" s="137"/>
      <c r="F247" s="257"/>
      <c r="G247" s="137"/>
      <c r="H247" s="237">
        <f t="shared" si="193"/>
        <v>0</v>
      </c>
      <c r="I247" s="138"/>
      <c r="J247" s="237"/>
      <c r="K247" s="138"/>
      <c r="L247" s="238">
        <f t="shared" si="229"/>
        <v>0</v>
      </c>
      <c r="M247" s="139">
        <f t="shared" si="230"/>
        <v>0</v>
      </c>
      <c r="N247" s="238">
        <f t="shared" si="230"/>
        <v>0</v>
      </c>
      <c r="O247" s="139">
        <f t="shared" si="230"/>
        <v>0</v>
      </c>
      <c r="P247" s="293"/>
      <c r="Q247" s="177"/>
      <c r="R247" s="178"/>
    </row>
    <row r="248" spans="1:18" s="36" customFormat="1" x14ac:dyDescent="0.25">
      <c r="A248" s="302" t="s">
        <v>99</v>
      </c>
      <c r="B248" s="26" t="s">
        <v>156</v>
      </c>
      <c r="C248" s="443" t="s">
        <v>46</v>
      </c>
      <c r="D248" s="273">
        <f>E248+G248</f>
        <v>463.09999999999997</v>
      </c>
      <c r="E248" s="273">
        <f>E251+E252+E250+E253</f>
        <v>463.09999999999997</v>
      </c>
      <c r="F248" s="273">
        <f t="shared" ref="F248:G248" si="231">F251+F252+F250</f>
        <v>390.4</v>
      </c>
      <c r="G248" s="273">
        <f t="shared" si="231"/>
        <v>0</v>
      </c>
      <c r="H248" s="143">
        <f t="shared" si="193"/>
        <v>0.9</v>
      </c>
      <c r="I248" s="231">
        <f>I251+I252+I250+I253</f>
        <v>0.9</v>
      </c>
      <c r="J248" s="143">
        <f t="shared" ref="J248:K248" si="232">J251+J252+J250</f>
        <v>0</v>
      </c>
      <c r="K248" s="231">
        <f t="shared" si="232"/>
        <v>0</v>
      </c>
      <c r="L248" s="136">
        <f t="shared" si="229"/>
        <v>463.99999999999994</v>
      </c>
      <c r="M248" s="189">
        <f>E248+I248</f>
        <v>463.99999999999994</v>
      </c>
      <c r="N248" s="136">
        <f t="shared" si="230"/>
        <v>390.4</v>
      </c>
      <c r="O248" s="136">
        <f t="shared" si="230"/>
        <v>0</v>
      </c>
      <c r="P248" s="293"/>
      <c r="Q248" s="2"/>
      <c r="R248" s="2"/>
    </row>
    <row r="249" spans="1:18" s="36" customFormat="1" x14ac:dyDescent="0.25">
      <c r="A249" s="200"/>
      <c r="B249" s="126" t="s">
        <v>181</v>
      </c>
      <c r="C249" s="443"/>
      <c r="D249" s="142"/>
      <c r="E249" s="230"/>
      <c r="F249" s="142"/>
      <c r="G249" s="230"/>
      <c r="H249" s="143"/>
      <c r="I249" s="231"/>
      <c r="J249" s="143"/>
      <c r="K249" s="231"/>
      <c r="L249" s="139"/>
      <c r="M249" s="238"/>
      <c r="N249" s="139"/>
      <c r="O249" s="139"/>
      <c r="P249" s="293"/>
      <c r="Q249" s="2"/>
      <c r="R249" s="2"/>
    </row>
    <row r="250" spans="1:18" s="36" customFormat="1" ht="52.8" x14ac:dyDescent="0.25">
      <c r="A250" s="200"/>
      <c r="B250" s="129" t="s">
        <v>376</v>
      </c>
      <c r="C250" s="443"/>
      <c r="D250" s="142">
        <f>E250+G250</f>
        <v>0.4</v>
      </c>
      <c r="E250" s="230">
        <v>0.4</v>
      </c>
      <c r="F250" s="142">
        <v>0.4</v>
      </c>
      <c r="G250" s="230"/>
      <c r="H250" s="143">
        <f t="shared" ref="H250" si="233">I250+K250</f>
        <v>0</v>
      </c>
      <c r="I250" s="231"/>
      <c r="J250" s="143"/>
      <c r="K250" s="231"/>
      <c r="L250" s="62">
        <f t="shared" ref="L250:L251" si="234">M250+O250</f>
        <v>0.4</v>
      </c>
      <c r="M250" s="380">
        <f t="shared" ref="M250:O252" si="235">E250+I250</f>
        <v>0.4</v>
      </c>
      <c r="N250" s="62">
        <f t="shared" si="235"/>
        <v>0.4</v>
      </c>
      <c r="O250" s="62"/>
      <c r="P250" s="293"/>
      <c r="Q250" s="2"/>
      <c r="R250" s="2"/>
    </row>
    <row r="251" spans="1:18" s="36" customFormat="1" ht="52.8" x14ac:dyDescent="0.25">
      <c r="A251" s="200"/>
      <c r="B251" s="351" t="s">
        <v>377</v>
      </c>
      <c r="C251" s="443"/>
      <c r="D251" s="142">
        <f>E251+G251</f>
        <v>5</v>
      </c>
      <c r="E251" s="230">
        <v>5</v>
      </c>
      <c r="F251" s="142"/>
      <c r="G251" s="230"/>
      <c r="H251" s="143">
        <f t="shared" si="193"/>
        <v>0</v>
      </c>
      <c r="I251" s="231"/>
      <c r="J251" s="143"/>
      <c r="K251" s="231"/>
      <c r="L251" s="62">
        <f t="shared" si="234"/>
        <v>5</v>
      </c>
      <c r="M251" s="380">
        <f t="shared" si="235"/>
        <v>5</v>
      </c>
      <c r="N251" s="62">
        <f t="shared" si="235"/>
        <v>0</v>
      </c>
      <c r="O251" s="62"/>
      <c r="P251" s="293"/>
      <c r="Q251" s="2"/>
      <c r="R251" s="2"/>
    </row>
    <row r="252" spans="1:18" ht="27.75" customHeight="1" x14ac:dyDescent="0.25">
      <c r="A252" s="242"/>
      <c r="B252" s="227" t="s">
        <v>288</v>
      </c>
      <c r="C252" s="446"/>
      <c r="D252" s="273">
        <f>E252+G252</f>
        <v>457.7</v>
      </c>
      <c r="E252" s="336">
        <v>457.7</v>
      </c>
      <c r="F252" s="273">
        <v>390</v>
      </c>
      <c r="G252" s="336"/>
      <c r="H252" s="143">
        <f t="shared" si="193"/>
        <v>0</v>
      </c>
      <c r="I252" s="231"/>
      <c r="J252" s="143"/>
      <c r="K252" s="231"/>
      <c r="L252" s="150">
        <f>M252+O252</f>
        <v>457.7</v>
      </c>
      <c r="M252" s="408">
        <f>E252+I252</f>
        <v>457.7</v>
      </c>
      <c r="N252" s="150">
        <f t="shared" si="235"/>
        <v>390</v>
      </c>
      <c r="O252" s="150">
        <f t="shared" si="235"/>
        <v>0</v>
      </c>
      <c r="P252" s="293"/>
      <c r="R252" s="182"/>
    </row>
    <row r="253" spans="1:18" ht="27.75" customHeight="1" x14ac:dyDescent="0.25">
      <c r="A253" s="242"/>
      <c r="B253" s="351" t="s">
        <v>596</v>
      </c>
      <c r="C253" s="446"/>
      <c r="D253" s="273"/>
      <c r="E253" s="336"/>
      <c r="F253" s="273"/>
      <c r="G253" s="336"/>
      <c r="H253" s="138">
        <f>I253+K253</f>
        <v>0.9</v>
      </c>
      <c r="I253" s="231">
        <v>0.9</v>
      </c>
      <c r="J253" s="143"/>
      <c r="K253" s="231"/>
      <c r="L253" s="150">
        <f>M253+O253</f>
        <v>0.9</v>
      </c>
      <c r="M253" s="408">
        <f>E253+I253</f>
        <v>0.9</v>
      </c>
      <c r="N253" s="150"/>
      <c r="O253" s="150"/>
      <c r="P253" s="293"/>
      <c r="R253" s="182"/>
    </row>
    <row r="254" spans="1:18" x14ac:dyDescent="0.25">
      <c r="A254" s="439" t="s">
        <v>100</v>
      </c>
      <c r="B254" s="21" t="s">
        <v>165</v>
      </c>
      <c r="C254" s="279"/>
      <c r="D254" s="21">
        <f>D106+D116+D122+D127+D132+D136+D140+D145+D150+D155+D160+D165+D169+D173+D177+D181+D189+D193+D197+D202+D206+D210+D214+D218+D222+D226+D230+D234+D236+D240+D244+D248+D185</f>
        <v>2110</v>
      </c>
      <c r="E254" s="21">
        <f t="shared" ref="E254:O254" si="236">E106+E116+E122+E127+E132+E136+E140+E145+E150+E155+E160+E165+E169+E173+E177+E181+E189+E193+E197+E202+E206+E210+E214+E218+E222+E226+E230+E234+E236+E240+E244+E248+E185</f>
        <v>904.9</v>
      </c>
      <c r="F254" s="21">
        <f t="shared" si="236"/>
        <v>433.5</v>
      </c>
      <c r="G254" s="21">
        <f t="shared" si="236"/>
        <v>1205.1000000000001</v>
      </c>
      <c r="H254" s="21">
        <f t="shared" si="236"/>
        <v>128.30000000000004</v>
      </c>
      <c r="I254" s="21">
        <f t="shared" si="236"/>
        <v>128.30000000000004</v>
      </c>
      <c r="J254" s="21">
        <f t="shared" si="236"/>
        <v>19.100000000000001</v>
      </c>
      <c r="K254" s="21">
        <f t="shared" si="236"/>
        <v>0</v>
      </c>
      <c r="L254" s="21">
        <f t="shared" si="236"/>
        <v>2238.3000000000002</v>
      </c>
      <c r="M254" s="21">
        <f t="shared" si="236"/>
        <v>1033.1999999999998</v>
      </c>
      <c r="N254" s="21">
        <f t="shared" si="236"/>
        <v>452.59999999999997</v>
      </c>
      <c r="O254" s="21">
        <f t="shared" si="236"/>
        <v>1205.1000000000001</v>
      </c>
      <c r="P254" s="294"/>
    </row>
    <row r="255" spans="1:18" ht="14.4" x14ac:dyDescent="0.3">
      <c r="A255" s="32" t="s">
        <v>101</v>
      </c>
      <c r="B255" s="544" t="s">
        <v>169</v>
      </c>
      <c r="C255" s="545"/>
      <c r="D255" s="608"/>
      <c r="E255" s="608"/>
      <c r="F255" s="608"/>
      <c r="G255" s="608"/>
      <c r="H255" s="608"/>
      <c r="I255" s="608"/>
      <c r="J255" s="608"/>
      <c r="K255" s="608"/>
      <c r="L255" s="608"/>
      <c r="M255" s="608"/>
      <c r="N255" s="608"/>
      <c r="O255" s="609"/>
      <c r="P255" s="280"/>
      <c r="Q255" s="169"/>
      <c r="R255" s="87"/>
    </row>
    <row r="256" spans="1:18" x14ac:dyDescent="0.25">
      <c r="A256" s="302" t="s">
        <v>102</v>
      </c>
      <c r="B256" s="29" t="s">
        <v>20</v>
      </c>
      <c r="C256" s="458" t="s">
        <v>25</v>
      </c>
      <c r="D256" s="134">
        <f t="shared" ref="D256" si="237">E256+G256</f>
        <v>60.900000000000006</v>
      </c>
      <c r="E256" s="173">
        <v>6.2</v>
      </c>
      <c r="F256" s="134">
        <f t="shared" ref="F256" si="238">F258+F259</f>
        <v>0</v>
      </c>
      <c r="G256" s="187">
        <v>54.7</v>
      </c>
      <c r="H256" s="135">
        <f>I256+K256</f>
        <v>0</v>
      </c>
      <c r="I256" s="188"/>
      <c r="J256" s="135">
        <f t="shared" ref="J256" si="239">J258+J259</f>
        <v>0</v>
      </c>
      <c r="K256" s="188"/>
      <c r="L256" s="136">
        <f>M256+O256</f>
        <v>60.900000000000006</v>
      </c>
      <c r="M256" s="189">
        <f>E256+I256</f>
        <v>6.2</v>
      </c>
      <c r="N256" s="136">
        <f>F256+J256</f>
        <v>0</v>
      </c>
      <c r="O256" s="180">
        <f>G256+K256</f>
        <v>54.7</v>
      </c>
      <c r="P256" s="293"/>
      <c r="Q256" s="169"/>
      <c r="R256" s="87"/>
    </row>
    <row r="257" spans="1:18" hidden="1" x14ac:dyDescent="0.25">
      <c r="A257" s="200"/>
      <c r="B257" s="271" t="s">
        <v>181</v>
      </c>
      <c r="C257" s="272"/>
      <c r="D257" s="142"/>
      <c r="E257" s="228"/>
      <c r="F257" s="142"/>
      <c r="G257" s="230"/>
      <c r="H257" s="143"/>
      <c r="I257" s="231"/>
      <c r="J257" s="143"/>
      <c r="K257" s="231"/>
      <c r="L257" s="144"/>
      <c r="M257" s="232"/>
      <c r="N257" s="144"/>
      <c r="O257" s="234"/>
      <c r="P257" s="293"/>
      <c r="Q257" s="169"/>
      <c r="R257" s="87"/>
    </row>
    <row r="258" spans="1:18" ht="26.4" x14ac:dyDescent="0.25">
      <c r="A258" s="242"/>
      <c r="B258" s="152" t="s">
        <v>259</v>
      </c>
      <c r="C258" s="459"/>
      <c r="D258" s="137">
        <f t="shared" ref="D258:D259" si="240">E258+G258</f>
        <v>0</v>
      </c>
      <c r="E258" s="175"/>
      <c r="F258" s="137"/>
      <c r="G258" s="257"/>
      <c r="H258" s="138">
        <f>I258+K258</f>
        <v>0</v>
      </c>
      <c r="I258" s="237"/>
      <c r="J258" s="138"/>
      <c r="K258" s="237"/>
      <c r="L258" s="139">
        <f>M258+O258</f>
        <v>0</v>
      </c>
      <c r="M258" s="238">
        <f t="shared" ref="M258:O259" si="241">E258+I258</f>
        <v>0</v>
      </c>
      <c r="N258" s="139">
        <f t="shared" si="241"/>
        <v>0</v>
      </c>
      <c r="O258" s="181">
        <f t="shared" si="241"/>
        <v>0</v>
      </c>
      <c r="P258" s="293"/>
      <c r="Q258" s="169"/>
      <c r="R258" s="87"/>
    </row>
    <row r="259" spans="1:18" ht="39.6" hidden="1" x14ac:dyDescent="0.25">
      <c r="A259" s="242"/>
      <c r="B259" s="353" t="s">
        <v>260</v>
      </c>
      <c r="C259" s="459"/>
      <c r="D259" s="185">
        <f t="shared" si="240"/>
        <v>0</v>
      </c>
      <c r="E259" s="137"/>
      <c r="F259" s="137"/>
      <c r="G259" s="137"/>
      <c r="H259" s="138">
        <f>I259+K259</f>
        <v>0</v>
      </c>
      <c r="I259" s="138"/>
      <c r="J259" s="138"/>
      <c r="K259" s="138"/>
      <c r="L259" s="139">
        <f>M259+O259</f>
        <v>0</v>
      </c>
      <c r="M259" s="139">
        <f t="shared" si="241"/>
        <v>0</v>
      </c>
      <c r="N259" s="139">
        <f t="shared" si="241"/>
        <v>0</v>
      </c>
      <c r="O259" s="139">
        <f t="shared" si="241"/>
        <v>0</v>
      </c>
      <c r="P259" s="293"/>
      <c r="Q259" s="169"/>
      <c r="R259" s="87"/>
    </row>
    <row r="260" spans="1:18" x14ac:dyDescent="0.25">
      <c r="A260" s="203" t="s">
        <v>103</v>
      </c>
      <c r="B260" s="80" t="s">
        <v>166</v>
      </c>
      <c r="C260" s="279"/>
      <c r="D260" s="79">
        <f>D256</f>
        <v>60.900000000000006</v>
      </c>
      <c r="E260" s="79">
        <f t="shared" ref="E260:O260" si="242">E256</f>
        <v>6.2</v>
      </c>
      <c r="F260" s="79">
        <f t="shared" si="242"/>
        <v>0</v>
      </c>
      <c r="G260" s="79">
        <f t="shared" si="242"/>
        <v>54.7</v>
      </c>
      <c r="H260" s="183">
        <f t="shared" si="242"/>
        <v>0</v>
      </c>
      <c r="I260" s="183">
        <f t="shared" si="242"/>
        <v>0</v>
      </c>
      <c r="J260" s="183">
        <f t="shared" si="242"/>
        <v>0</v>
      </c>
      <c r="K260" s="183">
        <f t="shared" si="242"/>
        <v>0</v>
      </c>
      <c r="L260" s="80">
        <f t="shared" si="242"/>
        <v>60.900000000000006</v>
      </c>
      <c r="M260" s="80">
        <f t="shared" si="242"/>
        <v>6.2</v>
      </c>
      <c r="N260" s="80">
        <f t="shared" si="242"/>
        <v>0</v>
      </c>
      <c r="O260" s="80">
        <f t="shared" si="242"/>
        <v>54.7</v>
      </c>
      <c r="P260" s="294"/>
      <c r="Q260" s="169"/>
      <c r="R260" s="182"/>
    </row>
    <row r="261" spans="1:18" ht="14.4" x14ac:dyDescent="0.3">
      <c r="A261" s="32" t="s">
        <v>145</v>
      </c>
      <c r="B261" s="544" t="s">
        <v>60</v>
      </c>
      <c r="C261" s="608"/>
      <c r="D261" s="608"/>
      <c r="E261" s="608"/>
      <c r="F261" s="608"/>
      <c r="G261" s="608"/>
      <c r="H261" s="608"/>
      <c r="I261" s="608"/>
      <c r="J261" s="608"/>
      <c r="K261" s="608"/>
      <c r="L261" s="608"/>
      <c r="M261" s="608"/>
      <c r="N261" s="608"/>
      <c r="O261" s="609"/>
      <c r="P261" s="280"/>
    </row>
    <row r="262" spans="1:18" x14ac:dyDescent="0.25">
      <c r="A262" s="32" t="s">
        <v>146</v>
      </c>
      <c r="B262" s="17" t="s">
        <v>20</v>
      </c>
      <c r="C262" s="451" t="s">
        <v>30</v>
      </c>
      <c r="D262" s="134">
        <f t="shared" ref="D262:D266" si="243">E262+G262</f>
        <v>2340.1999999999998</v>
      </c>
      <c r="E262" s="134">
        <f>E264+E265+E267+E266</f>
        <v>1560.8</v>
      </c>
      <c r="F262" s="134">
        <f t="shared" ref="F262" si="244">F264+F265+F267+F266</f>
        <v>11</v>
      </c>
      <c r="G262" s="134">
        <v>779.4</v>
      </c>
      <c r="H262" s="138">
        <f t="shared" ref="H262" si="245">I262+K262</f>
        <v>0</v>
      </c>
      <c r="I262" s="138">
        <f>I264+I265+I267+I266</f>
        <v>0</v>
      </c>
      <c r="J262" s="138">
        <f t="shared" ref="J262" si="246">J264+J265+J267+J266</f>
        <v>0.4</v>
      </c>
      <c r="K262" s="261"/>
      <c r="L262" s="331">
        <f>M262+O262</f>
        <v>2340.1999999999998</v>
      </c>
      <c r="M262" s="136">
        <f t="shared" ref="M262:O262" si="247">E262+I262</f>
        <v>1560.8</v>
      </c>
      <c r="N262" s="189">
        <f t="shared" si="247"/>
        <v>11.4</v>
      </c>
      <c r="O262" s="136">
        <f t="shared" si="247"/>
        <v>779.4</v>
      </c>
      <c r="P262" s="293"/>
    </row>
    <row r="263" spans="1:18" x14ac:dyDescent="0.25">
      <c r="A263" s="39"/>
      <c r="B263" s="334" t="s">
        <v>181</v>
      </c>
      <c r="C263" s="452"/>
      <c r="D263" s="142">
        <f t="shared" si="243"/>
        <v>0</v>
      </c>
      <c r="E263" s="142"/>
      <c r="F263" s="142"/>
      <c r="G263" s="142"/>
      <c r="H263" s="138">
        <f>I263+K263</f>
        <v>0</v>
      </c>
      <c r="I263" s="138"/>
      <c r="J263" s="138"/>
      <c r="K263" s="261"/>
      <c r="L263" s="332"/>
      <c r="M263" s="144"/>
      <c r="N263" s="232"/>
      <c r="O263" s="144"/>
      <c r="P263" s="293"/>
    </row>
    <row r="264" spans="1:18" ht="40.5" customHeight="1" x14ac:dyDescent="0.25">
      <c r="A264" s="39"/>
      <c r="B264" s="337" t="s">
        <v>277</v>
      </c>
      <c r="C264" s="452"/>
      <c r="D264" s="60">
        <f t="shared" si="243"/>
        <v>673.1</v>
      </c>
      <c r="E264" s="60">
        <v>423.7</v>
      </c>
      <c r="F264" s="60">
        <v>2.8</v>
      </c>
      <c r="G264" s="60">
        <v>249.4</v>
      </c>
      <c r="H264" s="138"/>
      <c r="I264" s="138"/>
      <c r="J264" s="138">
        <v>0.4</v>
      </c>
      <c r="K264" s="261"/>
      <c r="L264" s="379">
        <f t="shared" ref="L264:L319" si="248">M264+O264</f>
        <v>673.1</v>
      </c>
      <c r="M264" s="62">
        <f t="shared" ref="M264:O279" si="249">E264+I264</f>
        <v>423.7</v>
      </c>
      <c r="N264" s="380">
        <f t="shared" si="249"/>
        <v>3.1999999999999997</v>
      </c>
      <c r="O264" s="62">
        <f t="shared" si="249"/>
        <v>249.4</v>
      </c>
      <c r="P264" s="293"/>
    </row>
    <row r="265" spans="1:18" ht="26.4" x14ac:dyDescent="0.25">
      <c r="A265" s="39"/>
      <c r="B265" s="282" t="s">
        <v>259</v>
      </c>
      <c r="C265" s="453"/>
      <c r="D265" s="266">
        <f t="shared" si="243"/>
        <v>1137.0999999999999</v>
      </c>
      <c r="E265" s="257">
        <v>1137.0999999999999</v>
      </c>
      <c r="F265" s="137">
        <v>8.1999999999999993</v>
      </c>
      <c r="G265" s="257"/>
      <c r="H265" s="138">
        <f>I265+K265</f>
        <v>0</v>
      </c>
      <c r="I265" s="138"/>
      <c r="J265" s="138"/>
      <c r="K265" s="261"/>
      <c r="L265" s="144">
        <f t="shared" si="248"/>
        <v>1137.0999999999999</v>
      </c>
      <c r="M265" s="181">
        <f t="shared" si="249"/>
        <v>1137.0999999999999</v>
      </c>
      <c r="N265" s="139">
        <f t="shared" si="249"/>
        <v>8.1999999999999993</v>
      </c>
      <c r="O265" s="139">
        <f t="shared" si="249"/>
        <v>0</v>
      </c>
      <c r="P265" s="293"/>
    </row>
    <row r="266" spans="1:18" ht="26.4" x14ac:dyDescent="0.25">
      <c r="A266" s="39"/>
      <c r="B266" s="282" t="s">
        <v>356</v>
      </c>
      <c r="C266" s="453"/>
      <c r="D266" s="266">
        <f t="shared" si="243"/>
        <v>30</v>
      </c>
      <c r="E266" s="257"/>
      <c r="F266" s="137"/>
      <c r="G266" s="257">
        <v>30</v>
      </c>
      <c r="H266" s="138">
        <f>I266+K266</f>
        <v>0</v>
      </c>
      <c r="I266" s="138"/>
      <c r="J266" s="138"/>
      <c r="K266" s="261"/>
      <c r="L266" s="62">
        <f t="shared" si="248"/>
        <v>30</v>
      </c>
      <c r="M266" s="181">
        <f t="shared" si="249"/>
        <v>0</v>
      </c>
      <c r="N266" s="139">
        <f t="shared" si="249"/>
        <v>0</v>
      </c>
      <c r="O266" s="139">
        <f t="shared" si="249"/>
        <v>30</v>
      </c>
      <c r="P266" s="293"/>
    </row>
    <row r="267" spans="1:18" ht="26.4" x14ac:dyDescent="0.25">
      <c r="A267" s="203"/>
      <c r="B267" s="351" t="s">
        <v>337</v>
      </c>
      <c r="C267" s="454"/>
      <c r="D267" s="184">
        <f>E267+G267</f>
        <v>500</v>
      </c>
      <c r="E267" s="352"/>
      <c r="F267" s="60"/>
      <c r="G267" s="270">
        <v>500</v>
      </c>
      <c r="H267" s="61">
        <f>I267+K267</f>
        <v>0</v>
      </c>
      <c r="I267" s="138"/>
      <c r="J267" s="138"/>
      <c r="K267" s="261"/>
      <c r="L267" s="62">
        <f t="shared" si="248"/>
        <v>500</v>
      </c>
      <c r="M267" s="181">
        <f t="shared" si="249"/>
        <v>0</v>
      </c>
      <c r="N267" s="139">
        <f t="shared" si="249"/>
        <v>0</v>
      </c>
      <c r="O267" s="139">
        <f t="shared" si="249"/>
        <v>500</v>
      </c>
      <c r="P267" s="293"/>
    </row>
    <row r="268" spans="1:18" hidden="1" x14ac:dyDescent="0.25">
      <c r="A268" s="39" t="s">
        <v>118</v>
      </c>
      <c r="B268" s="35" t="s">
        <v>7</v>
      </c>
      <c r="C268" s="452" t="s">
        <v>30</v>
      </c>
      <c r="D268" s="134">
        <f t="shared" ref="D268:D319" si="250">E268+G268</f>
        <v>0</v>
      </c>
      <c r="E268" s="187"/>
      <c r="F268" s="134"/>
      <c r="G268" s="187"/>
      <c r="H268" s="135">
        <f t="shared" ref="H268:H320" si="251">I268+K268</f>
        <v>0</v>
      </c>
      <c r="I268" s="188"/>
      <c r="J268" s="135"/>
      <c r="K268" s="188">
        <f t="shared" ref="K268" si="252">K270+K271</f>
        <v>0</v>
      </c>
      <c r="L268" s="144">
        <f t="shared" si="248"/>
        <v>0</v>
      </c>
      <c r="M268" s="189">
        <f t="shared" si="249"/>
        <v>0</v>
      </c>
      <c r="N268" s="136">
        <f t="shared" si="249"/>
        <v>0</v>
      </c>
      <c r="O268" s="180">
        <f t="shared" si="249"/>
        <v>0</v>
      </c>
      <c r="P268" s="293"/>
      <c r="Q268" s="169"/>
      <c r="R268" s="87"/>
    </row>
    <row r="269" spans="1:18" hidden="1" x14ac:dyDescent="0.25">
      <c r="A269" s="39"/>
      <c r="B269" s="126" t="s">
        <v>181</v>
      </c>
      <c r="C269" s="443"/>
      <c r="D269" s="142"/>
      <c r="E269" s="230"/>
      <c r="F269" s="142"/>
      <c r="G269" s="230"/>
      <c r="H269" s="143"/>
      <c r="I269" s="231"/>
      <c r="J269" s="143"/>
      <c r="K269" s="231"/>
      <c r="L269" s="144"/>
      <c r="M269" s="232"/>
      <c r="N269" s="144"/>
      <c r="O269" s="234"/>
      <c r="P269" s="293"/>
      <c r="Q269" s="169"/>
      <c r="R269" s="87"/>
    </row>
    <row r="270" spans="1:18" ht="26.4" hidden="1" x14ac:dyDescent="0.25">
      <c r="A270" s="39"/>
      <c r="B270" s="129" t="s">
        <v>275</v>
      </c>
      <c r="C270" s="455"/>
      <c r="D270" s="137">
        <f t="shared" si="250"/>
        <v>0</v>
      </c>
      <c r="E270" s="257"/>
      <c r="F270" s="137"/>
      <c r="G270" s="257"/>
      <c r="H270" s="138">
        <f t="shared" si="251"/>
        <v>0</v>
      </c>
      <c r="I270" s="237"/>
      <c r="J270" s="138"/>
      <c r="K270" s="237"/>
      <c r="L270" s="139">
        <f t="shared" si="248"/>
        <v>0</v>
      </c>
      <c r="M270" s="238">
        <f t="shared" si="249"/>
        <v>0</v>
      </c>
      <c r="N270" s="139">
        <f t="shared" si="249"/>
        <v>0</v>
      </c>
      <c r="O270" s="181">
        <f t="shared" si="249"/>
        <v>0</v>
      </c>
      <c r="P270" s="293"/>
      <c r="Q270" s="169"/>
      <c r="R270" s="87"/>
    </row>
    <row r="271" spans="1:18" s="36" customFormat="1" ht="26.4" hidden="1" x14ac:dyDescent="0.25">
      <c r="A271" s="203"/>
      <c r="B271" s="259" t="s">
        <v>246</v>
      </c>
      <c r="C271" s="452"/>
      <c r="D271" s="142">
        <f t="shared" si="250"/>
        <v>0</v>
      </c>
      <c r="E271" s="230"/>
      <c r="F271" s="142"/>
      <c r="G271" s="230"/>
      <c r="H271" s="143">
        <f t="shared" si="251"/>
        <v>0</v>
      </c>
      <c r="I271" s="231"/>
      <c r="J271" s="143"/>
      <c r="K271" s="231"/>
      <c r="L271" s="144">
        <f t="shared" si="248"/>
        <v>0</v>
      </c>
      <c r="M271" s="232">
        <f t="shared" si="249"/>
        <v>0</v>
      </c>
      <c r="N271" s="144">
        <f t="shared" si="249"/>
        <v>0</v>
      </c>
      <c r="O271" s="234">
        <f t="shared" si="249"/>
        <v>0</v>
      </c>
      <c r="P271" s="293"/>
      <c r="Q271" s="177"/>
      <c r="R271" s="178"/>
    </row>
    <row r="272" spans="1:18" ht="17.25" hidden="1" customHeight="1" x14ac:dyDescent="0.25">
      <c r="A272" s="32" t="s">
        <v>119</v>
      </c>
      <c r="B272" s="35" t="s">
        <v>10</v>
      </c>
      <c r="C272" s="447" t="s">
        <v>30</v>
      </c>
      <c r="D272" s="187">
        <f t="shared" si="250"/>
        <v>0</v>
      </c>
      <c r="E272" s="134"/>
      <c r="F272" s="187"/>
      <c r="G272" s="134">
        <f>G274+G275</f>
        <v>0</v>
      </c>
      <c r="H272" s="188">
        <f t="shared" si="251"/>
        <v>0</v>
      </c>
      <c r="I272" s="135"/>
      <c r="J272" s="188"/>
      <c r="K272" s="260">
        <f>K274+K275</f>
        <v>0</v>
      </c>
      <c r="L272" s="331">
        <f t="shared" si="248"/>
        <v>0</v>
      </c>
      <c r="M272" s="136">
        <f t="shared" si="249"/>
        <v>0</v>
      </c>
      <c r="N272" s="189">
        <f t="shared" si="249"/>
        <v>0</v>
      </c>
      <c r="O272" s="136">
        <f t="shared" si="249"/>
        <v>0</v>
      </c>
      <c r="P272" s="293"/>
      <c r="Q272" s="169"/>
      <c r="R272" s="87"/>
    </row>
    <row r="273" spans="1:18" ht="17.25" hidden="1" customHeight="1" x14ac:dyDescent="0.25">
      <c r="A273" s="39"/>
      <c r="B273" s="126" t="s">
        <v>181</v>
      </c>
      <c r="C273" s="444"/>
      <c r="D273" s="230"/>
      <c r="E273" s="142"/>
      <c r="F273" s="230"/>
      <c r="G273" s="142"/>
      <c r="H273" s="231"/>
      <c r="I273" s="143"/>
      <c r="J273" s="231"/>
      <c r="K273" s="286"/>
      <c r="L273" s="332"/>
      <c r="M273" s="144"/>
      <c r="N273" s="232"/>
      <c r="O273" s="144"/>
      <c r="P273" s="293"/>
      <c r="Q273" s="169"/>
      <c r="R273" s="87"/>
    </row>
    <row r="274" spans="1:18" ht="26.4" hidden="1" x14ac:dyDescent="0.25">
      <c r="A274" s="39"/>
      <c r="B274" s="129" t="s">
        <v>275</v>
      </c>
      <c r="C274" s="454"/>
      <c r="D274" s="324">
        <f>E274+G274</f>
        <v>0</v>
      </c>
      <c r="E274" s="137"/>
      <c r="F274" s="257"/>
      <c r="G274" s="137"/>
      <c r="H274" s="237">
        <f t="shared" si="251"/>
        <v>0</v>
      </c>
      <c r="I274" s="138"/>
      <c r="J274" s="237"/>
      <c r="K274" s="261"/>
      <c r="L274" s="333">
        <f t="shared" si="248"/>
        <v>0</v>
      </c>
      <c r="M274" s="139">
        <f t="shared" si="249"/>
        <v>0</v>
      </c>
      <c r="N274" s="238">
        <f t="shared" si="249"/>
        <v>0</v>
      </c>
      <c r="O274" s="139">
        <f t="shared" si="249"/>
        <v>0</v>
      </c>
      <c r="P274" s="293"/>
      <c r="Q274" s="169"/>
      <c r="R274" s="87"/>
    </row>
    <row r="275" spans="1:18" s="36" customFormat="1" ht="26.4" hidden="1" x14ac:dyDescent="0.25">
      <c r="A275" s="203"/>
      <c r="B275" s="449" t="s">
        <v>246</v>
      </c>
      <c r="C275" s="338" t="s">
        <v>30</v>
      </c>
      <c r="D275" s="142">
        <f t="shared" si="250"/>
        <v>0</v>
      </c>
      <c r="E275" s="266"/>
      <c r="F275" s="142"/>
      <c r="G275" s="228"/>
      <c r="H275" s="143">
        <f t="shared" si="251"/>
        <v>0</v>
      </c>
      <c r="I275" s="229"/>
      <c r="J275" s="143"/>
      <c r="K275" s="286"/>
      <c r="L275" s="144">
        <f t="shared" si="248"/>
        <v>0</v>
      </c>
      <c r="M275" s="144">
        <f t="shared" si="249"/>
        <v>0</v>
      </c>
      <c r="N275" s="144">
        <f t="shared" si="249"/>
        <v>0</v>
      </c>
      <c r="O275" s="144">
        <f t="shared" si="249"/>
        <v>0</v>
      </c>
      <c r="P275" s="293"/>
      <c r="Q275" s="177"/>
      <c r="R275" s="178"/>
    </row>
    <row r="276" spans="1:18" hidden="1" x14ac:dyDescent="0.25">
      <c r="A276" s="32" t="s">
        <v>120</v>
      </c>
      <c r="B276" s="35" t="s">
        <v>11</v>
      </c>
      <c r="C276" s="442" t="s">
        <v>30</v>
      </c>
      <c r="D276" s="134">
        <f t="shared" si="250"/>
        <v>0</v>
      </c>
      <c r="E276" s="187"/>
      <c r="F276" s="134"/>
      <c r="G276" s="187">
        <f>G278+G279</f>
        <v>0</v>
      </c>
      <c r="H276" s="135">
        <f t="shared" si="251"/>
        <v>0</v>
      </c>
      <c r="I276" s="188"/>
      <c r="J276" s="135"/>
      <c r="K276" s="188">
        <f>K278+K279</f>
        <v>0</v>
      </c>
      <c r="L276" s="136">
        <f t="shared" si="248"/>
        <v>0</v>
      </c>
      <c r="M276" s="189">
        <f t="shared" si="249"/>
        <v>0</v>
      </c>
      <c r="N276" s="136">
        <f t="shared" si="249"/>
        <v>0</v>
      </c>
      <c r="O276" s="180">
        <f t="shared" si="249"/>
        <v>0</v>
      </c>
      <c r="P276" s="293"/>
      <c r="Q276" s="169"/>
      <c r="R276" s="87"/>
    </row>
    <row r="277" spans="1:18" hidden="1" x14ac:dyDescent="0.25">
      <c r="A277" s="39"/>
      <c r="B277" s="126" t="s">
        <v>181</v>
      </c>
      <c r="C277" s="443"/>
      <c r="D277" s="142"/>
      <c r="E277" s="230"/>
      <c r="F277" s="142"/>
      <c r="G277" s="230"/>
      <c r="H277" s="143"/>
      <c r="I277" s="231"/>
      <c r="J277" s="143"/>
      <c r="K277" s="231"/>
      <c r="L277" s="144"/>
      <c r="M277" s="232"/>
      <c r="N277" s="144"/>
      <c r="O277" s="234"/>
      <c r="P277" s="293"/>
      <c r="Q277" s="169"/>
      <c r="R277" s="87"/>
    </row>
    <row r="278" spans="1:18" ht="26.4" hidden="1" x14ac:dyDescent="0.25">
      <c r="A278" s="39"/>
      <c r="B278" s="129" t="s">
        <v>275</v>
      </c>
      <c r="C278" s="455"/>
      <c r="D278" s="255">
        <f>E278+G278</f>
        <v>0</v>
      </c>
      <c r="E278" s="257"/>
      <c r="F278" s="137"/>
      <c r="G278" s="257"/>
      <c r="H278" s="138">
        <f t="shared" si="251"/>
        <v>0</v>
      </c>
      <c r="I278" s="237"/>
      <c r="J278" s="138"/>
      <c r="K278" s="237"/>
      <c r="L278" s="139">
        <f t="shared" si="248"/>
        <v>0</v>
      </c>
      <c r="M278" s="238">
        <f t="shared" si="249"/>
        <v>0</v>
      </c>
      <c r="N278" s="139">
        <f t="shared" si="249"/>
        <v>0</v>
      </c>
      <c r="O278" s="181">
        <f t="shared" si="249"/>
        <v>0</v>
      </c>
      <c r="P278" s="293"/>
      <c r="Q278" s="169"/>
      <c r="R278" s="87"/>
    </row>
    <row r="279" spans="1:18" s="36" customFormat="1" ht="26.4" hidden="1" x14ac:dyDescent="0.25">
      <c r="A279" s="203"/>
      <c r="B279" s="449" t="s">
        <v>246</v>
      </c>
      <c r="C279" s="338" t="s">
        <v>30</v>
      </c>
      <c r="D279" s="142">
        <f t="shared" si="250"/>
        <v>0</v>
      </c>
      <c r="E279" s="266"/>
      <c r="F279" s="142"/>
      <c r="G279" s="228"/>
      <c r="H279" s="143">
        <f t="shared" si="251"/>
        <v>0</v>
      </c>
      <c r="I279" s="229"/>
      <c r="J279" s="143"/>
      <c r="K279" s="286"/>
      <c r="L279" s="144">
        <f t="shared" si="248"/>
        <v>0</v>
      </c>
      <c r="M279" s="144">
        <f t="shared" si="249"/>
        <v>0</v>
      </c>
      <c r="N279" s="144">
        <f t="shared" si="249"/>
        <v>0</v>
      </c>
      <c r="O279" s="144">
        <f t="shared" si="249"/>
        <v>0</v>
      </c>
      <c r="P279" s="293"/>
      <c r="Q279" s="177"/>
      <c r="R279" s="178"/>
    </row>
    <row r="280" spans="1:18" hidden="1" x14ac:dyDescent="0.25">
      <c r="A280" s="32" t="s">
        <v>121</v>
      </c>
      <c r="B280" s="35" t="s">
        <v>15</v>
      </c>
      <c r="C280" s="451" t="s">
        <v>30</v>
      </c>
      <c r="D280" s="134">
        <f t="shared" si="250"/>
        <v>0</v>
      </c>
      <c r="E280" s="187"/>
      <c r="F280" s="134"/>
      <c r="G280" s="187"/>
      <c r="H280" s="135">
        <f t="shared" si="251"/>
        <v>0</v>
      </c>
      <c r="I280" s="188"/>
      <c r="J280" s="135"/>
      <c r="K280" s="188">
        <f>K282+K283</f>
        <v>0</v>
      </c>
      <c r="L280" s="136">
        <f t="shared" si="248"/>
        <v>0</v>
      </c>
      <c r="M280" s="136">
        <f t="shared" ref="M280:O331" si="253">E280+I280</f>
        <v>0</v>
      </c>
      <c r="N280" s="189">
        <f t="shared" si="253"/>
        <v>0</v>
      </c>
      <c r="O280" s="136">
        <f t="shared" si="253"/>
        <v>0</v>
      </c>
      <c r="P280" s="293"/>
      <c r="Q280" s="169"/>
      <c r="R280" s="87"/>
    </row>
    <row r="281" spans="1:18" hidden="1" x14ac:dyDescent="0.25">
      <c r="A281" s="39"/>
      <c r="B281" s="126" t="s">
        <v>181</v>
      </c>
      <c r="C281" s="443"/>
      <c r="D281" s="142"/>
      <c r="E281" s="230"/>
      <c r="F281" s="142"/>
      <c r="G281" s="230"/>
      <c r="H281" s="143"/>
      <c r="I281" s="231"/>
      <c r="J281" s="143"/>
      <c r="K281" s="231"/>
      <c r="L281" s="144"/>
      <c r="M281" s="144"/>
      <c r="N281" s="232"/>
      <c r="O281" s="144"/>
      <c r="P281" s="293"/>
      <c r="Q281" s="169"/>
      <c r="R281" s="87"/>
    </row>
    <row r="282" spans="1:18" ht="26.4" hidden="1" x14ac:dyDescent="0.25">
      <c r="A282" s="39"/>
      <c r="B282" s="129" t="s">
        <v>275</v>
      </c>
      <c r="C282" s="455"/>
      <c r="D282" s="137">
        <f t="shared" si="250"/>
        <v>0</v>
      </c>
      <c r="E282" s="257"/>
      <c r="F282" s="137"/>
      <c r="G282" s="257"/>
      <c r="H282" s="138">
        <f t="shared" si="251"/>
        <v>0</v>
      </c>
      <c r="I282" s="237"/>
      <c r="J282" s="138"/>
      <c r="K282" s="237"/>
      <c r="L282" s="139">
        <f t="shared" si="248"/>
        <v>0</v>
      </c>
      <c r="M282" s="139">
        <f t="shared" si="253"/>
        <v>0</v>
      </c>
      <c r="N282" s="238">
        <f t="shared" si="253"/>
        <v>0</v>
      </c>
      <c r="O282" s="139">
        <f t="shared" si="253"/>
        <v>0</v>
      </c>
      <c r="P282" s="293"/>
      <c r="Q282" s="169"/>
      <c r="R282" s="87"/>
    </row>
    <row r="283" spans="1:18" s="36" customFormat="1" ht="26.4" hidden="1" x14ac:dyDescent="0.25">
      <c r="A283" s="203"/>
      <c r="B283" s="259" t="s">
        <v>246</v>
      </c>
      <c r="C283" s="452"/>
      <c r="D283" s="142">
        <f t="shared" si="250"/>
        <v>0</v>
      </c>
      <c r="E283" s="230"/>
      <c r="F283" s="142"/>
      <c r="G283" s="230"/>
      <c r="H283" s="143">
        <f t="shared" si="251"/>
        <v>0</v>
      </c>
      <c r="I283" s="231"/>
      <c r="J283" s="143"/>
      <c r="K283" s="231"/>
      <c r="L283" s="332">
        <f t="shared" si="248"/>
        <v>0</v>
      </c>
      <c r="M283" s="144">
        <f t="shared" si="253"/>
        <v>0</v>
      </c>
      <c r="N283" s="232">
        <f t="shared" si="253"/>
        <v>0</v>
      </c>
      <c r="O283" s="144">
        <f t="shared" si="253"/>
        <v>0</v>
      </c>
      <c r="P283" s="293"/>
      <c r="Q283" s="177"/>
      <c r="R283" s="178"/>
    </row>
    <row r="284" spans="1:18" s="36" customFormat="1" hidden="1" x14ac:dyDescent="0.25">
      <c r="A284" s="32" t="s">
        <v>122</v>
      </c>
      <c r="B284" s="35" t="s">
        <v>16</v>
      </c>
      <c r="C284" s="451" t="s">
        <v>30</v>
      </c>
      <c r="D284" s="134">
        <f t="shared" si="250"/>
        <v>0</v>
      </c>
      <c r="E284" s="230"/>
      <c r="F284" s="142"/>
      <c r="G284" s="230"/>
      <c r="H284" s="135">
        <f t="shared" si="251"/>
        <v>0</v>
      </c>
      <c r="I284" s="231"/>
      <c r="J284" s="143"/>
      <c r="K284" s="231"/>
      <c r="L284" s="136">
        <f t="shared" si="248"/>
        <v>0</v>
      </c>
      <c r="M284" s="136">
        <f t="shared" si="253"/>
        <v>0</v>
      </c>
      <c r="N284" s="189">
        <f t="shared" si="253"/>
        <v>0</v>
      </c>
      <c r="O284" s="136">
        <f t="shared" si="253"/>
        <v>0</v>
      </c>
      <c r="P284" s="293"/>
      <c r="Q284" s="177"/>
      <c r="R284" s="178"/>
    </row>
    <row r="285" spans="1:18" s="36" customFormat="1" ht="26.4" hidden="1" x14ac:dyDescent="0.25">
      <c r="A285" s="203"/>
      <c r="B285" s="129" t="s">
        <v>275</v>
      </c>
      <c r="C285" s="452"/>
      <c r="D285" s="142"/>
      <c r="E285" s="230"/>
      <c r="F285" s="142"/>
      <c r="G285" s="230"/>
      <c r="H285" s="143"/>
      <c r="I285" s="231"/>
      <c r="J285" s="143"/>
      <c r="K285" s="231"/>
      <c r="L285" s="139"/>
      <c r="M285" s="139"/>
      <c r="N285" s="139"/>
      <c r="O285" s="139"/>
      <c r="P285" s="293"/>
      <c r="Q285" s="177"/>
      <c r="R285" s="178"/>
    </row>
    <row r="286" spans="1:18" hidden="1" x14ac:dyDescent="0.25">
      <c r="A286" s="32" t="s">
        <v>123</v>
      </c>
      <c r="B286" s="35" t="s">
        <v>27</v>
      </c>
      <c r="C286" s="442" t="s">
        <v>30</v>
      </c>
      <c r="D286" s="134">
        <f t="shared" si="250"/>
        <v>0</v>
      </c>
      <c r="E286" s="187"/>
      <c r="F286" s="134"/>
      <c r="G286" s="187">
        <f>G288+G289</f>
        <v>0</v>
      </c>
      <c r="H286" s="135">
        <f t="shared" si="251"/>
        <v>0</v>
      </c>
      <c r="I286" s="188"/>
      <c r="J286" s="135"/>
      <c r="K286" s="188">
        <f>K288+K289</f>
        <v>0</v>
      </c>
      <c r="L286" s="136">
        <f t="shared" si="248"/>
        <v>0</v>
      </c>
      <c r="M286" s="189">
        <f t="shared" si="253"/>
        <v>0</v>
      </c>
      <c r="N286" s="136">
        <f t="shared" si="253"/>
        <v>0</v>
      </c>
      <c r="O286" s="180">
        <f t="shared" si="253"/>
        <v>0</v>
      </c>
      <c r="P286" s="293"/>
      <c r="Q286" s="169"/>
      <c r="R286" s="87"/>
    </row>
    <row r="287" spans="1:18" hidden="1" x14ac:dyDescent="0.25">
      <c r="A287" s="39"/>
      <c r="B287" s="126" t="s">
        <v>181</v>
      </c>
      <c r="C287" s="443"/>
      <c r="D287" s="142"/>
      <c r="E287" s="230"/>
      <c r="F287" s="142"/>
      <c r="G287" s="230"/>
      <c r="H287" s="143"/>
      <c r="I287" s="231"/>
      <c r="J287" s="143"/>
      <c r="K287" s="231"/>
      <c r="L287" s="144"/>
      <c r="M287" s="232"/>
      <c r="N287" s="144"/>
      <c r="O287" s="234"/>
      <c r="P287" s="293"/>
      <c r="Q287" s="169"/>
      <c r="R287" s="87"/>
    </row>
    <row r="288" spans="1:18" ht="26.4" hidden="1" x14ac:dyDescent="0.25">
      <c r="A288" s="39"/>
      <c r="B288" s="129" t="s">
        <v>275</v>
      </c>
      <c r="C288" s="455"/>
      <c r="D288" s="255">
        <f>E288+G288</f>
        <v>0</v>
      </c>
      <c r="E288" s="257"/>
      <c r="F288" s="137"/>
      <c r="G288" s="257"/>
      <c r="H288" s="138">
        <f t="shared" si="251"/>
        <v>0</v>
      </c>
      <c r="I288" s="237"/>
      <c r="J288" s="138"/>
      <c r="K288" s="237"/>
      <c r="L288" s="139">
        <f t="shared" si="248"/>
        <v>0</v>
      </c>
      <c r="M288" s="238">
        <f t="shared" si="253"/>
        <v>0</v>
      </c>
      <c r="N288" s="139">
        <f t="shared" si="253"/>
        <v>0</v>
      </c>
      <c r="O288" s="181">
        <f t="shared" si="253"/>
        <v>0</v>
      </c>
      <c r="P288" s="293"/>
      <c r="Q288" s="169"/>
      <c r="R288" s="87"/>
    </row>
    <row r="289" spans="1:18" s="36" customFormat="1" ht="26.4" hidden="1" x14ac:dyDescent="0.25">
      <c r="A289" s="203"/>
      <c r="B289" s="449" t="s">
        <v>246</v>
      </c>
      <c r="C289" s="338" t="s">
        <v>30</v>
      </c>
      <c r="D289" s="142">
        <f t="shared" si="250"/>
        <v>0</v>
      </c>
      <c r="E289" s="266"/>
      <c r="F289" s="142"/>
      <c r="G289" s="228"/>
      <c r="H289" s="143">
        <f t="shared" si="251"/>
        <v>0</v>
      </c>
      <c r="I289" s="229"/>
      <c r="J289" s="143"/>
      <c r="K289" s="286"/>
      <c r="L289" s="144">
        <f t="shared" si="248"/>
        <v>0</v>
      </c>
      <c r="M289" s="144">
        <f t="shared" si="253"/>
        <v>0</v>
      </c>
      <c r="N289" s="144">
        <f t="shared" si="253"/>
        <v>0</v>
      </c>
      <c r="O289" s="144">
        <f t="shared" si="253"/>
        <v>0</v>
      </c>
      <c r="P289" s="293"/>
      <c r="Q289" s="177"/>
      <c r="R289" s="178"/>
    </row>
    <row r="290" spans="1:18" hidden="1" x14ac:dyDescent="0.25">
      <c r="A290" s="32" t="s">
        <v>124</v>
      </c>
      <c r="B290" s="35" t="s">
        <v>52</v>
      </c>
      <c r="C290" s="447" t="s">
        <v>30</v>
      </c>
      <c r="D290" s="134">
        <f t="shared" si="250"/>
        <v>0</v>
      </c>
      <c r="E290" s="230"/>
      <c r="F290" s="134"/>
      <c r="G290" s="230">
        <f>G292+G293</f>
        <v>0</v>
      </c>
      <c r="H290" s="135">
        <f t="shared" si="251"/>
        <v>0</v>
      </c>
      <c r="I290" s="135"/>
      <c r="J290" s="231"/>
      <c r="K290" s="260">
        <f>K292+K293</f>
        <v>0</v>
      </c>
      <c r="L290" s="332">
        <f t="shared" si="248"/>
        <v>0</v>
      </c>
      <c r="M290" s="136">
        <f t="shared" si="253"/>
        <v>0</v>
      </c>
      <c r="N290" s="232">
        <f t="shared" si="253"/>
        <v>0</v>
      </c>
      <c r="O290" s="136">
        <f t="shared" si="253"/>
        <v>0</v>
      </c>
      <c r="P290" s="293"/>
      <c r="Q290" s="169"/>
      <c r="R290" s="87"/>
    </row>
    <row r="291" spans="1:18" hidden="1" x14ac:dyDescent="0.25">
      <c r="A291" s="39"/>
      <c r="B291" s="126" t="s">
        <v>181</v>
      </c>
      <c r="C291" s="444"/>
      <c r="D291" s="142"/>
      <c r="E291" s="230"/>
      <c r="F291" s="142"/>
      <c r="G291" s="230"/>
      <c r="H291" s="143"/>
      <c r="I291" s="143"/>
      <c r="J291" s="231"/>
      <c r="K291" s="286"/>
      <c r="L291" s="332"/>
      <c r="M291" s="144"/>
      <c r="N291" s="232"/>
      <c r="O291" s="144"/>
      <c r="P291" s="293"/>
      <c r="Q291" s="169"/>
      <c r="R291" s="87"/>
    </row>
    <row r="292" spans="1:18" ht="26.4" hidden="1" x14ac:dyDescent="0.25">
      <c r="A292" s="39"/>
      <c r="B292" s="129" t="s">
        <v>275</v>
      </c>
      <c r="C292" s="454"/>
      <c r="D292" s="255">
        <f>E292+G292</f>
        <v>0</v>
      </c>
      <c r="E292" s="230"/>
      <c r="F292" s="137"/>
      <c r="G292" s="230"/>
      <c r="H292" s="138">
        <f t="shared" si="251"/>
        <v>0</v>
      </c>
      <c r="I292" s="138"/>
      <c r="J292" s="231"/>
      <c r="K292" s="261"/>
      <c r="L292" s="332">
        <f t="shared" si="248"/>
        <v>0</v>
      </c>
      <c r="M292" s="139">
        <f t="shared" si="253"/>
        <v>0</v>
      </c>
      <c r="N292" s="232">
        <f t="shared" si="253"/>
        <v>0</v>
      </c>
      <c r="O292" s="139">
        <f t="shared" si="253"/>
        <v>0</v>
      </c>
      <c r="P292" s="293"/>
      <c r="Q292" s="169"/>
      <c r="R292" s="87"/>
    </row>
    <row r="293" spans="1:18" s="36" customFormat="1" ht="26.4" hidden="1" x14ac:dyDescent="0.25">
      <c r="A293" s="203"/>
      <c r="B293" s="449" t="s">
        <v>246</v>
      </c>
      <c r="C293" s="338" t="s">
        <v>30</v>
      </c>
      <c r="D293" s="142">
        <f t="shared" si="250"/>
        <v>0</v>
      </c>
      <c r="E293" s="266"/>
      <c r="F293" s="142"/>
      <c r="G293" s="228"/>
      <c r="H293" s="143">
        <f t="shared" si="251"/>
        <v>0</v>
      </c>
      <c r="I293" s="229"/>
      <c r="J293" s="143"/>
      <c r="K293" s="286"/>
      <c r="L293" s="144">
        <f t="shared" si="248"/>
        <v>0</v>
      </c>
      <c r="M293" s="144">
        <f t="shared" si="253"/>
        <v>0</v>
      </c>
      <c r="N293" s="144">
        <f t="shared" si="253"/>
        <v>0</v>
      </c>
      <c r="O293" s="144">
        <f t="shared" si="253"/>
        <v>0</v>
      </c>
      <c r="P293" s="293"/>
      <c r="Q293" s="177"/>
      <c r="R293" s="178"/>
    </row>
    <row r="294" spans="1:18" hidden="1" x14ac:dyDescent="0.25">
      <c r="A294" s="32" t="s">
        <v>125</v>
      </c>
      <c r="B294" s="35" t="s">
        <v>53</v>
      </c>
      <c r="C294" s="447" t="s">
        <v>30</v>
      </c>
      <c r="D294" s="187">
        <f t="shared" si="250"/>
        <v>0</v>
      </c>
      <c r="E294" s="134"/>
      <c r="F294" s="187"/>
      <c r="G294" s="134">
        <f>G296+G297</f>
        <v>0</v>
      </c>
      <c r="H294" s="188">
        <f t="shared" si="251"/>
        <v>0</v>
      </c>
      <c r="I294" s="135"/>
      <c r="J294" s="188"/>
      <c r="K294" s="260">
        <f>K296+K297</f>
        <v>0</v>
      </c>
      <c r="L294" s="331">
        <f t="shared" si="248"/>
        <v>0</v>
      </c>
      <c r="M294" s="136">
        <f t="shared" si="253"/>
        <v>0</v>
      </c>
      <c r="N294" s="189">
        <f t="shared" si="253"/>
        <v>0</v>
      </c>
      <c r="O294" s="136">
        <f t="shared" si="253"/>
        <v>0</v>
      </c>
      <c r="P294" s="293"/>
      <c r="Q294" s="169"/>
      <c r="R294" s="87"/>
    </row>
    <row r="295" spans="1:18" hidden="1" x14ac:dyDescent="0.25">
      <c r="A295" s="39"/>
      <c r="B295" s="126" t="s">
        <v>181</v>
      </c>
      <c r="C295" s="444"/>
      <c r="D295" s="230"/>
      <c r="E295" s="142"/>
      <c r="F295" s="230"/>
      <c r="G295" s="142"/>
      <c r="H295" s="231"/>
      <c r="I295" s="143"/>
      <c r="J295" s="231"/>
      <c r="K295" s="286"/>
      <c r="L295" s="332"/>
      <c r="M295" s="144"/>
      <c r="N295" s="232"/>
      <c r="O295" s="144"/>
      <c r="P295" s="293"/>
      <c r="Q295" s="169"/>
      <c r="R295" s="87"/>
    </row>
    <row r="296" spans="1:18" ht="26.4" hidden="1" x14ac:dyDescent="0.25">
      <c r="A296" s="39"/>
      <c r="B296" s="129" t="s">
        <v>275</v>
      </c>
      <c r="C296" s="454"/>
      <c r="D296" s="324">
        <f>E296+G296</f>
        <v>0</v>
      </c>
      <c r="E296" s="137"/>
      <c r="F296" s="257"/>
      <c r="G296" s="137"/>
      <c r="H296" s="237">
        <f t="shared" si="251"/>
        <v>0</v>
      </c>
      <c r="I296" s="138"/>
      <c r="J296" s="237"/>
      <c r="K296" s="261"/>
      <c r="L296" s="333">
        <f t="shared" si="248"/>
        <v>0</v>
      </c>
      <c r="M296" s="139">
        <f t="shared" si="253"/>
        <v>0</v>
      </c>
      <c r="N296" s="238">
        <f t="shared" si="253"/>
        <v>0</v>
      </c>
      <c r="O296" s="139">
        <f t="shared" si="253"/>
        <v>0</v>
      </c>
      <c r="P296" s="293"/>
      <c r="Q296" s="169"/>
      <c r="R296" s="87"/>
    </row>
    <row r="297" spans="1:18" s="36" customFormat="1" ht="26.4" hidden="1" x14ac:dyDescent="0.25">
      <c r="A297" s="203"/>
      <c r="B297" s="259" t="s">
        <v>246</v>
      </c>
      <c r="C297" s="453" t="s">
        <v>30</v>
      </c>
      <c r="D297" s="230">
        <f t="shared" si="250"/>
        <v>0</v>
      </c>
      <c r="E297" s="142"/>
      <c r="F297" s="230"/>
      <c r="G297" s="142"/>
      <c r="H297" s="231">
        <f t="shared" si="251"/>
        <v>0</v>
      </c>
      <c r="I297" s="143"/>
      <c r="J297" s="231"/>
      <c r="K297" s="286"/>
      <c r="L297" s="332">
        <f t="shared" si="248"/>
        <v>0</v>
      </c>
      <c r="M297" s="144">
        <f t="shared" si="253"/>
        <v>0</v>
      </c>
      <c r="N297" s="232">
        <f t="shared" si="253"/>
        <v>0</v>
      </c>
      <c r="O297" s="144">
        <f t="shared" si="253"/>
        <v>0</v>
      </c>
      <c r="P297" s="293"/>
      <c r="Q297" s="177"/>
      <c r="R297" s="178"/>
    </row>
    <row r="298" spans="1:18" hidden="1" x14ac:dyDescent="0.25">
      <c r="A298" s="32" t="s">
        <v>126</v>
      </c>
      <c r="B298" s="35" t="s">
        <v>252</v>
      </c>
      <c r="C298" s="444" t="s">
        <v>30</v>
      </c>
      <c r="D298" s="230">
        <f t="shared" si="250"/>
        <v>0</v>
      </c>
      <c r="E298" s="142"/>
      <c r="F298" s="230"/>
      <c r="G298" s="142">
        <f>G300+G301</f>
        <v>0</v>
      </c>
      <c r="H298" s="231">
        <f t="shared" si="251"/>
        <v>0</v>
      </c>
      <c r="I298" s="143"/>
      <c r="J298" s="231"/>
      <c r="K298" s="286">
        <f>K300+K301</f>
        <v>0</v>
      </c>
      <c r="L298" s="332">
        <f t="shared" si="248"/>
        <v>0</v>
      </c>
      <c r="M298" s="144">
        <f t="shared" si="253"/>
        <v>0</v>
      </c>
      <c r="N298" s="232">
        <f t="shared" si="253"/>
        <v>0</v>
      </c>
      <c r="O298" s="144">
        <f t="shared" si="253"/>
        <v>0</v>
      </c>
      <c r="P298" s="293"/>
      <c r="Q298" s="169"/>
      <c r="R298" s="87"/>
    </row>
    <row r="299" spans="1:18" hidden="1" x14ac:dyDescent="0.25">
      <c r="A299" s="39"/>
      <c r="B299" s="126" t="s">
        <v>181</v>
      </c>
      <c r="C299" s="444"/>
      <c r="D299" s="230"/>
      <c r="E299" s="142"/>
      <c r="F299" s="230"/>
      <c r="G299" s="142"/>
      <c r="H299" s="231"/>
      <c r="I299" s="143"/>
      <c r="J299" s="231"/>
      <c r="K299" s="286"/>
      <c r="L299" s="332"/>
      <c r="M299" s="144"/>
      <c r="N299" s="232"/>
      <c r="O299" s="144"/>
      <c r="P299" s="293"/>
      <c r="Q299" s="169"/>
      <c r="R299" s="87"/>
    </row>
    <row r="300" spans="1:18" ht="26.4" hidden="1" x14ac:dyDescent="0.25">
      <c r="A300" s="39"/>
      <c r="B300" s="129" t="s">
        <v>275</v>
      </c>
      <c r="C300" s="453"/>
      <c r="D300" s="336">
        <f>E300+G300</f>
        <v>0</v>
      </c>
      <c r="E300" s="142"/>
      <c r="F300" s="230"/>
      <c r="G300" s="142"/>
      <c r="H300" s="231">
        <f t="shared" si="251"/>
        <v>0</v>
      </c>
      <c r="I300" s="143"/>
      <c r="J300" s="231"/>
      <c r="K300" s="286"/>
      <c r="L300" s="332">
        <f t="shared" si="248"/>
        <v>0</v>
      </c>
      <c r="M300" s="144">
        <f t="shared" si="253"/>
        <v>0</v>
      </c>
      <c r="N300" s="232">
        <f t="shared" si="253"/>
        <v>0</v>
      </c>
      <c r="O300" s="144">
        <f t="shared" si="253"/>
        <v>0</v>
      </c>
      <c r="P300" s="293"/>
      <c r="Q300" s="169"/>
      <c r="R300" s="87"/>
    </row>
    <row r="301" spans="1:18" s="36" customFormat="1" ht="26.4" hidden="1" x14ac:dyDescent="0.25">
      <c r="A301" s="203"/>
      <c r="B301" s="259" t="s">
        <v>246</v>
      </c>
      <c r="C301" s="453" t="s">
        <v>30</v>
      </c>
      <c r="D301" s="230">
        <f t="shared" si="250"/>
        <v>0</v>
      </c>
      <c r="E301" s="142"/>
      <c r="F301" s="230"/>
      <c r="G301" s="142"/>
      <c r="H301" s="231">
        <f t="shared" si="251"/>
        <v>0</v>
      </c>
      <c r="I301" s="143"/>
      <c r="J301" s="231"/>
      <c r="K301" s="286"/>
      <c r="L301" s="332">
        <f t="shared" si="248"/>
        <v>0</v>
      </c>
      <c r="M301" s="144">
        <f t="shared" si="253"/>
        <v>0</v>
      </c>
      <c r="N301" s="232">
        <f t="shared" si="253"/>
        <v>0</v>
      </c>
      <c r="O301" s="144">
        <f t="shared" si="253"/>
        <v>0</v>
      </c>
      <c r="P301" s="293"/>
      <c r="Q301" s="177"/>
      <c r="R301" s="178"/>
    </row>
    <row r="302" spans="1:18" s="36" customFormat="1" ht="26.4" hidden="1" x14ac:dyDescent="0.25">
      <c r="A302" s="203"/>
      <c r="B302" s="259" t="s">
        <v>246</v>
      </c>
      <c r="C302" s="453" t="s">
        <v>30</v>
      </c>
      <c r="D302" s="230">
        <f t="shared" si="250"/>
        <v>0</v>
      </c>
      <c r="E302" s="142"/>
      <c r="F302" s="230"/>
      <c r="G302" s="142"/>
      <c r="H302" s="231">
        <f t="shared" si="251"/>
        <v>0</v>
      </c>
      <c r="I302" s="143"/>
      <c r="J302" s="231"/>
      <c r="K302" s="286"/>
      <c r="L302" s="332">
        <f t="shared" si="248"/>
        <v>0</v>
      </c>
      <c r="M302" s="144">
        <f t="shared" si="253"/>
        <v>0</v>
      </c>
      <c r="N302" s="232">
        <f t="shared" si="253"/>
        <v>0</v>
      </c>
      <c r="O302" s="144">
        <f t="shared" si="253"/>
        <v>0</v>
      </c>
      <c r="P302" s="293"/>
      <c r="Q302" s="177"/>
      <c r="R302" s="178"/>
    </row>
    <row r="303" spans="1:18" hidden="1" x14ac:dyDescent="0.25">
      <c r="A303" s="32" t="s">
        <v>127</v>
      </c>
      <c r="B303" s="35" t="s">
        <v>61</v>
      </c>
      <c r="C303" s="444" t="s">
        <v>30</v>
      </c>
      <c r="D303" s="230">
        <f t="shared" si="250"/>
        <v>0</v>
      </c>
      <c r="E303" s="142"/>
      <c r="F303" s="230"/>
      <c r="G303" s="142">
        <f>G305+G306</f>
        <v>0</v>
      </c>
      <c r="H303" s="231">
        <f t="shared" si="251"/>
        <v>0</v>
      </c>
      <c r="I303" s="143"/>
      <c r="J303" s="231"/>
      <c r="K303" s="286">
        <f>K305+K306</f>
        <v>0</v>
      </c>
      <c r="L303" s="332">
        <f t="shared" si="248"/>
        <v>0</v>
      </c>
      <c r="M303" s="144">
        <f t="shared" si="253"/>
        <v>0</v>
      </c>
      <c r="N303" s="232">
        <f t="shared" si="253"/>
        <v>0</v>
      </c>
      <c r="O303" s="144">
        <f t="shared" si="253"/>
        <v>0</v>
      </c>
      <c r="P303" s="293"/>
      <c r="Q303" s="169"/>
      <c r="R303" s="87"/>
    </row>
    <row r="304" spans="1:18" hidden="1" x14ac:dyDescent="0.25">
      <c r="A304" s="39"/>
      <c r="B304" s="126" t="s">
        <v>181</v>
      </c>
      <c r="C304" s="444"/>
      <c r="D304" s="230"/>
      <c r="E304" s="142"/>
      <c r="F304" s="230"/>
      <c r="G304" s="142"/>
      <c r="H304" s="231"/>
      <c r="I304" s="143"/>
      <c r="J304" s="231"/>
      <c r="K304" s="286"/>
      <c r="L304" s="332"/>
      <c r="M304" s="144"/>
      <c r="N304" s="232"/>
      <c r="O304" s="144"/>
      <c r="P304" s="293"/>
      <c r="Q304" s="169"/>
      <c r="R304" s="87"/>
    </row>
    <row r="305" spans="1:18" ht="26.4" hidden="1" x14ac:dyDescent="0.25">
      <c r="A305" s="39"/>
      <c r="B305" s="129" t="s">
        <v>275</v>
      </c>
      <c r="C305" s="453"/>
      <c r="D305" s="336">
        <f>E305+G305</f>
        <v>0</v>
      </c>
      <c r="E305" s="142"/>
      <c r="F305" s="230"/>
      <c r="G305" s="142"/>
      <c r="H305" s="231">
        <f t="shared" si="251"/>
        <v>0</v>
      </c>
      <c r="I305" s="143"/>
      <c r="J305" s="231"/>
      <c r="K305" s="286"/>
      <c r="L305" s="332">
        <f t="shared" si="248"/>
        <v>0</v>
      </c>
      <c r="M305" s="144">
        <f t="shared" si="253"/>
        <v>0</v>
      </c>
      <c r="N305" s="232">
        <f t="shared" si="253"/>
        <v>0</v>
      </c>
      <c r="O305" s="144">
        <f t="shared" si="253"/>
        <v>0</v>
      </c>
      <c r="P305" s="293"/>
      <c r="Q305" s="169"/>
      <c r="R305" s="87"/>
    </row>
    <row r="306" spans="1:18" s="36" customFormat="1" ht="26.4" hidden="1" x14ac:dyDescent="0.25">
      <c r="A306" s="203"/>
      <c r="B306" s="259" t="s">
        <v>246</v>
      </c>
      <c r="C306" s="453" t="s">
        <v>30</v>
      </c>
      <c r="D306" s="230">
        <f t="shared" si="250"/>
        <v>0</v>
      </c>
      <c r="E306" s="142"/>
      <c r="F306" s="230"/>
      <c r="G306" s="142"/>
      <c r="H306" s="231">
        <f t="shared" si="251"/>
        <v>0</v>
      </c>
      <c r="I306" s="143"/>
      <c r="J306" s="231"/>
      <c r="K306" s="286"/>
      <c r="L306" s="332">
        <f t="shared" si="248"/>
        <v>0</v>
      </c>
      <c r="M306" s="144">
        <f t="shared" si="253"/>
        <v>0</v>
      </c>
      <c r="N306" s="232">
        <f t="shared" si="253"/>
        <v>0</v>
      </c>
      <c r="O306" s="144">
        <f t="shared" si="253"/>
        <v>0</v>
      </c>
      <c r="P306" s="293"/>
      <c r="Q306" s="177"/>
      <c r="R306" s="178"/>
    </row>
    <row r="307" spans="1:18" hidden="1" x14ac:dyDescent="0.25">
      <c r="A307" s="32" t="s">
        <v>128</v>
      </c>
      <c r="B307" s="35" t="s">
        <v>144</v>
      </c>
      <c r="C307" s="447" t="s">
        <v>30</v>
      </c>
      <c r="D307" s="187">
        <f t="shared" si="250"/>
        <v>0</v>
      </c>
      <c r="E307" s="134"/>
      <c r="F307" s="187"/>
      <c r="G307" s="134">
        <f>G309+G310</f>
        <v>0</v>
      </c>
      <c r="H307" s="188">
        <f t="shared" si="251"/>
        <v>0</v>
      </c>
      <c r="I307" s="135"/>
      <c r="J307" s="188"/>
      <c r="K307" s="260">
        <f>K309+K310</f>
        <v>0</v>
      </c>
      <c r="L307" s="331">
        <f t="shared" si="248"/>
        <v>0</v>
      </c>
      <c r="M307" s="136">
        <f t="shared" si="253"/>
        <v>0</v>
      </c>
      <c r="N307" s="189">
        <f t="shared" si="253"/>
        <v>0</v>
      </c>
      <c r="O307" s="136">
        <f t="shared" si="253"/>
        <v>0</v>
      </c>
      <c r="P307" s="293"/>
      <c r="Q307" s="169"/>
      <c r="R307" s="87"/>
    </row>
    <row r="308" spans="1:18" hidden="1" x14ac:dyDescent="0.25">
      <c r="A308" s="39"/>
      <c r="B308" s="126" t="s">
        <v>181</v>
      </c>
      <c r="C308" s="444"/>
      <c r="D308" s="230"/>
      <c r="E308" s="142"/>
      <c r="F308" s="230"/>
      <c r="G308" s="142"/>
      <c r="H308" s="231"/>
      <c r="I308" s="143"/>
      <c r="J308" s="231"/>
      <c r="K308" s="286"/>
      <c r="L308" s="332"/>
      <c r="M308" s="144"/>
      <c r="N308" s="232"/>
      <c r="O308" s="144"/>
      <c r="P308" s="293"/>
      <c r="Q308" s="169"/>
      <c r="R308" s="87"/>
    </row>
    <row r="309" spans="1:18" ht="26.4" hidden="1" x14ac:dyDescent="0.25">
      <c r="A309" s="39"/>
      <c r="B309" s="129" t="s">
        <v>275</v>
      </c>
      <c r="C309" s="454"/>
      <c r="D309" s="324">
        <f>E309+G309</f>
        <v>0</v>
      </c>
      <c r="E309" s="137"/>
      <c r="F309" s="257"/>
      <c r="G309" s="137"/>
      <c r="H309" s="237">
        <f t="shared" si="251"/>
        <v>0</v>
      </c>
      <c r="I309" s="138"/>
      <c r="J309" s="237"/>
      <c r="K309" s="261"/>
      <c r="L309" s="333">
        <f t="shared" si="248"/>
        <v>0</v>
      </c>
      <c r="M309" s="139">
        <f t="shared" si="253"/>
        <v>0</v>
      </c>
      <c r="N309" s="238">
        <f t="shared" si="253"/>
        <v>0</v>
      </c>
      <c r="O309" s="139">
        <f t="shared" si="253"/>
        <v>0</v>
      </c>
      <c r="P309" s="293"/>
      <c r="Q309" s="169"/>
      <c r="R309" s="87"/>
    </row>
    <row r="310" spans="1:18" s="36" customFormat="1" ht="26.4" hidden="1" x14ac:dyDescent="0.25">
      <c r="A310" s="203"/>
      <c r="B310" s="259" t="s">
        <v>246</v>
      </c>
      <c r="C310" s="453" t="s">
        <v>30</v>
      </c>
      <c r="D310" s="230">
        <f t="shared" si="250"/>
        <v>0</v>
      </c>
      <c r="E310" s="142"/>
      <c r="F310" s="230"/>
      <c r="G310" s="142"/>
      <c r="H310" s="231">
        <f t="shared" si="251"/>
        <v>0</v>
      </c>
      <c r="I310" s="143"/>
      <c r="J310" s="231"/>
      <c r="K310" s="286"/>
      <c r="L310" s="332">
        <f t="shared" si="248"/>
        <v>0</v>
      </c>
      <c r="M310" s="144">
        <f t="shared" si="253"/>
        <v>0</v>
      </c>
      <c r="N310" s="232">
        <f t="shared" si="253"/>
        <v>0</v>
      </c>
      <c r="O310" s="144">
        <f t="shared" si="253"/>
        <v>0</v>
      </c>
      <c r="P310" s="293"/>
      <c r="Q310" s="177"/>
      <c r="R310" s="178"/>
    </row>
    <row r="311" spans="1:18" hidden="1" x14ac:dyDescent="0.25">
      <c r="A311" s="32" t="s">
        <v>129</v>
      </c>
      <c r="B311" s="35" t="s">
        <v>28</v>
      </c>
      <c r="C311" s="444" t="s">
        <v>30</v>
      </c>
      <c r="D311" s="230">
        <f t="shared" si="250"/>
        <v>0</v>
      </c>
      <c r="E311" s="142"/>
      <c r="F311" s="230"/>
      <c r="G311" s="142">
        <f>G313+G314</f>
        <v>0</v>
      </c>
      <c r="H311" s="231">
        <f t="shared" si="251"/>
        <v>0</v>
      </c>
      <c r="I311" s="143"/>
      <c r="J311" s="231"/>
      <c r="K311" s="286">
        <f>K313+K314</f>
        <v>0</v>
      </c>
      <c r="L311" s="332">
        <f t="shared" si="248"/>
        <v>0</v>
      </c>
      <c r="M311" s="144">
        <f t="shared" si="253"/>
        <v>0</v>
      </c>
      <c r="N311" s="232">
        <f t="shared" si="253"/>
        <v>0</v>
      </c>
      <c r="O311" s="144">
        <f t="shared" si="253"/>
        <v>0</v>
      </c>
      <c r="P311" s="293"/>
      <c r="Q311" s="169"/>
      <c r="R311" s="87"/>
    </row>
    <row r="312" spans="1:18" hidden="1" x14ac:dyDescent="0.25">
      <c r="A312" s="39"/>
      <c r="B312" s="126" t="s">
        <v>181</v>
      </c>
      <c r="C312" s="444"/>
      <c r="D312" s="230"/>
      <c r="E312" s="142"/>
      <c r="F312" s="230"/>
      <c r="G312" s="142"/>
      <c r="H312" s="231"/>
      <c r="I312" s="143"/>
      <c r="J312" s="231"/>
      <c r="K312" s="286"/>
      <c r="L312" s="332"/>
      <c r="M312" s="144"/>
      <c r="N312" s="232"/>
      <c r="O312" s="144"/>
      <c r="P312" s="293"/>
      <c r="Q312" s="169"/>
      <c r="R312" s="87"/>
    </row>
    <row r="313" spans="1:18" ht="26.4" hidden="1" x14ac:dyDescent="0.25">
      <c r="A313" s="39"/>
      <c r="B313" s="129" t="s">
        <v>275</v>
      </c>
      <c r="C313" s="453"/>
      <c r="D313" s="336">
        <f>E313+G313</f>
        <v>0</v>
      </c>
      <c r="E313" s="142"/>
      <c r="F313" s="230"/>
      <c r="G313" s="142"/>
      <c r="H313" s="231">
        <f t="shared" si="251"/>
        <v>0</v>
      </c>
      <c r="I313" s="143"/>
      <c r="J313" s="231"/>
      <c r="K313" s="286"/>
      <c r="L313" s="332">
        <f t="shared" si="248"/>
        <v>0</v>
      </c>
      <c r="M313" s="144">
        <f t="shared" si="253"/>
        <v>0</v>
      </c>
      <c r="N313" s="232">
        <f t="shared" si="253"/>
        <v>0</v>
      </c>
      <c r="O313" s="144">
        <f t="shared" si="253"/>
        <v>0</v>
      </c>
      <c r="P313" s="293"/>
      <c r="Q313" s="169"/>
      <c r="R313" s="87"/>
    </row>
    <row r="314" spans="1:18" s="36" customFormat="1" ht="26.4" hidden="1" x14ac:dyDescent="0.25">
      <c r="A314" s="203"/>
      <c r="B314" s="259" t="s">
        <v>246</v>
      </c>
      <c r="C314" s="453" t="s">
        <v>30</v>
      </c>
      <c r="D314" s="230">
        <f t="shared" si="250"/>
        <v>0</v>
      </c>
      <c r="E314" s="142"/>
      <c r="F314" s="230"/>
      <c r="G314" s="142"/>
      <c r="H314" s="231">
        <f t="shared" si="251"/>
        <v>0</v>
      </c>
      <c r="I314" s="143"/>
      <c r="J314" s="231"/>
      <c r="K314" s="286"/>
      <c r="L314" s="332">
        <f t="shared" si="248"/>
        <v>0</v>
      </c>
      <c r="M314" s="144">
        <f t="shared" si="253"/>
        <v>0</v>
      </c>
      <c r="N314" s="232">
        <f t="shared" si="253"/>
        <v>0</v>
      </c>
      <c r="O314" s="144">
        <f t="shared" si="253"/>
        <v>0</v>
      </c>
      <c r="P314" s="293"/>
      <c r="Q314" s="177"/>
      <c r="R314" s="178"/>
    </row>
    <row r="315" spans="1:18" hidden="1" x14ac:dyDescent="0.25">
      <c r="A315" s="32" t="s">
        <v>130</v>
      </c>
      <c r="B315" s="35" t="s">
        <v>29</v>
      </c>
      <c r="C315" s="447" t="s">
        <v>30</v>
      </c>
      <c r="D315" s="187">
        <f t="shared" si="250"/>
        <v>0</v>
      </c>
      <c r="E315" s="134"/>
      <c r="F315" s="187"/>
      <c r="G315" s="134">
        <f>G317+G318</f>
        <v>0</v>
      </c>
      <c r="H315" s="188">
        <f t="shared" si="251"/>
        <v>0</v>
      </c>
      <c r="I315" s="135"/>
      <c r="J315" s="188"/>
      <c r="K315" s="260">
        <f>K317+K318</f>
        <v>0</v>
      </c>
      <c r="L315" s="331">
        <f t="shared" si="248"/>
        <v>0</v>
      </c>
      <c r="M315" s="136">
        <f t="shared" si="253"/>
        <v>0</v>
      </c>
      <c r="N315" s="189">
        <f t="shared" si="253"/>
        <v>0</v>
      </c>
      <c r="O315" s="136">
        <f t="shared" si="253"/>
        <v>0</v>
      </c>
      <c r="P315" s="293"/>
      <c r="Q315" s="169"/>
      <c r="R315" s="87"/>
    </row>
    <row r="316" spans="1:18" hidden="1" x14ac:dyDescent="0.25">
      <c r="A316" s="39"/>
      <c r="B316" s="126" t="s">
        <v>181</v>
      </c>
      <c r="C316" s="444"/>
      <c r="D316" s="230"/>
      <c r="E316" s="142"/>
      <c r="F316" s="230"/>
      <c r="G316" s="142"/>
      <c r="H316" s="231"/>
      <c r="I316" s="143"/>
      <c r="J316" s="231"/>
      <c r="K316" s="286"/>
      <c r="L316" s="332"/>
      <c r="M316" s="144"/>
      <c r="N316" s="232"/>
      <c r="O316" s="144"/>
      <c r="P316" s="293"/>
      <c r="Q316" s="169"/>
      <c r="R316" s="87"/>
    </row>
    <row r="317" spans="1:18" ht="26.4" hidden="1" x14ac:dyDescent="0.25">
      <c r="A317" s="39"/>
      <c r="B317" s="129" t="s">
        <v>275</v>
      </c>
      <c r="C317" s="454"/>
      <c r="D317" s="324">
        <f>E317+G317</f>
        <v>0</v>
      </c>
      <c r="E317" s="137"/>
      <c r="F317" s="257"/>
      <c r="G317" s="137"/>
      <c r="H317" s="237">
        <f t="shared" si="251"/>
        <v>0</v>
      </c>
      <c r="I317" s="138"/>
      <c r="J317" s="237"/>
      <c r="K317" s="261"/>
      <c r="L317" s="333">
        <f t="shared" si="248"/>
        <v>0</v>
      </c>
      <c r="M317" s="139">
        <f t="shared" si="253"/>
        <v>0</v>
      </c>
      <c r="N317" s="238">
        <f t="shared" si="253"/>
        <v>0</v>
      </c>
      <c r="O317" s="139">
        <f t="shared" si="253"/>
        <v>0</v>
      </c>
      <c r="P317" s="293"/>
      <c r="Q317" s="169"/>
      <c r="R317" s="87"/>
    </row>
    <row r="318" spans="1:18" s="36" customFormat="1" ht="26.4" hidden="1" x14ac:dyDescent="0.25">
      <c r="A318" s="203"/>
      <c r="B318" s="449" t="s">
        <v>246</v>
      </c>
      <c r="C318" s="339" t="s">
        <v>30</v>
      </c>
      <c r="D318" s="142">
        <f t="shared" si="250"/>
        <v>0</v>
      </c>
      <c r="E318" s="266"/>
      <c r="F318" s="142"/>
      <c r="G318" s="228"/>
      <c r="H318" s="138">
        <f t="shared" si="251"/>
        <v>0</v>
      </c>
      <c r="I318" s="138"/>
      <c r="J318" s="138"/>
      <c r="K318" s="261"/>
      <c r="L318" s="139">
        <f t="shared" si="248"/>
        <v>0</v>
      </c>
      <c r="M318" s="139">
        <f t="shared" si="253"/>
        <v>0</v>
      </c>
      <c r="N318" s="139">
        <f t="shared" si="253"/>
        <v>0</v>
      </c>
      <c r="O318" s="139">
        <f t="shared" si="253"/>
        <v>0</v>
      </c>
      <c r="P318" s="293"/>
      <c r="Q318" s="177"/>
      <c r="R318" s="178"/>
    </row>
    <row r="319" spans="1:18" hidden="1" x14ac:dyDescent="0.25">
      <c r="A319" s="32" t="s">
        <v>131</v>
      </c>
      <c r="B319" s="29" t="s">
        <v>58</v>
      </c>
      <c r="C319" s="610" t="s">
        <v>30</v>
      </c>
      <c r="D319" s="134">
        <f t="shared" si="250"/>
        <v>0</v>
      </c>
      <c r="E319" s="184"/>
      <c r="F319" s="134"/>
      <c r="G319" s="173"/>
      <c r="H319" s="135">
        <f t="shared" si="251"/>
        <v>0</v>
      </c>
      <c r="I319" s="174"/>
      <c r="J319" s="135"/>
      <c r="K319" s="260"/>
      <c r="L319" s="136">
        <f t="shared" si="248"/>
        <v>0</v>
      </c>
      <c r="M319" s="136">
        <f t="shared" si="253"/>
        <v>0</v>
      </c>
      <c r="N319" s="136">
        <f t="shared" si="253"/>
        <v>0</v>
      </c>
      <c r="O319" s="136">
        <f t="shared" si="253"/>
        <v>0</v>
      </c>
      <c r="P319" s="293"/>
      <c r="Q319" s="169"/>
      <c r="R319" s="87"/>
    </row>
    <row r="320" spans="1:18" ht="26.4" hidden="1" x14ac:dyDescent="0.25">
      <c r="A320" s="203"/>
      <c r="B320" s="129" t="s">
        <v>275</v>
      </c>
      <c r="C320" s="611"/>
      <c r="D320" s="137" t="s">
        <v>161</v>
      </c>
      <c r="E320" s="185"/>
      <c r="F320" s="137"/>
      <c r="G320" s="175"/>
      <c r="H320" s="138">
        <f t="shared" si="251"/>
        <v>0</v>
      </c>
      <c r="I320" s="176"/>
      <c r="J320" s="138"/>
      <c r="K320" s="261"/>
      <c r="L320" s="139"/>
      <c r="M320" s="139"/>
      <c r="N320" s="139"/>
      <c r="O320" s="139"/>
      <c r="P320" s="293"/>
      <c r="Q320" s="169"/>
      <c r="R320" s="87"/>
    </row>
    <row r="321" spans="1:18" x14ac:dyDescent="0.25">
      <c r="A321" s="322" t="s">
        <v>104</v>
      </c>
      <c r="B321" s="21" t="s">
        <v>167</v>
      </c>
      <c r="C321" s="186"/>
      <c r="D321" s="21">
        <f t="shared" ref="D321:O321" si="254">D262+D268+D272+D276+D280+D284+D286+D290+D294+D298+D303+D307+D311+D315+D319</f>
        <v>2340.1999999999998</v>
      </c>
      <c r="E321" s="21">
        <f t="shared" si="254"/>
        <v>1560.8</v>
      </c>
      <c r="F321" s="21">
        <f t="shared" si="254"/>
        <v>11</v>
      </c>
      <c r="G321" s="21">
        <f t="shared" si="254"/>
        <v>779.4</v>
      </c>
      <c r="H321" s="21">
        <f t="shared" si="254"/>
        <v>0</v>
      </c>
      <c r="I321" s="21">
        <f t="shared" si="254"/>
        <v>0</v>
      </c>
      <c r="J321" s="21">
        <f t="shared" si="254"/>
        <v>0.4</v>
      </c>
      <c r="K321" s="363">
        <f t="shared" si="254"/>
        <v>0</v>
      </c>
      <c r="L321" s="21">
        <f t="shared" si="254"/>
        <v>2340.1999999999998</v>
      </c>
      <c r="M321" s="21">
        <f t="shared" si="254"/>
        <v>1560.8</v>
      </c>
      <c r="N321" s="21">
        <f t="shared" si="254"/>
        <v>11.4</v>
      </c>
      <c r="O321" s="21">
        <f t="shared" si="254"/>
        <v>779.4</v>
      </c>
      <c r="P321" s="294"/>
    </row>
    <row r="322" spans="1:18" ht="15.9" customHeight="1" x14ac:dyDescent="0.3">
      <c r="A322" s="39" t="s">
        <v>147</v>
      </c>
      <c r="B322" s="544" t="s">
        <v>62</v>
      </c>
      <c r="C322" s="608"/>
      <c r="D322" s="545"/>
      <c r="E322" s="545"/>
      <c r="F322" s="545"/>
      <c r="G322" s="545"/>
      <c r="H322" s="545"/>
      <c r="I322" s="545"/>
      <c r="J322" s="545"/>
      <c r="K322" s="545"/>
      <c r="L322" s="545"/>
      <c r="M322" s="545"/>
      <c r="N322" s="545"/>
      <c r="O322" s="546"/>
      <c r="P322" s="280"/>
    </row>
    <row r="323" spans="1:18" ht="15.75" customHeight="1" x14ac:dyDescent="0.25">
      <c r="A323" s="302" t="s">
        <v>148</v>
      </c>
      <c r="B323" s="35" t="s">
        <v>20</v>
      </c>
      <c r="C323" s="615">
        <v>10</v>
      </c>
      <c r="D323" s="134">
        <f>E323+G323</f>
        <v>842</v>
      </c>
      <c r="E323" s="134">
        <f>E325+E326</f>
        <v>417</v>
      </c>
      <c r="F323" s="134">
        <f t="shared" ref="F323:G323" si="255">F325+F326</f>
        <v>0</v>
      </c>
      <c r="G323" s="134">
        <f t="shared" si="255"/>
        <v>425</v>
      </c>
      <c r="H323" s="135">
        <f>I323+K323</f>
        <v>0</v>
      </c>
      <c r="I323" s="174">
        <f>I325+I326</f>
        <v>0</v>
      </c>
      <c r="J323" s="135">
        <f t="shared" ref="J323:K323" si="256">J325+J326</f>
        <v>0</v>
      </c>
      <c r="K323" s="135">
        <f t="shared" si="256"/>
        <v>0</v>
      </c>
      <c r="L323" s="136">
        <f>M323+O323</f>
        <v>842</v>
      </c>
      <c r="M323" s="136">
        <f t="shared" ref="M323:O327" si="257">E323+I323</f>
        <v>417</v>
      </c>
      <c r="N323" s="136">
        <f t="shared" si="257"/>
        <v>0</v>
      </c>
      <c r="O323" s="136">
        <f t="shared" si="257"/>
        <v>425</v>
      </c>
      <c r="P323" s="293"/>
    </row>
    <row r="324" spans="1:18" ht="19.5" customHeight="1" x14ac:dyDescent="0.25">
      <c r="A324" s="200"/>
      <c r="B324" s="126" t="s">
        <v>181</v>
      </c>
      <c r="C324" s="616"/>
      <c r="D324" s="142"/>
      <c r="E324" s="142"/>
      <c r="F324" s="142"/>
      <c r="G324" s="228"/>
      <c r="H324" s="138"/>
      <c r="I324" s="229"/>
      <c r="J324" s="143"/>
      <c r="K324" s="143"/>
      <c r="L324" s="144"/>
      <c r="M324" s="144"/>
      <c r="N324" s="144"/>
      <c r="O324" s="144"/>
      <c r="P324" s="293"/>
    </row>
    <row r="325" spans="1:18" ht="24.75" customHeight="1" x14ac:dyDescent="0.25">
      <c r="A325" s="200"/>
      <c r="B325" s="351" t="s">
        <v>184</v>
      </c>
      <c r="C325" s="616"/>
      <c r="D325" s="134">
        <f>E325+G325</f>
        <v>409.7</v>
      </c>
      <c r="E325" s="134">
        <v>409.7</v>
      </c>
      <c r="F325" s="134"/>
      <c r="G325" s="173"/>
      <c r="H325" s="135">
        <f>I325+K325</f>
        <v>0</v>
      </c>
      <c r="I325" s="174"/>
      <c r="J325" s="135"/>
      <c r="K325" s="135"/>
      <c r="L325" s="136">
        <f>M325+O325</f>
        <v>409.7</v>
      </c>
      <c r="M325" s="136">
        <f t="shared" si="257"/>
        <v>409.7</v>
      </c>
      <c r="N325" s="136">
        <f t="shared" si="257"/>
        <v>0</v>
      </c>
      <c r="O325" s="136">
        <f t="shared" si="257"/>
        <v>0</v>
      </c>
      <c r="P325" s="293"/>
    </row>
    <row r="326" spans="1:18" ht="26.4" x14ac:dyDescent="0.25">
      <c r="A326" s="242"/>
      <c r="B326" s="353" t="s">
        <v>259</v>
      </c>
      <c r="C326" s="617"/>
      <c r="D326" s="137">
        <v>132.30000000000001</v>
      </c>
      <c r="E326" s="137">
        <v>7.3</v>
      </c>
      <c r="F326" s="137"/>
      <c r="G326" s="175">
        <v>425</v>
      </c>
      <c r="H326" s="138">
        <f>I326+K326</f>
        <v>0</v>
      </c>
      <c r="I326" s="176"/>
      <c r="J326" s="138"/>
      <c r="K326" s="138"/>
      <c r="L326" s="62">
        <f>M326+O326</f>
        <v>432.3</v>
      </c>
      <c r="M326" s="62">
        <f t="shared" si="257"/>
        <v>7.3</v>
      </c>
      <c r="N326" s="62">
        <f t="shared" si="257"/>
        <v>0</v>
      </c>
      <c r="O326" s="62">
        <f t="shared" si="257"/>
        <v>425</v>
      </c>
      <c r="P326" s="293"/>
    </row>
    <row r="327" spans="1:18" s="36" customFormat="1" x14ac:dyDescent="0.25">
      <c r="A327" s="32" t="s">
        <v>105</v>
      </c>
      <c r="B327" s="26" t="s">
        <v>47</v>
      </c>
      <c r="C327" s="597" t="s">
        <v>24</v>
      </c>
      <c r="D327" s="273">
        <f>E327+G327</f>
        <v>20.9</v>
      </c>
      <c r="E327" s="230">
        <v>20.9</v>
      </c>
      <c r="F327" s="142">
        <v>20.6</v>
      </c>
      <c r="G327" s="230"/>
      <c r="H327" s="143">
        <f>I327+K327</f>
        <v>0</v>
      </c>
      <c r="I327" s="231"/>
      <c r="J327" s="143"/>
      <c r="K327" s="231"/>
      <c r="L327" s="144">
        <f>M327+O327</f>
        <v>20.9</v>
      </c>
      <c r="M327" s="232">
        <f t="shared" si="257"/>
        <v>20.9</v>
      </c>
      <c r="N327" s="144">
        <f t="shared" si="257"/>
        <v>20.6</v>
      </c>
      <c r="O327" s="234">
        <f t="shared" si="257"/>
        <v>0</v>
      </c>
      <c r="P327" s="293"/>
      <c r="Q327" s="2"/>
      <c r="R327" s="2"/>
    </row>
    <row r="328" spans="1:18" s="36" customFormat="1" ht="52.8" x14ac:dyDescent="0.25">
      <c r="A328" s="203"/>
      <c r="B328" s="351" t="s">
        <v>358</v>
      </c>
      <c r="C328" s="597"/>
      <c r="D328" s="142"/>
      <c r="E328" s="142"/>
      <c r="F328" s="142"/>
      <c r="G328" s="230"/>
      <c r="H328" s="143"/>
      <c r="I328" s="231"/>
      <c r="J328" s="143"/>
      <c r="K328" s="231"/>
      <c r="L328" s="144"/>
      <c r="M328" s="232"/>
      <c r="N328" s="144"/>
      <c r="O328" s="234"/>
      <c r="P328" s="293"/>
      <c r="Q328" s="2"/>
      <c r="R328" s="2"/>
    </row>
    <row r="329" spans="1:18" s="36" customFormat="1" x14ac:dyDescent="0.25">
      <c r="A329" s="32" t="s">
        <v>106</v>
      </c>
      <c r="B329" s="29" t="s">
        <v>48</v>
      </c>
      <c r="C329" s="618" t="s">
        <v>24</v>
      </c>
      <c r="D329" s="173">
        <f>E329+G329</f>
        <v>150.19999999999999</v>
      </c>
      <c r="E329" s="134">
        <f>E332+E331</f>
        <v>150.19999999999999</v>
      </c>
      <c r="F329" s="134">
        <f>F332+F331</f>
        <v>130.80000000000001</v>
      </c>
      <c r="G329" s="134">
        <f t="shared" ref="G329:K329" si="258">G331+G332</f>
        <v>0</v>
      </c>
      <c r="H329" s="188">
        <f t="shared" si="258"/>
        <v>0</v>
      </c>
      <c r="I329" s="135">
        <f t="shared" si="258"/>
        <v>0</v>
      </c>
      <c r="J329" s="188">
        <f t="shared" si="258"/>
        <v>0</v>
      </c>
      <c r="K329" s="135">
        <f t="shared" si="258"/>
        <v>0</v>
      </c>
      <c r="L329" s="136">
        <f>M329+O329</f>
        <v>150.19999999999999</v>
      </c>
      <c r="M329" s="136">
        <f t="shared" ref="M329:O329" si="259">E329+I329</f>
        <v>150.19999999999999</v>
      </c>
      <c r="N329" s="136">
        <f t="shared" si="259"/>
        <v>130.80000000000001</v>
      </c>
      <c r="O329" s="136">
        <f t="shared" si="259"/>
        <v>0</v>
      </c>
      <c r="P329" s="293"/>
      <c r="Q329" s="2"/>
      <c r="R329" s="2"/>
    </row>
    <row r="330" spans="1:18" s="36" customFormat="1" ht="15" customHeight="1" x14ac:dyDescent="0.25">
      <c r="A330" s="39"/>
      <c r="B330" s="126" t="s">
        <v>181</v>
      </c>
      <c r="C330" s="619"/>
      <c r="D330" s="228"/>
      <c r="E330" s="142"/>
      <c r="F330" s="230"/>
      <c r="G330" s="142"/>
      <c r="H330" s="231"/>
      <c r="I330" s="143"/>
      <c r="J330" s="231"/>
      <c r="K330" s="143"/>
      <c r="L330" s="144"/>
      <c r="M330" s="144"/>
      <c r="N330" s="232"/>
      <c r="O330" s="144"/>
      <c r="P330" s="293"/>
      <c r="Q330" s="2"/>
      <c r="R330" s="2"/>
    </row>
    <row r="331" spans="1:18" s="36" customFormat="1" ht="52.8" x14ac:dyDescent="0.25">
      <c r="A331" s="39"/>
      <c r="B331" s="351" t="s">
        <v>358</v>
      </c>
      <c r="C331" s="619"/>
      <c r="D331" s="228">
        <f>E331+G331</f>
        <v>25.2</v>
      </c>
      <c r="E331" s="142">
        <v>25.2</v>
      </c>
      <c r="F331" s="230">
        <v>24.8</v>
      </c>
      <c r="G331" s="142"/>
      <c r="H331" s="231">
        <f>I331+K331</f>
        <v>0</v>
      </c>
      <c r="I331" s="143"/>
      <c r="J331" s="231"/>
      <c r="K331" s="143"/>
      <c r="L331" s="62">
        <f>M331+O331</f>
        <v>25.2</v>
      </c>
      <c r="M331" s="62">
        <f t="shared" ref="M331:O338" si="260">E331+I331</f>
        <v>25.2</v>
      </c>
      <c r="N331" s="62">
        <f t="shared" si="260"/>
        <v>24.8</v>
      </c>
      <c r="O331" s="62">
        <f t="shared" si="260"/>
        <v>0</v>
      </c>
      <c r="P331" s="293"/>
      <c r="Q331" s="2"/>
      <c r="R331" s="2"/>
    </row>
    <row r="332" spans="1:18" s="36" customFormat="1" ht="26.4" x14ac:dyDescent="0.25">
      <c r="A332" s="203"/>
      <c r="B332" s="274" t="s">
        <v>259</v>
      </c>
      <c r="C332" s="619"/>
      <c r="D332" s="175">
        <f>E332+G332</f>
        <v>125</v>
      </c>
      <c r="E332" s="137">
        <v>125</v>
      </c>
      <c r="F332" s="257">
        <v>106</v>
      </c>
      <c r="G332" s="137"/>
      <c r="H332" s="237">
        <f>I332+K332</f>
        <v>0</v>
      </c>
      <c r="I332" s="138"/>
      <c r="J332" s="237"/>
      <c r="K332" s="138"/>
      <c r="L332" s="62">
        <f>M332+O332</f>
        <v>125</v>
      </c>
      <c r="M332" s="62">
        <f t="shared" si="260"/>
        <v>125</v>
      </c>
      <c r="N332" s="62">
        <f t="shared" si="260"/>
        <v>106</v>
      </c>
      <c r="O332" s="62">
        <f t="shared" si="260"/>
        <v>0</v>
      </c>
      <c r="P332" s="293"/>
      <c r="Q332" s="2"/>
      <c r="R332" s="2"/>
    </row>
    <row r="333" spans="1:18" s="36" customFormat="1" x14ac:dyDescent="0.25">
      <c r="A333" s="302" t="s">
        <v>107</v>
      </c>
      <c r="B333" s="35" t="s">
        <v>63</v>
      </c>
      <c r="C333" s="456" t="s">
        <v>24</v>
      </c>
      <c r="D333" s="142">
        <f>E333+G333</f>
        <v>18.5</v>
      </c>
      <c r="E333" s="230">
        <f>E337+E335</f>
        <v>18.5</v>
      </c>
      <c r="F333" s="134">
        <f>F337+F335</f>
        <v>16.100000000000001</v>
      </c>
      <c r="G333" s="230">
        <f t="shared" ref="G333" si="261">SUM(G335:G337)</f>
        <v>0</v>
      </c>
      <c r="H333" s="143">
        <f>I333+K333</f>
        <v>0</v>
      </c>
      <c r="I333" s="231">
        <f>SUM(I335:I337)</f>
        <v>0</v>
      </c>
      <c r="J333" s="143">
        <f t="shared" ref="J333:K333" si="262">SUM(J335:J337)</f>
        <v>0</v>
      </c>
      <c r="K333" s="231">
        <f t="shared" si="262"/>
        <v>0</v>
      </c>
      <c r="L333" s="144">
        <f>M333+O333</f>
        <v>18.5</v>
      </c>
      <c r="M333" s="144">
        <f t="shared" si="260"/>
        <v>18.5</v>
      </c>
      <c r="N333" s="232">
        <f t="shared" si="260"/>
        <v>16.100000000000001</v>
      </c>
      <c r="O333" s="144">
        <f t="shared" si="260"/>
        <v>0</v>
      </c>
      <c r="P333" s="293"/>
      <c r="Q333" s="2"/>
      <c r="R333" s="2"/>
    </row>
    <row r="334" spans="1:18" s="36" customFormat="1" x14ac:dyDescent="0.25">
      <c r="A334" s="200"/>
      <c r="B334" s="126" t="s">
        <v>181</v>
      </c>
      <c r="C334" s="457"/>
      <c r="D334" s="142"/>
      <c r="E334" s="230"/>
      <c r="F334" s="142"/>
      <c r="G334" s="230"/>
      <c r="H334" s="143"/>
      <c r="I334" s="231"/>
      <c r="J334" s="143"/>
      <c r="K334" s="231"/>
      <c r="L334" s="144"/>
      <c r="M334" s="144"/>
      <c r="N334" s="234"/>
      <c r="O334" s="144"/>
      <c r="P334" s="293"/>
      <c r="Q334" s="2"/>
      <c r="R334" s="2"/>
    </row>
    <row r="335" spans="1:18" s="36" customFormat="1" ht="52.8" x14ac:dyDescent="0.25">
      <c r="A335" s="200"/>
      <c r="B335" s="351" t="s">
        <v>358</v>
      </c>
      <c r="C335" s="457"/>
      <c r="D335" s="142">
        <f>E335+G335</f>
        <v>6.5</v>
      </c>
      <c r="E335" s="230">
        <v>6.5</v>
      </c>
      <c r="F335" s="142">
        <v>6.4</v>
      </c>
      <c r="G335" s="336"/>
      <c r="H335" s="143">
        <f>I335+K335</f>
        <v>0</v>
      </c>
      <c r="I335" s="231"/>
      <c r="J335" s="143"/>
      <c r="K335" s="231"/>
      <c r="L335" s="62">
        <f>M335+O335</f>
        <v>6.5</v>
      </c>
      <c r="M335" s="62">
        <f>E335+I335</f>
        <v>6.5</v>
      </c>
      <c r="N335" s="62">
        <f t="shared" ref="N335:O335" si="263">F335+J335</f>
        <v>6.4</v>
      </c>
      <c r="O335" s="62">
        <f t="shared" si="263"/>
        <v>0</v>
      </c>
      <c r="P335" s="293"/>
      <c r="Q335" s="2"/>
      <c r="R335" s="2"/>
    </row>
    <row r="336" spans="1:18" s="36" customFormat="1" ht="26.4" x14ac:dyDescent="0.25">
      <c r="A336" s="200"/>
      <c r="B336" s="233" t="s">
        <v>246</v>
      </c>
      <c r="C336" s="457"/>
      <c r="D336" s="142">
        <f>E336+G336</f>
        <v>0</v>
      </c>
      <c r="E336" s="230"/>
      <c r="F336" s="142"/>
      <c r="G336" s="230"/>
      <c r="H336" s="143">
        <f>I336+K336</f>
        <v>0</v>
      </c>
      <c r="I336" s="231"/>
      <c r="J336" s="143"/>
      <c r="K336" s="231"/>
      <c r="L336" s="62">
        <f>M336+O336</f>
        <v>0</v>
      </c>
      <c r="M336" s="62">
        <f t="shared" si="260"/>
        <v>0</v>
      </c>
      <c r="N336" s="62">
        <f t="shared" si="260"/>
        <v>0</v>
      </c>
      <c r="O336" s="62">
        <f t="shared" si="260"/>
        <v>0</v>
      </c>
      <c r="P336" s="293"/>
      <c r="Q336" s="2"/>
      <c r="R336" s="2"/>
    </row>
    <row r="337" spans="1:22" s="36" customFormat="1" ht="25.5" customHeight="1" x14ac:dyDescent="0.25">
      <c r="A337" s="242"/>
      <c r="B337" s="227" t="s">
        <v>245</v>
      </c>
      <c r="C337" s="364"/>
      <c r="D337" s="137">
        <f>E337+G337</f>
        <v>12</v>
      </c>
      <c r="E337" s="257">
        <v>12</v>
      </c>
      <c r="F337" s="137">
        <v>9.6999999999999993</v>
      </c>
      <c r="G337" s="257"/>
      <c r="H337" s="138">
        <f>I337+K337</f>
        <v>0</v>
      </c>
      <c r="I337" s="237"/>
      <c r="J337" s="138"/>
      <c r="K337" s="237"/>
      <c r="L337" s="62">
        <f>M337+O337</f>
        <v>12</v>
      </c>
      <c r="M337" s="62">
        <f>E337+I337</f>
        <v>12</v>
      </c>
      <c r="N337" s="62">
        <f t="shared" si="260"/>
        <v>9.6999999999999993</v>
      </c>
      <c r="O337" s="62">
        <f t="shared" si="260"/>
        <v>0</v>
      </c>
      <c r="P337" s="293"/>
      <c r="Q337" s="2"/>
      <c r="R337" s="2"/>
    </row>
    <row r="338" spans="1:22" s="36" customFormat="1" hidden="1" x14ac:dyDescent="0.25">
      <c r="A338" s="39" t="s">
        <v>171</v>
      </c>
      <c r="B338" s="6" t="s">
        <v>155</v>
      </c>
      <c r="C338" s="437" t="s">
        <v>24</v>
      </c>
      <c r="D338" s="142">
        <f>E338+G338</f>
        <v>0</v>
      </c>
      <c r="E338" s="142"/>
      <c r="F338" s="230"/>
      <c r="G338" s="228"/>
      <c r="H338" s="143">
        <f>I338+K338</f>
        <v>0</v>
      </c>
      <c r="I338" s="229"/>
      <c r="J338" s="231"/>
      <c r="K338" s="143"/>
      <c r="L338" s="144">
        <f>M338+O338</f>
        <v>0</v>
      </c>
      <c r="M338" s="144">
        <f t="shared" ref="M338" si="264">E338+I338</f>
        <v>0</v>
      </c>
      <c r="N338" s="144">
        <f t="shared" si="260"/>
        <v>0</v>
      </c>
      <c r="O338" s="144">
        <f t="shared" si="260"/>
        <v>0</v>
      </c>
      <c r="P338" s="293"/>
      <c r="Q338" s="2"/>
      <c r="R338" s="2"/>
    </row>
    <row r="339" spans="1:22" s="36" customFormat="1" ht="26.4" hidden="1" x14ac:dyDescent="0.25">
      <c r="A339" s="203"/>
      <c r="B339" s="337" t="s">
        <v>275</v>
      </c>
      <c r="C339" s="435"/>
      <c r="D339" s="175"/>
      <c r="E339" s="137"/>
      <c r="F339" s="257"/>
      <c r="G339" s="175"/>
      <c r="H339" s="138"/>
      <c r="I339" s="176"/>
      <c r="J339" s="237"/>
      <c r="K339" s="138"/>
      <c r="L339" s="238"/>
      <c r="M339" s="139"/>
      <c r="N339" s="238"/>
      <c r="O339" s="139"/>
      <c r="P339" s="293"/>
      <c r="Q339" s="199"/>
      <c r="R339" s="199"/>
      <c r="S339" s="340"/>
      <c r="T339" s="340"/>
      <c r="U339" s="340"/>
      <c r="V339" s="340"/>
    </row>
    <row r="340" spans="1:22" s="36" customFormat="1" x14ac:dyDescent="0.25">
      <c r="A340" s="302" t="s">
        <v>108</v>
      </c>
      <c r="B340" s="29" t="s">
        <v>276</v>
      </c>
      <c r="C340" s="346" t="s">
        <v>24</v>
      </c>
      <c r="D340" s="134">
        <f>E340+G340</f>
        <v>2.2000000000000002</v>
      </c>
      <c r="E340" s="134">
        <v>2.2000000000000002</v>
      </c>
      <c r="F340" s="187">
        <v>2.2000000000000002</v>
      </c>
      <c r="G340" s="173"/>
      <c r="H340" s="135">
        <f>I340+K340</f>
        <v>0</v>
      </c>
      <c r="I340" s="174"/>
      <c r="J340" s="188"/>
      <c r="K340" s="135"/>
      <c r="L340" s="136">
        <f>M340+O340</f>
        <v>2.2000000000000002</v>
      </c>
      <c r="M340" s="136">
        <f t="shared" ref="M340:O340" si="265">E340+I340</f>
        <v>2.2000000000000002</v>
      </c>
      <c r="N340" s="136">
        <f t="shared" si="265"/>
        <v>2.2000000000000002</v>
      </c>
      <c r="O340" s="136">
        <f t="shared" si="265"/>
        <v>0</v>
      </c>
      <c r="P340" s="293"/>
      <c r="Q340" s="2"/>
      <c r="R340" s="2"/>
    </row>
    <row r="341" spans="1:22" s="36" customFormat="1" ht="52.8" x14ac:dyDescent="0.25">
      <c r="A341" s="242"/>
      <c r="B341" s="152" t="s">
        <v>358</v>
      </c>
      <c r="C341" s="362"/>
      <c r="D341" s="175"/>
      <c r="E341" s="137"/>
      <c r="F341" s="257"/>
      <c r="G341" s="175"/>
      <c r="H341" s="138"/>
      <c r="I341" s="176"/>
      <c r="J341" s="237"/>
      <c r="K341" s="138"/>
      <c r="L341" s="238"/>
      <c r="M341" s="139"/>
      <c r="N341" s="238"/>
      <c r="O341" s="139"/>
      <c r="P341" s="293"/>
      <c r="Q341" s="199"/>
      <c r="R341" s="199"/>
      <c r="S341" s="340"/>
      <c r="T341" s="340"/>
      <c r="U341" s="340"/>
      <c r="V341" s="340"/>
    </row>
    <row r="342" spans="1:22" ht="15.75" customHeight="1" x14ac:dyDescent="0.25">
      <c r="A342" s="438" t="s">
        <v>109</v>
      </c>
      <c r="B342" s="77" t="s">
        <v>168</v>
      </c>
      <c r="C342" s="354"/>
      <c r="D342" s="21">
        <f t="shared" ref="D342:K342" si="266">D333+D323+D327+D329+D338+D340</f>
        <v>1033.8</v>
      </c>
      <c r="E342" s="21">
        <f t="shared" si="266"/>
        <v>608.79999999999995</v>
      </c>
      <c r="F342" s="21">
        <f t="shared" si="266"/>
        <v>169.7</v>
      </c>
      <c r="G342" s="21">
        <f t="shared" si="266"/>
        <v>425</v>
      </c>
      <c r="H342" s="21">
        <f t="shared" si="266"/>
        <v>0</v>
      </c>
      <c r="I342" s="21">
        <f t="shared" si="266"/>
        <v>0</v>
      </c>
      <c r="J342" s="21">
        <f t="shared" si="266"/>
        <v>0</v>
      </c>
      <c r="K342" s="21">
        <f t="shared" si="266"/>
        <v>0</v>
      </c>
      <c r="L342" s="21">
        <f t="shared" ref="L342" si="267">M342+O342</f>
        <v>1033.8</v>
      </c>
      <c r="M342" s="21">
        <f>M333+M323+M327+M329+M338+M340</f>
        <v>608.79999999999995</v>
      </c>
      <c r="N342" s="21">
        <f>N333+N323+N327+N329+N338+N340</f>
        <v>169.7</v>
      </c>
      <c r="O342" s="21">
        <f>O333+O323+O327+O329+O338+O340</f>
        <v>425</v>
      </c>
      <c r="P342" s="294"/>
      <c r="Q342" s="199"/>
      <c r="R342" s="199"/>
      <c r="S342" s="199"/>
      <c r="T342" s="199"/>
      <c r="U342" s="199"/>
      <c r="V342" s="199"/>
    </row>
    <row r="343" spans="1:22" x14ac:dyDescent="0.25">
      <c r="A343" s="438" t="s">
        <v>154</v>
      </c>
      <c r="B343" s="372" t="s">
        <v>160</v>
      </c>
      <c r="C343" s="297"/>
      <c r="D343" s="21">
        <f>D348+D349+D350+D351+D353+D352+D354+D355+D356+D357+D358+D363+D364+D347+D359+D360+D361+D362+D346</f>
        <v>12872.100000000002</v>
      </c>
      <c r="E343" s="21">
        <f t="shared" ref="E343:O343" si="268">E348+E349+E350+E351+E353+E352+E354+E355+E356+E357+E358+E363+E364+E347+E359+E360+E361+E362+E346</f>
        <v>4311.2</v>
      </c>
      <c r="F343" s="21">
        <f t="shared" si="268"/>
        <v>649.4</v>
      </c>
      <c r="G343" s="21">
        <f t="shared" si="268"/>
        <v>8560.9000000000015</v>
      </c>
      <c r="H343" s="21">
        <f>H348+H349+H350+H351+H353+H352+H354+H355+H356+H357+H358+H363+H364+H347+H359+H360+H361+H362+H346+H345</f>
        <v>200.29999999999998</v>
      </c>
      <c r="I343" s="21">
        <f>I348+I349+I350+I351+I353+I352+I354+I355+I356+I357+I358+I363+I364+I347+I359+I360+I361+I362+I346+I345</f>
        <v>194.20000000000002</v>
      </c>
      <c r="J343" s="21">
        <f t="shared" si="268"/>
        <v>19.5</v>
      </c>
      <c r="K343" s="21">
        <f t="shared" si="268"/>
        <v>6.1</v>
      </c>
      <c r="L343" s="21">
        <f>L348+L349+L350+L351+L353+L352+L354+L355+L356+L357+L358+L363+L364+L347+L359+L360+L361+L362+L346+L345</f>
        <v>13072.400000000005</v>
      </c>
      <c r="M343" s="21">
        <f>M348+M349+M350+M351+M353+M352+M354+M355+M356+M357+M358+M363+M364+M347+M359+M360+M361+M362+M346+M345</f>
        <v>4505.4000000000005</v>
      </c>
      <c r="N343" s="21">
        <f t="shared" si="268"/>
        <v>668.9</v>
      </c>
      <c r="O343" s="21">
        <f t="shared" si="268"/>
        <v>8567.0000000000018</v>
      </c>
      <c r="P343" s="294">
        <f t="shared" ref="P343:U343" si="269">P348+P349+P350+P351+P353+P352+P354+P355+P356+P357+P358+P363+P364</f>
        <v>0</v>
      </c>
      <c r="Q343" s="294">
        <f t="shared" si="269"/>
        <v>0</v>
      </c>
      <c r="R343" s="294">
        <f t="shared" si="269"/>
        <v>0</v>
      </c>
      <c r="S343" s="294">
        <f t="shared" si="269"/>
        <v>0</v>
      </c>
      <c r="T343" s="294">
        <f t="shared" si="269"/>
        <v>0</v>
      </c>
      <c r="U343" s="294">
        <f t="shared" si="269"/>
        <v>0</v>
      </c>
      <c r="V343" s="199"/>
    </row>
    <row r="344" spans="1:22" x14ac:dyDescent="0.25">
      <c r="A344" s="370"/>
      <c r="B344" s="367" t="s">
        <v>189</v>
      </c>
      <c r="C344" s="355"/>
      <c r="D344" s="252"/>
      <c r="E344" s="190"/>
      <c r="F344" s="190"/>
      <c r="G344" s="190"/>
      <c r="H344" s="191"/>
      <c r="I344" s="191"/>
      <c r="J344" s="191"/>
      <c r="K344" s="191"/>
      <c r="L344" s="359"/>
      <c r="M344" s="359"/>
      <c r="N344" s="359"/>
      <c r="O344" s="359"/>
      <c r="P344" s="296"/>
      <c r="Q344" s="263"/>
      <c r="R344" s="263"/>
    </row>
    <row r="345" spans="1:22" ht="26.4" x14ac:dyDescent="0.25">
      <c r="A345" s="370"/>
      <c r="B345" s="662" t="s">
        <v>596</v>
      </c>
      <c r="C345" s="355"/>
      <c r="D345" s="252">
        <f>E345+G345</f>
        <v>0</v>
      </c>
      <c r="E345" s="190"/>
      <c r="F345" s="190"/>
      <c r="G345" s="190"/>
      <c r="H345" s="409">
        <f t="shared" ref="H345:H350" si="270">I345+K345</f>
        <v>44.099999999999994</v>
      </c>
      <c r="I345" s="191">
        <f>I121+I125+I131+I132+I143+I149+I153+I159+I164+I169+I173+I177+I253+I115</f>
        <v>44.099999999999994</v>
      </c>
      <c r="J345" s="191"/>
      <c r="K345" s="191"/>
      <c r="L345" s="663">
        <f>M345+O345</f>
        <v>44.1</v>
      </c>
      <c r="M345" s="359">
        <f>M115+M125+M131+M132+M143+M149+M153+M159+M164+M169+M173+M177+M253+M121</f>
        <v>44.1</v>
      </c>
      <c r="N345" s="359"/>
      <c r="O345" s="359"/>
      <c r="P345" s="296"/>
      <c r="Q345" s="263"/>
      <c r="R345" s="263"/>
    </row>
    <row r="346" spans="1:22" ht="66" x14ac:dyDescent="0.25">
      <c r="A346" s="370"/>
      <c r="B346" s="369" t="s">
        <v>531</v>
      </c>
      <c r="C346" s="355"/>
      <c r="D346" s="253">
        <f t="shared" ref="D346:D347" si="271">E346+G346</f>
        <v>146.69999999999999</v>
      </c>
      <c r="E346" s="192">
        <f>E31</f>
        <v>146.69999999999999</v>
      </c>
      <c r="F346" s="192">
        <f>F31</f>
        <v>1.5</v>
      </c>
      <c r="G346" s="192">
        <f>G31</f>
        <v>0</v>
      </c>
      <c r="H346" s="409">
        <f t="shared" si="270"/>
        <v>72</v>
      </c>
      <c r="I346" s="409">
        <f t="shared" ref="I346:O346" si="272">I31+I98</f>
        <v>65.900000000000006</v>
      </c>
      <c r="J346" s="409">
        <f t="shared" si="272"/>
        <v>0</v>
      </c>
      <c r="K346" s="409">
        <f t="shared" si="272"/>
        <v>6.1</v>
      </c>
      <c r="L346" s="663">
        <f t="shared" si="272"/>
        <v>218.7</v>
      </c>
      <c r="M346" s="663">
        <f t="shared" si="272"/>
        <v>212.6</v>
      </c>
      <c r="N346" s="663">
        <f t="shared" si="272"/>
        <v>1.5</v>
      </c>
      <c r="O346" s="663">
        <f t="shared" si="272"/>
        <v>6.1</v>
      </c>
      <c r="P346" s="296"/>
      <c r="Q346" s="263"/>
      <c r="R346" s="263"/>
    </row>
    <row r="347" spans="1:22" ht="52.8" x14ac:dyDescent="0.25">
      <c r="A347" s="370"/>
      <c r="B347" s="368" t="s">
        <v>377</v>
      </c>
      <c r="C347" s="355"/>
      <c r="D347" s="253">
        <f t="shared" si="271"/>
        <v>143.9</v>
      </c>
      <c r="E347" s="192">
        <f>E109+E120+E122+E136+E140+E145+E150+E155+E162+E165+E181+E189+E197+E202+E210+E218+E222+E251</f>
        <v>143.9</v>
      </c>
      <c r="F347" s="192">
        <f>F109+F120+F122+F136+F140+F145+F150+F155+F162+F165+F181+F189+F197+F202+F210+F218+F222+F251</f>
        <v>0</v>
      </c>
      <c r="G347" s="192">
        <f>G109+G120+G122+G136+G140+G145+G150+G155+G162+G165+G181+G189+G197+G202+G210+G218+G222+G251</f>
        <v>0</v>
      </c>
      <c r="H347" s="409">
        <f t="shared" si="270"/>
        <v>-6.9388939039072284E-16</v>
      </c>
      <c r="I347" s="409">
        <f>I109+I124+I136+I142+I148+I152+I158+I162+I167+I184+I181+I197+I202+I210+I218+I222</f>
        <v>-6.9388939039072284E-16</v>
      </c>
      <c r="J347" s="409">
        <f>J109+J120+J122+J136+J140+J145+J150+J155+J162+J165+J181+J189+J197+J202+J210+J218+J222+J251</f>
        <v>0</v>
      </c>
      <c r="K347" s="409">
        <f>K109+K120+K122+K136+K140+K145+K150+K155+K162+K165+K181+K189+K197+K202+K210+K218+K222+K251</f>
        <v>0</v>
      </c>
      <c r="L347" s="360">
        <f>M347</f>
        <v>143.9</v>
      </c>
      <c r="M347" s="360">
        <f>M109+M120+M124+M136+M142+M148+M152+M158+M162+M165+M181+M197+M202+M210+M218+M222+M251</f>
        <v>143.9</v>
      </c>
      <c r="N347" s="360">
        <f>N109+N120+N122+N136+N140+N145+N150+N155+N162+N165+N181+N189+N197+N202+N210+N218+N222+N251</f>
        <v>0</v>
      </c>
      <c r="O347" s="360">
        <f>O109+O120+O122+O136+O140+O145+O150+O155+O162+O165+O181+O189+O197+O202+O210+O218+O222+O251</f>
        <v>0</v>
      </c>
      <c r="P347" s="296"/>
      <c r="Q347" s="263"/>
      <c r="R347" s="263"/>
    </row>
    <row r="348" spans="1:22" ht="26.4" x14ac:dyDescent="0.25">
      <c r="A348" s="370"/>
      <c r="B348" s="369" t="s">
        <v>337</v>
      </c>
      <c r="C348" s="355"/>
      <c r="D348" s="253">
        <f>E348+G348</f>
        <v>1554</v>
      </c>
      <c r="E348" s="192">
        <f>E28+E96+E111+E267</f>
        <v>200</v>
      </c>
      <c r="F348" s="192">
        <f>F28+F96+F111+F267</f>
        <v>0</v>
      </c>
      <c r="G348" s="192">
        <f>G28+G96+G111+G267</f>
        <v>1354</v>
      </c>
      <c r="H348" s="193">
        <f t="shared" si="270"/>
        <v>0</v>
      </c>
      <c r="I348" s="191">
        <f>I28+I96+I111+I267</f>
        <v>0</v>
      </c>
      <c r="J348" s="191">
        <f>J28+J96+J111+J267</f>
        <v>0</v>
      </c>
      <c r="K348" s="191">
        <f>K28+K96+K111+K267</f>
        <v>0</v>
      </c>
      <c r="L348" s="360">
        <f t="shared" ref="L348:L350" si="273">M348+O348</f>
        <v>1554</v>
      </c>
      <c r="M348" s="360">
        <f>M28+M96+M111+M267</f>
        <v>200</v>
      </c>
      <c r="N348" s="360">
        <f>N28+N96+N111+N267</f>
        <v>0</v>
      </c>
      <c r="O348" s="360">
        <f>O28+O96+O111+O267</f>
        <v>1354</v>
      </c>
      <c r="P348" s="264"/>
      <c r="Q348" s="264"/>
      <c r="R348" s="264"/>
    </row>
    <row r="349" spans="1:22" ht="38.25" customHeight="1" x14ac:dyDescent="0.25">
      <c r="A349" s="370"/>
      <c r="B349" s="369" t="s">
        <v>219</v>
      </c>
      <c r="C349" s="355"/>
      <c r="D349" s="253">
        <f>D83+D84+D33</f>
        <v>5545.5</v>
      </c>
      <c r="E349" s="253">
        <f>E83+E84+E33</f>
        <v>694.4</v>
      </c>
      <c r="F349" s="253">
        <f>F83+F84+F33</f>
        <v>0</v>
      </c>
      <c r="G349" s="253">
        <f>G83+G84+G33</f>
        <v>4851.1000000000004</v>
      </c>
      <c r="H349" s="193">
        <f t="shared" si="270"/>
        <v>0</v>
      </c>
      <c r="I349" s="392">
        <f>I33+I83+I84</f>
        <v>0</v>
      </c>
      <c r="J349" s="191">
        <f>J33+J83+J84</f>
        <v>0</v>
      </c>
      <c r="K349" s="392">
        <f>K33+K83+K84</f>
        <v>0</v>
      </c>
      <c r="L349" s="360">
        <f t="shared" si="273"/>
        <v>5545.5</v>
      </c>
      <c r="M349" s="360">
        <f>M33+M83+M84</f>
        <v>694.4</v>
      </c>
      <c r="N349" s="360">
        <f>N33+N83+N84</f>
        <v>0</v>
      </c>
      <c r="O349" s="360">
        <f>O33+O83+O84</f>
        <v>4851.1000000000004</v>
      </c>
      <c r="P349" s="265"/>
      <c r="Q349" s="199"/>
      <c r="R349" s="199"/>
    </row>
    <row r="350" spans="1:22" ht="39.75" customHeight="1" x14ac:dyDescent="0.25">
      <c r="A350" s="370"/>
      <c r="B350" s="368" t="s">
        <v>277</v>
      </c>
      <c r="C350" s="355"/>
      <c r="D350" s="253">
        <f>E350+G350</f>
        <v>908.59999999999991</v>
      </c>
      <c r="E350" s="253">
        <f>E85+E86+E87+E264</f>
        <v>424.3</v>
      </c>
      <c r="F350" s="253">
        <f>F85+F86+F87+F264</f>
        <v>3.0999999999999996</v>
      </c>
      <c r="G350" s="253">
        <f>G85+G86+G87+G264</f>
        <v>484.29999999999995</v>
      </c>
      <c r="H350" s="193">
        <f t="shared" si="270"/>
        <v>0</v>
      </c>
      <c r="I350" s="191">
        <f>I85+I86+I87+I264</f>
        <v>0</v>
      </c>
      <c r="J350" s="191">
        <f>J85+J86+J87+J264</f>
        <v>0.4</v>
      </c>
      <c r="K350" s="191">
        <f>K85+K86+K87+K264</f>
        <v>0</v>
      </c>
      <c r="L350" s="360">
        <f t="shared" si="273"/>
        <v>908.59999999999991</v>
      </c>
      <c r="M350" s="360">
        <f>M85+M86+M87+M264</f>
        <v>424.3</v>
      </c>
      <c r="N350" s="360">
        <f>N85+N86+N87+N264</f>
        <v>3.5</v>
      </c>
      <c r="O350" s="360">
        <f>O85+O86+O87+O264</f>
        <v>484.29999999999995</v>
      </c>
      <c r="P350" s="360">
        <f t="shared" ref="P350:U350" si="274">P86+P87+P264</f>
        <v>0</v>
      </c>
      <c r="Q350" s="360">
        <f t="shared" si="274"/>
        <v>0</v>
      </c>
      <c r="R350" s="360">
        <f t="shared" si="274"/>
        <v>0</v>
      </c>
      <c r="S350" s="360">
        <f t="shared" si="274"/>
        <v>0</v>
      </c>
      <c r="T350" s="360">
        <f t="shared" si="274"/>
        <v>0</v>
      </c>
      <c r="U350" s="360">
        <f t="shared" si="274"/>
        <v>0</v>
      </c>
    </row>
    <row r="351" spans="1:22" ht="25.5" customHeight="1" x14ac:dyDescent="0.25">
      <c r="A351" s="370"/>
      <c r="B351" s="368" t="s">
        <v>288</v>
      </c>
      <c r="C351" s="355"/>
      <c r="D351" s="253">
        <f>E351+G351</f>
        <v>457.7</v>
      </c>
      <c r="E351" s="253">
        <f>E252</f>
        <v>457.7</v>
      </c>
      <c r="F351" s="253">
        <f t="shared" ref="F351:G351" si="275">F252</f>
        <v>390</v>
      </c>
      <c r="G351" s="253">
        <f t="shared" si="275"/>
        <v>0</v>
      </c>
      <c r="H351" s="193">
        <f>I351+K351</f>
        <v>0</v>
      </c>
      <c r="I351" s="191">
        <f>I252</f>
        <v>0</v>
      </c>
      <c r="J351" s="191">
        <f t="shared" ref="J351:K351" si="276">J252</f>
        <v>0</v>
      </c>
      <c r="K351" s="191">
        <f t="shared" si="276"/>
        <v>0</v>
      </c>
      <c r="L351" s="360">
        <f>M351+O351</f>
        <v>457.7</v>
      </c>
      <c r="M351" s="360">
        <f>M252</f>
        <v>457.7</v>
      </c>
      <c r="N351" s="360">
        <f t="shared" ref="N351:O351" si="277">N252</f>
        <v>390</v>
      </c>
      <c r="O351" s="360">
        <f t="shared" si="277"/>
        <v>0</v>
      </c>
      <c r="P351" s="265"/>
      <c r="Q351" s="265"/>
      <c r="R351" s="265"/>
    </row>
    <row r="352" spans="1:22" ht="26.25" customHeight="1" x14ac:dyDescent="0.25">
      <c r="A352" s="370"/>
      <c r="B352" s="368" t="s">
        <v>357</v>
      </c>
      <c r="C352" s="355"/>
      <c r="D352" s="253">
        <f>E352+G352</f>
        <v>50.7</v>
      </c>
      <c r="E352" s="253">
        <f>E110</f>
        <v>0</v>
      </c>
      <c r="F352" s="253">
        <f>F110</f>
        <v>0</v>
      </c>
      <c r="G352" s="253">
        <f>G110</f>
        <v>50.7</v>
      </c>
      <c r="H352" s="193">
        <f>I352+K352</f>
        <v>0</v>
      </c>
      <c r="I352" s="191">
        <f>I110</f>
        <v>0</v>
      </c>
      <c r="J352" s="191">
        <f>J110</f>
        <v>0</v>
      </c>
      <c r="K352" s="191">
        <f>K110</f>
        <v>0</v>
      </c>
      <c r="L352" s="360">
        <f>M352+O352</f>
        <v>50.7</v>
      </c>
      <c r="M352" s="360">
        <f>M110</f>
        <v>0</v>
      </c>
      <c r="N352" s="360">
        <f>N110</f>
        <v>0</v>
      </c>
      <c r="O352" s="360">
        <f>O110</f>
        <v>50.7</v>
      </c>
      <c r="P352" s="265"/>
      <c r="Q352" s="199"/>
      <c r="R352" s="199"/>
    </row>
    <row r="353" spans="1:21" ht="26.4" x14ac:dyDescent="0.25">
      <c r="A353" s="370"/>
      <c r="B353" s="368" t="s">
        <v>245</v>
      </c>
      <c r="C353" s="355"/>
      <c r="D353" s="243">
        <f t="shared" ref="D353:D364" si="278">E353+G353</f>
        <v>12</v>
      </c>
      <c r="E353" s="253">
        <f>E337</f>
        <v>12</v>
      </c>
      <c r="F353" s="253">
        <f t="shared" ref="F353:G353" si="279">F337</f>
        <v>9.6999999999999993</v>
      </c>
      <c r="G353" s="253">
        <f t="shared" si="279"/>
        <v>0</v>
      </c>
      <c r="H353" s="262">
        <f t="shared" ref="H353:H364" si="280">I353+K353</f>
        <v>0</v>
      </c>
      <c r="I353" s="193">
        <f>I337</f>
        <v>0</v>
      </c>
      <c r="J353" s="193">
        <f t="shared" ref="J353:K353" si="281">J337</f>
        <v>0</v>
      </c>
      <c r="K353" s="193">
        <f t="shared" si="281"/>
        <v>0</v>
      </c>
      <c r="L353" s="360">
        <f t="shared" ref="L353:L364" si="282">M353+O353</f>
        <v>12</v>
      </c>
      <c r="M353" s="360">
        <f>M337</f>
        <v>12</v>
      </c>
      <c r="N353" s="360">
        <f t="shared" ref="N353:U353" si="283">N337</f>
        <v>9.6999999999999993</v>
      </c>
      <c r="O353" s="360">
        <f t="shared" si="283"/>
        <v>0</v>
      </c>
      <c r="P353" s="360">
        <f t="shared" si="283"/>
        <v>0</v>
      </c>
      <c r="Q353" s="360">
        <f t="shared" si="283"/>
        <v>0</v>
      </c>
      <c r="R353" s="360">
        <f t="shared" si="283"/>
        <v>0</v>
      </c>
      <c r="S353" s="360">
        <f t="shared" si="283"/>
        <v>0</v>
      </c>
      <c r="T353" s="360">
        <f t="shared" si="283"/>
        <v>0</v>
      </c>
      <c r="U353" s="360">
        <f t="shared" si="283"/>
        <v>0</v>
      </c>
    </row>
    <row r="354" spans="1:21" ht="39.6" x14ac:dyDescent="0.25">
      <c r="A354" s="370"/>
      <c r="B354" s="368" t="s">
        <v>339</v>
      </c>
      <c r="C354" s="355"/>
      <c r="D354" s="243">
        <f t="shared" si="278"/>
        <v>36.9</v>
      </c>
      <c r="E354" s="253">
        <f>E234+E236+E240</f>
        <v>36.9</v>
      </c>
      <c r="F354" s="253">
        <f t="shared" ref="F354:G354" si="284">F234+F236+F240</f>
        <v>36.200000000000003</v>
      </c>
      <c r="G354" s="253">
        <f t="shared" si="284"/>
        <v>0</v>
      </c>
      <c r="H354" s="262">
        <f t="shared" si="280"/>
        <v>18.3</v>
      </c>
      <c r="I354" s="193">
        <f>I234+I236+I240</f>
        <v>18.3</v>
      </c>
      <c r="J354" s="193">
        <f t="shared" ref="J354:K354" si="285">J234+J236+J240</f>
        <v>18.100000000000001</v>
      </c>
      <c r="K354" s="193">
        <f t="shared" si="285"/>
        <v>0</v>
      </c>
      <c r="L354" s="360">
        <f t="shared" si="282"/>
        <v>55.199999999999996</v>
      </c>
      <c r="M354" s="360">
        <f>M234+M236+M240</f>
        <v>55.199999999999996</v>
      </c>
      <c r="N354" s="360">
        <f t="shared" ref="N354:O354" si="286">N234+N236+N240</f>
        <v>54.300000000000004</v>
      </c>
      <c r="O354" s="360">
        <f t="shared" si="286"/>
        <v>0</v>
      </c>
      <c r="P354" s="265"/>
      <c r="Q354" s="265"/>
      <c r="R354" s="265"/>
    </row>
    <row r="355" spans="1:21" ht="52.5" customHeight="1" x14ac:dyDescent="0.25">
      <c r="A355" s="370"/>
      <c r="B355" s="368" t="s">
        <v>358</v>
      </c>
      <c r="C355" s="355"/>
      <c r="D355" s="243">
        <f t="shared" si="278"/>
        <v>54.8</v>
      </c>
      <c r="E355" s="253">
        <f>E327+E331+E335+E340</f>
        <v>54.8</v>
      </c>
      <c r="F355" s="253">
        <f t="shared" ref="F355:G355" si="287">F327+F331+F335+F340</f>
        <v>54.000000000000007</v>
      </c>
      <c r="G355" s="253">
        <f t="shared" si="287"/>
        <v>0</v>
      </c>
      <c r="H355" s="262">
        <f t="shared" si="280"/>
        <v>0</v>
      </c>
      <c r="I355" s="193">
        <f>I327+I331+I335+I340</f>
        <v>0</v>
      </c>
      <c r="J355" s="193">
        <f t="shared" ref="J355:K355" si="288">J327+J331+J335+J340</f>
        <v>0</v>
      </c>
      <c r="K355" s="193">
        <f t="shared" si="288"/>
        <v>0</v>
      </c>
      <c r="L355" s="360">
        <f t="shared" si="282"/>
        <v>54.8</v>
      </c>
      <c r="M355" s="360">
        <f>M327+M331+M335+M340</f>
        <v>54.8</v>
      </c>
      <c r="N355" s="360">
        <f t="shared" ref="N355:O355" si="289">N327+N331+N335+N340</f>
        <v>54.000000000000007</v>
      </c>
      <c r="O355" s="360">
        <f t="shared" si="289"/>
        <v>0</v>
      </c>
      <c r="P355" s="265"/>
      <c r="Q355" s="265"/>
      <c r="R355" s="265"/>
    </row>
    <row r="356" spans="1:21" ht="39" customHeight="1" x14ac:dyDescent="0.25">
      <c r="A356" s="370"/>
      <c r="B356" s="368" t="s">
        <v>359</v>
      </c>
      <c r="C356" s="355"/>
      <c r="D356" s="243">
        <f t="shared" si="278"/>
        <v>114.1</v>
      </c>
      <c r="E356" s="253">
        <f>E108</f>
        <v>114.1</v>
      </c>
      <c r="F356" s="253">
        <f>F108</f>
        <v>0</v>
      </c>
      <c r="G356" s="253">
        <f>G108</f>
        <v>0</v>
      </c>
      <c r="H356" s="262">
        <f t="shared" si="280"/>
        <v>0</v>
      </c>
      <c r="I356" s="262">
        <f>I108</f>
        <v>0</v>
      </c>
      <c r="J356" s="262">
        <f>J108</f>
        <v>0</v>
      </c>
      <c r="K356" s="262">
        <f>K108</f>
        <v>0</v>
      </c>
      <c r="L356" s="360">
        <f t="shared" si="282"/>
        <v>114.1</v>
      </c>
      <c r="M356" s="360">
        <f>M108</f>
        <v>114.1</v>
      </c>
      <c r="N356" s="360">
        <f>N108</f>
        <v>0</v>
      </c>
      <c r="O356" s="360">
        <f>O108</f>
        <v>0</v>
      </c>
      <c r="P356" s="2"/>
    </row>
    <row r="357" spans="1:21" hidden="1" x14ac:dyDescent="0.25">
      <c r="A357" s="370"/>
      <c r="B357" s="368" t="s">
        <v>265</v>
      </c>
      <c r="C357" s="355"/>
      <c r="D357" s="243">
        <f t="shared" si="278"/>
        <v>0</v>
      </c>
      <c r="E357" s="253">
        <f>E115</f>
        <v>0</v>
      </c>
      <c r="F357" s="253">
        <f>F115</f>
        <v>0</v>
      </c>
      <c r="G357" s="253">
        <f>G115</f>
        <v>0</v>
      </c>
      <c r="H357" s="262">
        <f t="shared" si="280"/>
        <v>0</v>
      </c>
      <c r="I357" s="262"/>
      <c r="J357" s="262">
        <f>J115</f>
        <v>0</v>
      </c>
      <c r="K357" s="262">
        <f>K115</f>
        <v>0</v>
      </c>
      <c r="L357" s="360">
        <f t="shared" si="282"/>
        <v>0</v>
      </c>
      <c r="M357" s="360"/>
      <c r="N357" s="360">
        <f>N115</f>
        <v>0</v>
      </c>
      <c r="O357" s="360">
        <f>O115</f>
        <v>0</v>
      </c>
      <c r="P357" s="2"/>
    </row>
    <row r="358" spans="1:21" ht="28.5" customHeight="1" x14ac:dyDescent="0.25">
      <c r="A358" s="370"/>
      <c r="B358" s="393" t="s">
        <v>350</v>
      </c>
      <c r="C358" s="355"/>
      <c r="D358" s="243">
        <f t="shared" si="278"/>
        <v>24.7</v>
      </c>
      <c r="E358" s="253">
        <f>E32</f>
        <v>24.7</v>
      </c>
      <c r="F358" s="253">
        <f>F32</f>
        <v>24.3</v>
      </c>
      <c r="G358" s="253">
        <f>G32</f>
        <v>0</v>
      </c>
      <c r="H358" s="262">
        <f t="shared" si="280"/>
        <v>0</v>
      </c>
      <c r="I358" s="262">
        <f>I32</f>
        <v>0</v>
      </c>
      <c r="J358" s="262">
        <f>J32</f>
        <v>0</v>
      </c>
      <c r="K358" s="262">
        <f>K32</f>
        <v>0</v>
      </c>
      <c r="L358" s="360">
        <f t="shared" si="282"/>
        <v>24.7</v>
      </c>
      <c r="M358" s="360">
        <f>M32</f>
        <v>24.7</v>
      </c>
      <c r="N358" s="360">
        <f>N32</f>
        <v>24.3</v>
      </c>
      <c r="O358" s="360">
        <f>O32</f>
        <v>0</v>
      </c>
      <c r="P358" s="2"/>
    </row>
    <row r="359" spans="1:21" ht="26.4" hidden="1" x14ac:dyDescent="0.25">
      <c r="A359" s="370"/>
      <c r="B359" s="369" t="s">
        <v>278</v>
      </c>
      <c r="C359" s="355"/>
      <c r="D359" s="243">
        <f t="shared" si="278"/>
        <v>0</v>
      </c>
      <c r="E359" s="253"/>
      <c r="F359" s="253"/>
      <c r="G359" s="253"/>
      <c r="H359" s="262">
        <f t="shared" si="280"/>
        <v>0</v>
      </c>
      <c r="I359" s="262"/>
      <c r="J359" s="262"/>
      <c r="K359" s="262"/>
      <c r="L359" s="360">
        <f t="shared" si="282"/>
        <v>0</v>
      </c>
      <c r="M359" s="360"/>
      <c r="N359" s="360"/>
      <c r="O359" s="360"/>
      <c r="P359" s="2"/>
    </row>
    <row r="360" spans="1:21" ht="26.4" x14ac:dyDescent="0.25">
      <c r="A360" s="370"/>
      <c r="B360" s="369" t="s">
        <v>379</v>
      </c>
      <c r="C360" s="355"/>
      <c r="D360" s="243">
        <f t="shared" si="278"/>
        <v>30</v>
      </c>
      <c r="E360" s="253">
        <f>E266</f>
        <v>0</v>
      </c>
      <c r="F360" s="253">
        <f>F266</f>
        <v>0</v>
      </c>
      <c r="G360" s="253">
        <f>G266</f>
        <v>30</v>
      </c>
      <c r="H360" s="262">
        <f t="shared" si="280"/>
        <v>0</v>
      </c>
      <c r="I360" s="262">
        <f>I266</f>
        <v>0</v>
      </c>
      <c r="J360" s="262">
        <f>J266</f>
        <v>0</v>
      </c>
      <c r="K360" s="262">
        <f>K266</f>
        <v>0</v>
      </c>
      <c r="L360" s="360">
        <f t="shared" si="282"/>
        <v>30</v>
      </c>
      <c r="M360" s="360">
        <f>M266</f>
        <v>0</v>
      </c>
      <c r="N360" s="360">
        <f>N266</f>
        <v>0</v>
      </c>
      <c r="O360" s="360">
        <f>O266</f>
        <v>30</v>
      </c>
      <c r="P360" s="2"/>
    </row>
    <row r="361" spans="1:21" ht="26.4" x14ac:dyDescent="0.25">
      <c r="A361" s="370"/>
      <c r="B361" s="369" t="s">
        <v>184</v>
      </c>
      <c r="C361" s="355"/>
      <c r="D361" s="243">
        <f t="shared" si="278"/>
        <v>409.7</v>
      </c>
      <c r="E361" s="253">
        <f>E325</f>
        <v>409.7</v>
      </c>
      <c r="F361" s="253">
        <f t="shared" ref="F361:G361" si="290">F325</f>
        <v>0</v>
      </c>
      <c r="G361" s="253">
        <f t="shared" si="290"/>
        <v>0</v>
      </c>
      <c r="H361" s="262">
        <f t="shared" si="280"/>
        <v>0</v>
      </c>
      <c r="I361" s="262">
        <f>I325</f>
        <v>0</v>
      </c>
      <c r="J361" s="262">
        <f t="shared" ref="J361:K361" si="291">J325</f>
        <v>0</v>
      </c>
      <c r="K361" s="262">
        <f t="shared" si="291"/>
        <v>0</v>
      </c>
      <c r="L361" s="360">
        <f t="shared" si="282"/>
        <v>409.7</v>
      </c>
      <c r="M361" s="360">
        <f>M325</f>
        <v>409.7</v>
      </c>
      <c r="N361" s="360">
        <f t="shared" ref="N361:O361" si="292">N325</f>
        <v>0</v>
      </c>
      <c r="O361" s="360">
        <f t="shared" si="292"/>
        <v>0</v>
      </c>
      <c r="P361" s="2"/>
    </row>
    <row r="362" spans="1:21" ht="52.8" x14ac:dyDescent="0.25">
      <c r="A362" s="370"/>
      <c r="B362" s="369" t="s">
        <v>376</v>
      </c>
      <c r="C362" s="355"/>
      <c r="D362" s="243">
        <f t="shared" si="278"/>
        <v>22.899999999999995</v>
      </c>
      <c r="E362" s="253">
        <f>E100+E118+E112+E127+E163+E244+E250</f>
        <v>22.899999999999995</v>
      </c>
      <c r="F362" s="253">
        <f>F100+F118+F112+F127+F163+F244+F250</f>
        <v>2.6</v>
      </c>
      <c r="G362" s="253">
        <f>G100+G118+G112+G127+G163+G244+G250</f>
        <v>0</v>
      </c>
      <c r="H362" s="262">
        <f t="shared" si="280"/>
        <v>0</v>
      </c>
      <c r="I362" s="262">
        <f>I100+I118+I112+I163+I244+I250</f>
        <v>0</v>
      </c>
      <c r="J362" s="262">
        <f>J100+J118+J112+J127+J163+J244+J250</f>
        <v>0</v>
      </c>
      <c r="K362" s="262">
        <f>K100+K118+K112+K127+K163+K244+K250</f>
        <v>0</v>
      </c>
      <c r="L362" s="360">
        <f t="shared" si="282"/>
        <v>22.899999999999995</v>
      </c>
      <c r="M362" s="360">
        <f>M100+M118+M112+M163+M244+M250+M130</f>
        <v>22.899999999999995</v>
      </c>
      <c r="N362" s="360">
        <f>N100+N118+N112+N127+N163+N244+N250</f>
        <v>2.6</v>
      </c>
      <c r="O362" s="360">
        <f>O100+O118+O112+O127+O163+O244+O250</f>
        <v>0</v>
      </c>
      <c r="P362" s="2"/>
    </row>
    <row r="363" spans="1:21" ht="26.4" x14ac:dyDescent="0.25">
      <c r="A363" s="370"/>
      <c r="B363" s="368" t="s">
        <v>259</v>
      </c>
      <c r="C363" s="355"/>
      <c r="D363" s="243">
        <f>E363+G363</f>
        <v>3245.2</v>
      </c>
      <c r="E363" s="253">
        <f>E30+E113+E97+E89+E90+E256+E265+E326+E332</f>
        <v>1554.6</v>
      </c>
      <c r="F363" s="253">
        <f>F30+F113+F97+F89+F90+F256+F265+F326+F332</f>
        <v>126.4</v>
      </c>
      <c r="G363" s="253">
        <f>G30+G113+G97+G89+G90+G256+G265+G326+G332</f>
        <v>1690.6000000000001</v>
      </c>
      <c r="H363" s="262">
        <f t="shared" si="280"/>
        <v>65.900000000000006</v>
      </c>
      <c r="I363" s="191">
        <f>I30+I113+I97+I89+I90+I256+I265+I326+I332</f>
        <v>65.900000000000006</v>
      </c>
      <c r="J363" s="191">
        <f>J30+J113+J97+J89+J90+J256+J265+J326+J332</f>
        <v>1</v>
      </c>
      <c r="K363" s="191">
        <f>K30+K113+K97+K89+K90+K256+K265+K326+K332</f>
        <v>0</v>
      </c>
      <c r="L363" s="360">
        <f t="shared" si="282"/>
        <v>3311.1</v>
      </c>
      <c r="M363" s="360">
        <f>M30+M113+M97+M89+M90+M256+M265+M326+M332</f>
        <v>1620.4999999999998</v>
      </c>
      <c r="N363" s="360">
        <f>N30+N113+N97+N89+N90+N256+N265+N326+N332</f>
        <v>127.4</v>
      </c>
      <c r="O363" s="360">
        <f>O30+O113+O97+O89+O90+O256+O265+O326+O332</f>
        <v>1690.6000000000001</v>
      </c>
      <c r="P363" s="2"/>
    </row>
    <row r="364" spans="1:21" ht="39" customHeight="1" x14ac:dyDescent="0.25">
      <c r="A364" s="371"/>
      <c r="B364" s="373" t="s">
        <v>340</v>
      </c>
      <c r="C364" s="298"/>
      <c r="D364" s="247">
        <f t="shared" si="278"/>
        <v>114.69999999999999</v>
      </c>
      <c r="E364" s="357">
        <f>E99+E91+E259+E263+E114</f>
        <v>14.5</v>
      </c>
      <c r="F364" s="357">
        <f>F99+F91+F259+F263+F114</f>
        <v>1.6</v>
      </c>
      <c r="G364" s="357">
        <f>G99+G91+G259+G263+G114</f>
        <v>100.19999999999999</v>
      </c>
      <c r="H364" s="358">
        <f t="shared" si="280"/>
        <v>0</v>
      </c>
      <c r="I364" s="262">
        <f>I99+I91+I259+I263+I114</f>
        <v>0</v>
      </c>
      <c r="J364" s="262">
        <f>J99+J91+J259+J263+J114</f>
        <v>0</v>
      </c>
      <c r="K364" s="262">
        <f>K99+K91+K259+K263+K114</f>
        <v>0</v>
      </c>
      <c r="L364" s="360">
        <f t="shared" si="282"/>
        <v>114.69999999999999</v>
      </c>
      <c r="M364" s="360">
        <f>M99+M91+M259+M263+M114</f>
        <v>14.5</v>
      </c>
      <c r="N364" s="360">
        <f>N99+N91+N259+N263+N114</f>
        <v>1.6</v>
      </c>
      <c r="O364" s="360">
        <f>O99+O91+O259+O263+O114</f>
        <v>100.19999999999999</v>
      </c>
      <c r="P364" s="2"/>
    </row>
    <row r="365" spans="1:21" x14ac:dyDescent="0.25">
      <c r="A365" s="304"/>
      <c r="B365" s="104"/>
      <c r="C365" s="194"/>
      <c r="D365" s="104"/>
      <c r="E365" s="104"/>
      <c r="F365" s="195"/>
      <c r="G365" s="195"/>
      <c r="H365" s="195"/>
      <c r="I365" s="195"/>
      <c r="J365" s="195"/>
      <c r="K365" s="104"/>
      <c r="L365" s="195"/>
      <c r="M365" s="195"/>
      <c r="N365" s="195"/>
      <c r="O365" s="17"/>
      <c r="P365" s="199"/>
      <c r="R365" s="63" t="s">
        <v>209</v>
      </c>
      <c r="S365" s="64">
        <f>SUMIF(C25:C340,1,L25:L340)</f>
        <v>168.7</v>
      </c>
    </row>
    <row r="366" spans="1:21" x14ac:dyDescent="0.25">
      <c r="A366" s="199"/>
      <c r="B366" s="6"/>
      <c r="C366" s="196"/>
      <c r="D366" s="6"/>
      <c r="E366" s="6"/>
      <c r="F366" s="6"/>
      <c r="G366" s="6"/>
      <c r="H366" s="6"/>
      <c r="I366" s="6"/>
      <c r="J366" s="6"/>
      <c r="L366" s="6"/>
      <c r="M366" s="6"/>
      <c r="N366" s="6"/>
      <c r="O366" s="6"/>
      <c r="P366" s="199"/>
      <c r="R366" s="63" t="s">
        <v>210</v>
      </c>
      <c r="S366" s="64">
        <f>SUMIF(C25:C340,2,L25:L340)</f>
        <v>0</v>
      </c>
    </row>
    <row r="367" spans="1:21" x14ac:dyDescent="0.25">
      <c r="A367" s="199"/>
      <c r="B367" s="6"/>
      <c r="C367" s="196"/>
      <c r="D367" s="6">
        <v>12872.1</v>
      </c>
      <c r="E367" s="6">
        <v>4311.2</v>
      </c>
      <c r="F367" s="6">
        <v>649.4</v>
      </c>
      <c r="G367" s="6">
        <v>8560.9</v>
      </c>
      <c r="H367" s="6"/>
      <c r="I367" s="6"/>
      <c r="J367" s="6"/>
      <c r="L367" s="6"/>
      <c r="M367" s="6"/>
      <c r="N367" s="6"/>
      <c r="R367" s="63" t="s">
        <v>211</v>
      </c>
      <c r="S367" s="64">
        <f>SUMIF(C25:C340,3,L25:L340)</f>
        <v>0</v>
      </c>
    </row>
    <row r="368" spans="1:21" x14ac:dyDescent="0.25">
      <c r="A368" s="199"/>
      <c r="B368" s="6"/>
      <c r="C368" s="196"/>
      <c r="D368" s="6">
        <f>D367-D343</f>
        <v>0</v>
      </c>
      <c r="E368" s="6">
        <f t="shared" ref="E368:G368" si="293">E367-E343</f>
        <v>0</v>
      </c>
      <c r="F368" s="6">
        <f t="shared" si="293"/>
        <v>0</v>
      </c>
      <c r="G368" s="6">
        <f t="shared" si="293"/>
        <v>0</v>
      </c>
      <c r="H368" s="6"/>
      <c r="I368" s="6"/>
      <c r="J368" s="6"/>
      <c r="L368" s="6"/>
      <c r="M368" s="6"/>
      <c r="N368" s="6"/>
      <c r="R368" s="63" t="s">
        <v>261</v>
      </c>
      <c r="S368" s="64">
        <f>SUMIF(C25:C340,4,L25:L340)</f>
        <v>5628.2</v>
      </c>
    </row>
    <row r="369" spans="1:19" x14ac:dyDescent="0.25">
      <c r="A369" s="199"/>
      <c r="B369" s="6"/>
      <c r="C369" s="196"/>
      <c r="D369" s="6"/>
      <c r="E369" s="6"/>
      <c r="F369" s="6"/>
      <c r="G369" s="6"/>
      <c r="H369" s="6"/>
      <c r="I369" s="6"/>
      <c r="J369" s="6"/>
      <c r="L369" s="6"/>
      <c r="M369" s="6"/>
      <c r="N369" s="6"/>
      <c r="R369" s="63" t="s">
        <v>215</v>
      </c>
      <c r="S369" s="64">
        <f>SUMIF(C25:C340,5,L25:L340)</f>
        <v>207.29999999999998</v>
      </c>
    </row>
    <row r="370" spans="1:19" x14ac:dyDescent="0.25">
      <c r="A370" s="199"/>
      <c r="B370" s="6"/>
      <c r="C370" s="196"/>
      <c r="D370" s="6"/>
      <c r="E370" s="6"/>
      <c r="F370" s="6"/>
      <c r="G370" s="6"/>
      <c r="H370" s="6"/>
      <c r="I370" s="6"/>
      <c r="J370" s="6"/>
      <c r="L370" s="6"/>
      <c r="M370" s="6"/>
      <c r="N370" s="6"/>
      <c r="R370" s="63" t="s">
        <v>213</v>
      </c>
      <c r="S370" s="64">
        <f>SUMIF(C25:C340,6,L25:L340)</f>
        <v>1025.5</v>
      </c>
    </row>
    <row r="371" spans="1:19" x14ac:dyDescent="0.25">
      <c r="A371" s="199"/>
      <c r="B371" s="6"/>
      <c r="C371" s="196"/>
      <c r="D371" s="6"/>
      <c r="E371" s="6"/>
      <c r="F371" s="6"/>
      <c r="G371" s="6"/>
      <c r="H371" s="6"/>
      <c r="I371" s="6"/>
      <c r="J371" s="6"/>
      <c r="L371" s="6"/>
      <c r="M371" s="6"/>
      <c r="N371" s="6"/>
      <c r="R371" s="63" t="s">
        <v>214</v>
      </c>
      <c r="S371" s="64">
        <f>SUMIF(C25:C340,7,L25:L340)</f>
        <v>405.70000000000005</v>
      </c>
    </row>
    <row r="372" spans="1:19" x14ac:dyDescent="0.25">
      <c r="A372" s="199"/>
      <c r="B372" s="6"/>
      <c r="C372" s="196"/>
      <c r="D372" s="6"/>
      <c r="E372" s="6"/>
      <c r="F372" s="6"/>
      <c r="G372" s="6"/>
      <c r="H372" s="6"/>
      <c r="I372" s="6"/>
      <c r="J372" s="6"/>
      <c r="L372" s="6"/>
      <c r="M372" s="6"/>
      <c r="N372" s="6"/>
      <c r="R372" s="63" t="s">
        <v>216</v>
      </c>
      <c r="S372" s="64">
        <f>SUMIF(C25:C340,8,L25:L340)</f>
        <v>2340.1999999999998</v>
      </c>
    </row>
    <row r="373" spans="1:19" x14ac:dyDescent="0.25">
      <c r="A373" s="199"/>
      <c r="B373" s="6"/>
      <c r="C373" s="196"/>
      <c r="D373" s="6"/>
      <c r="E373" s="6"/>
      <c r="F373" s="6"/>
      <c r="G373" s="6"/>
      <c r="H373" s="6"/>
      <c r="I373" s="6"/>
      <c r="J373" s="6"/>
      <c r="L373" s="6"/>
      <c r="M373" s="6"/>
      <c r="N373" s="6"/>
      <c r="R373" s="63" t="s">
        <v>217</v>
      </c>
      <c r="S373" s="64">
        <f>SUMIF(C25:C340,9,L25:L340)</f>
        <v>2263.0000000000005</v>
      </c>
    </row>
    <row r="374" spans="1:19" x14ac:dyDescent="0.25">
      <c r="A374" s="199"/>
      <c r="B374" s="6"/>
      <c r="C374" s="196"/>
      <c r="D374" s="6"/>
      <c r="E374" s="6"/>
      <c r="F374" s="6"/>
      <c r="G374" s="6"/>
      <c r="H374" s="6"/>
      <c r="I374" s="6"/>
      <c r="J374" s="6"/>
      <c r="L374" s="6"/>
      <c r="M374" s="6"/>
      <c r="N374" s="6"/>
      <c r="R374" s="63" t="s">
        <v>218</v>
      </c>
      <c r="S374" s="64">
        <f>SUMIF(C25:C340,10,L25:L340)</f>
        <v>1033.8</v>
      </c>
    </row>
    <row r="375" spans="1:19" x14ac:dyDescent="0.25">
      <c r="A375" s="199"/>
      <c r="B375" s="6"/>
      <c r="C375" s="196"/>
      <c r="D375" s="6"/>
      <c r="E375" s="6"/>
      <c r="F375" s="6"/>
      <c r="G375" s="6"/>
      <c r="H375" s="6"/>
      <c r="I375" s="6"/>
      <c r="J375" s="6"/>
      <c r="L375" s="6"/>
      <c r="M375" s="6"/>
      <c r="N375" s="6"/>
      <c r="R375" s="63"/>
      <c r="S375" s="64"/>
    </row>
    <row r="376" spans="1:19" x14ac:dyDescent="0.25">
      <c r="A376" s="199"/>
      <c r="B376" s="6"/>
      <c r="C376" s="196"/>
      <c r="D376" s="6"/>
      <c r="E376" s="6"/>
      <c r="F376" s="6"/>
      <c r="G376" s="6"/>
      <c r="H376" s="6"/>
      <c r="I376" s="6"/>
      <c r="J376" s="6"/>
      <c r="L376" s="6"/>
      <c r="M376" s="6"/>
      <c r="N376" s="6"/>
      <c r="R376" s="68" t="s">
        <v>160</v>
      </c>
      <c r="S376" s="69">
        <f>SUM(S365:S374)</f>
        <v>13072.399999999998</v>
      </c>
    </row>
    <row r="377" spans="1:19" x14ac:dyDescent="0.25">
      <c r="A377" s="199"/>
      <c r="B377" s="6"/>
      <c r="C377" s="196"/>
      <c r="D377" s="6"/>
      <c r="E377" s="6"/>
      <c r="F377" s="6"/>
      <c r="G377" s="6"/>
      <c r="H377" s="6"/>
      <c r="I377" s="6"/>
      <c r="J377" s="6"/>
      <c r="L377" s="6"/>
      <c r="M377" s="6"/>
      <c r="N377" s="6"/>
      <c r="R377" s="169"/>
      <c r="S377" s="87">
        <f>L343-S376</f>
        <v>0</v>
      </c>
    </row>
    <row r="378" spans="1:19" x14ac:dyDescent="0.25">
      <c r="A378" s="199"/>
      <c r="B378" s="6"/>
      <c r="C378" s="196"/>
      <c r="D378" s="6"/>
      <c r="E378" s="6"/>
      <c r="F378" s="6"/>
      <c r="G378" s="6"/>
      <c r="H378" s="6"/>
      <c r="I378" s="6"/>
      <c r="J378" s="6"/>
      <c r="L378" s="6"/>
      <c r="M378" s="6"/>
      <c r="N378" s="6"/>
    </row>
    <row r="379" spans="1:19" x14ac:dyDescent="0.25">
      <c r="A379" s="199"/>
      <c r="B379" s="6"/>
      <c r="C379" s="196"/>
      <c r="D379" s="6"/>
      <c r="E379" s="6"/>
      <c r="F379" s="6"/>
      <c r="G379" s="6"/>
      <c r="H379" s="6"/>
      <c r="I379" s="6"/>
      <c r="J379" s="6"/>
      <c r="L379" s="6"/>
      <c r="M379" s="6"/>
      <c r="N379" s="6"/>
    </row>
    <row r="380" spans="1:19" x14ac:dyDescent="0.25">
      <c r="A380" s="199"/>
      <c r="B380" s="6"/>
      <c r="C380" s="196"/>
      <c r="D380" s="6"/>
      <c r="E380" s="6"/>
      <c r="F380" s="6"/>
      <c r="G380" s="6"/>
      <c r="H380" s="6"/>
      <c r="I380" s="6"/>
      <c r="J380" s="6"/>
      <c r="L380" s="6"/>
      <c r="M380" s="6"/>
      <c r="N380" s="6"/>
    </row>
    <row r="381" spans="1:19" x14ac:dyDescent="0.25">
      <c r="A381" s="199"/>
      <c r="B381" s="6"/>
      <c r="C381" s="196"/>
      <c r="D381" s="6"/>
      <c r="E381" s="6"/>
      <c r="F381" s="6"/>
      <c r="G381" s="6"/>
      <c r="H381" s="6"/>
      <c r="I381" s="6"/>
      <c r="J381" s="6"/>
      <c r="L381" s="6"/>
      <c r="M381" s="6"/>
      <c r="N381" s="6"/>
    </row>
    <row r="382" spans="1:19" x14ac:dyDescent="0.25">
      <c r="A382" s="199"/>
      <c r="B382" s="6"/>
      <c r="C382" s="196"/>
      <c r="D382" s="6"/>
      <c r="E382" s="6"/>
      <c r="F382" s="6"/>
      <c r="G382" s="6"/>
      <c r="H382" s="6"/>
      <c r="I382" s="6"/>
      <c r="J382" s="6"/>
      <c r="L382" s="6"/>
      <c r="M382" s="6"/>
      <c r="N382" s="6"/>
    </row>
    <row r="383" spans="1:19" x14ac:dyDescent="0.25">
      <c r="A383" s="199"/>
      <c r="B383" s="6"/>
      <c r="C383" s="196"/>
      <c r="D383" s="6"/>
      <c r="E383" s="6"/>
      <c r="F383" s="6"/>
      <c r="G383" s="6"/>
      <c r="H383" s="6"/>
      <c r="I383" s="6"/>
      <c r="J383" s="6"/>
      <c r="L383" s="6"/>
      <c r="M383" s="6"/>
      <c r="N383" s="6"/>
    </row>
    <row r="384" spans="1:19" x14ac:dyDescent="0.25">
      <c r="A384" s="199"/>
      <c r="B384" s="6"/>
      <c r="C384" s="196"/>
      <c r="D384" s="6"/>
      <c r="E384" s="6"/>
      <c r="F384" s="6"/>
      <c r="G384" s="6"/>
      <c r="H384" s="6"/>
      <c r="I384" s="6"/>
      <c r="J384" s="6"/>
      <c r="L384" s="6"/>
      <c r="M384" s="6"/>
      <c r="N384" s="6"/>
    </row>
    <row r="385" spans="1:14" s="2" customFormat="1" x14ac:dyDescent="0.25">
      <c r="A385" s="199"/>
      <c r="B385" s="6"/>
      <c r="C385" s="196"/>
      <c r="D385" s="6"/>
      <c r="E385" s="6"/>
      <c r="F385" s="6"/>
      <c r="G385" s="6"/>
      <c r="H385" s="6"/>
      <c r="I385" s="6"/>
      <c r="J385" s="6"/>
      <c r="L385" s="6"/>
      <c r="M385" s="6"/>
      <c r="N385" s="6"/>
    </row>
    <row r="386" spans="1:14" s="2" customFormat="1" x14ac:dyDescent="0.25">
      <c r="A386" s="199"/>
      <c r="B386" s="6"/>
      <c r="C386" s="196"/>
      <c r="D386" s="6"/>
      <c r="E386" s="6"/>
      <c r="F386" s="6"/>
      <c r="G386" s="6"/>
      <c r="H386" s="6"/>
      <c r="I386" s="6"/>
      <c r="J386" s="6"/>
      <c r="L386" s="6"/>
      <c r="M386" s="6"/>
      <c r="N386" s="6"/>
    </row>
    <row r="387" spans="1:14" s="2" customFormat="1" x14ac:dyDescent="0.25">
      <c r="A387" s="199"/>
      <c r="B387" s="6"/>
      <c r="C387" s="196"/>
      <c r="D387" s="6"/>
      <c r="E387" s="6"/>
      <c r="F387" s="6"/>
      <c r="G387" s="6"/>
      <c r="H387" s="6"/>
      <c r="I387" s="6"/>
      <c r="J387" s="6"/>
      <c r="L387" s="6"/>
      <c r="M387" s="6"/>
      <c r="N387" s="6"/>
    </row>
    <row r="388" spans="1:14" s="2" customFormat="1" x14ac:dyDescent="0.25">
      <c r="A388" s="199"/>
      <c r="B388" s="6"/>
      <c r="C388" s="196"/>
      <c r="D388" s="6"/>
      <c r="E388" s="6"/>
      <c r="F388" s="6"/>
      <c r="G388" s="6"/>
      <c r="H388" s="6"/>
      <c r="I388" s="6"/>
      <c r="J388" s="6"/>
      <c r="L388" s="6"/>
      <c r="M388" s="6"/>
      <c r="N388" s="6"/>
    </row>
    <row r="389" spans="1:14" s="2" customFormat="1" x14ac:dyDescent="0.25">
      <c r="A389" s="199"/>
      <c r="B389" s="6"/>
      <c r="C389" s="196"/>
      <c r="D389" s="6"/>
      <c r="E389" s="6"/>
      <c r="F389" s="6"/>
      <c r="G389" s="6"/>
      <c r="H389" s="6"/>
      <c r="I389" s="6"/>
      <c r="J389" s="6"/>
      <c r="L389" s="6"/>
      <c r="M389" s="6"/>
      <c r="N389" s="6"/>
    </row>
    <row r="390" spans="1:14" s="2" customFormat="1" x14ac:dyDescent="0.25">
      <c r="A390" s="199"/>
      <c r="B390" s="6"/>
      <c r="C390" s="196"/>
      <c r="D390" s="6"/>
      <c r="E390" s="6"/>
      <c r="F390" s="6"/>
      <c r="G390" s="6"/>
      <c r="H390" s="6"/>
      <c r="I390" s="6"/>
      <c r="J390" s="6"/>
      <c r="L390" s="6"/>
      <c r="M390" s="6"/>
      <c r="N390" s="6"/>
    </row>
    <row r="391" spans="1:14" s="2" customFormat="1" x14ac:dyDescent="0.25">
      <c r="A391" s="199"/>
      <c r="B391" s="6"/>
      <c r="C391" s="196"/>
      <c r="D391" s="6"/>
      <c r="E391" s="6"/>
      <c r="F391" s="6"/>
      <c r="G391" s="6"/>
      <c r="H391" s="6"/>
      <c r="I391" s="6"/>
      <c r="J391" s="6"/>
      <c r="L391" s="6"/>
      <c r="M391" s="6"/>
      <c r="N391" s="6"/>
    </row>
    <row r="392" spans="1:14" s="2" customFormat="1" x14ac:dyDescent="0.25">
      <c r="A392" s="199"/>
      <c r="B392" s="6"/>
      <c r="C392" s="196"/>
      <c r="D392" s="6"/>
      <c r="E392" s="6"/>
      <c r="F392" s="6"/>
      <c r="G392" s="6"/>
      <c r="H392" s="6"/>
      <c r="I392" s="6"/>
      <c r="J392" s="6"/>
      <c r="L392" s="6"/>
      <c r="M392" s="6"/>
      <c r="N392" s="6"/>
    </row>
    <row r="393" spans="1:14" s="2" customFormat="1" x14ac:dyDescent="0.25">
      <c r="A393" s="199"/>
      <c r="B393" s="6"/>
      <c r="C393" s="196"/>
      <c r="D393" s="6"/>
      <c r="E393" s="6"/>
      <c r="F393" s="6"/>
      <c r="G393" s="6"/>
      <c r="H393" s="6"/>
      <c r="I393" s="6"/>
      <c r="J393" s="6"/>
      <c r="L393" s="6"/>
      <c r="M393" s="6"/>
      <c r="N393" s="6"/>
    </row>
    <row r="394" spans="1:14" s="2" customFormat="1" x14ac:dyDescent="0.25">
      <c r="A394" s="199"/>
      <c r="B394" s="6"/>
      <c r="C394" s="196"/>
      <c r="D394" s="6"/>
      <c r="E394" s="6"/>
      <c r="F394" s="6"/>
      <c r="G394" s="6"/>
      <c r="H394" s="6"/>
      <c r="I394" s="6"/>
      <c r="J394" s="6"/>
      <c r="L394" s="6"/>
      <c r="M394" s="6"/>
      <c r="N394" s="6"/>
    </row>
    <row r="395" spans="1:14" s="2" customFormat="1" x14ac:dyDescent="0.25">
      <c r="A395" s="199"/>
      <c r="B395" s="6"/>
      <c r="C395" s="196"/>
      <c r="D395" s="6"/>
      <c r="E395" s="6"/>
      <c r="F395" s="6"/>
      <c r="G395" s="6"/>
      <c r="H395" s="6"/>
      <c r="I395" s="6"/>
      <c r="J395" s="6"/>
      <c r="L395" s="6"/>
      <c r="M395" s="6"/>
      <c r="N395" s="6"/>
    </row>
    <row r="396" spans="1:14" s="2" customFormat="1" x14ac:dyDescent="0.25">
      <c r="A396" s="199"/>
      <c r="B396" s="6"/>
      <c r="C396" s="196"/>
      <c r="D396" s="6"/>
      <c r="E396" s="6"/>
      <c r="F396" s="6"/>
      <c r="G396" s="6"/>
      <c r="H396" s="6"/>
      <c r="I396" s="6"/>
      <c r="J396" s="6"/>
      <c r="L396" s="6"/>
      <c r="M396" s="6"/>
      <c r="N396" s="6"/>
    </row>
    <row r="397" spans="1:14" s="2" customFormat="1" x14ac:dyDescent="0.25">
      <c r="A397" s="199"/>
      <c r="B397" s="6"/>
      <c r="C397" s="196"/>
      <c r="D397" s="6"/>
      <c r="E397" s="6"/>
      <c r="F397" s="6"/>
      <c r="G397" s="6"/>
      <c r="H397" s="6"/>
      <c r="I397" s="6"/>
      <c r="J397" s="6"/>
      <c r="L397" s="6"/>
      <c r="M397" s="6"/>
      <c r="N397" s="6"/>
    </row>
    <row r="398" spans="1:14" s="2" customFormat="1" x14ac:dyDescent="0.25">
      <c r="A398" s="199"/>
      <c r="B398" s="6"/>
      <c r="C398" s="196"/>
      <c r="D398" s="6"/>
      <c r="E398" s="6"/>
      <c r="F398" s="6"/>
      <c r="G398" s="6"/>
      <c r="H398" s="6"/>
      <c r="I398" s="6"/>
      <c r="J398" s="6"/>
      <c r="L398" s="6"/>
      <c r="M398" s="6"/>
      <c r="N398" s="6"/>
    </row>
    <row r="399" spans="1:14" s="2" customFormat="1" x14ac:dyDescent="0.25">
      <c r="A399" s="199"/>
      <c r="B399" s="6"/>
      <c r="C399" s="196"/>
      <c r="D399" s="6"/>
      <c r="E399" s="6"/>
      <c r="F399" s="6"/>
      <c r="G399" s="6"/>
      <c r="H399" s="6"/>
      <c r="I399" s="6"/>
      <c r="J399" s="6"/>
      <c r="L399" s="6"/>
      <c r="M399" s="6"/>
      <c r="N399" s="6"/>
    </row>
    <row r="400" spans="1:14" s="2" customFormat="1" x14ac:dyDescent="0.25">
      <c r="A400" s="199"/>
      <c r="B400" s="6"/>
      <c r="C400" s="196"/>
      <c r="D400" s="6"/>
      <c r="E400" s="6"/>
      <c r="F400" s="6"/>
      <c r="G400" s="6"/>
      <c r="H400" s="6"/>
      <c r="I400" s="6"/>
      <c r="J400" s="6"/>
      <c r="L400" s="6"/>
      <c r="M400" s="6"/>
      <c r="N400" s="6"/>
    </row>
    <row r="401" spans="1:14" s="2" customFormat="1" x14ac:dyDescent="0.25">
      <c r="A401" s="199"/>
      <c r="B401" s="6"/>
      <c r="C401" s="196"/>
      <c r="D401" s="6"/>
      <c r="E401" s="6"/>
      <c r="F401" s="6"/>
      <c r="G401" s="6"/>
      <c r="H401" s="6"/>
      <c r="I401" s="6"/>
      <c r="J401" s="6"/>
      <c r="L401" s="6"/>
      <c r="M401" s="6"/>
      <c r="N401" s="6"/>
    </row>
    <row r="402" spans="1:14" s="2" customFormat="1" x14ac:dyDescent="0.25">
      <c r="A402" s="199"/>
      <c r="B402" s="6"/>
      <c r="C402" s="196"/>
      <c r="D402" s="6"/>
      <c r="E402" s="6"/>
      <c r="F402" s="6"/>
      <c r="G402" s="6"/>
      <c r="H402" s="6"/>
      <c r="I402" s="6"/>
      <c r="J402" s="6"/>
      <c r="L402" s="6"/>
      <c r="M402" s="6"/>
      <c r="N402" s="6"/>
    </row>
    <row r="403" spans="1:14" s="2" customFormat="1" x14ac:dyDescent="0.25">
      <c r="A403" s="199"/>
      <c r="B403" s="6"/>
      <c r="C403" s="196"/>
      <c r="D403" s="6"/>
      <c r="E403" s="6"/>
      <c r="F403" s="6"/>
      <c r="G403" s="6"/>
      <c r="H403" s="6"/>
      <c r="I403" s="6"/>
      <c r="J403" s="6"/>
      <c r="L403" s="6"/>
      <c r="M403" s="6"/>
      <c r="N403" s="6"/>
    </row>
    <row r="404" spans="1:14" s="2" customFormat="1" x14ac:dyDescent="0.25">
      <c r="A404" s="199"/>
      <c r="B404" s="6"/>
      <c r="C404" s="196"/>
      <c r="D404" s="6"/>
      <c r="E404" s="6"/>
      <c r="F404" s="6"/>
      <c r="G404" s="6"/>
      <c r="H404" s="6"/>
      <c r="I404" s="6"/>
      <c r="J404" s="6"/>
      <c r="L404" s="6"/>
      <c r="M404" s="6"/>
      <c r="N404" s="6"/>
    </row>
    <row r="405" spans="1:14" s="2" customFormat="1" x14ac:dyDescent="0.25">
      <c r="A405" s="199"/>
      <c r="B405" s="6"/>
      <c r="C405" s="196"/>
      <c r="D405" s="6"/>
      <c r="E405" s="6"/>
      <c r="F405" s="6"/>
      <c r="G405" s="6"/>
      <c r="H405" s="6"/>
      <c r="I405" s="6"/>
      <c r="J405" s="6"/>
      <c r="L405" s="6"/>
      <c r="M405" s="6"/>
      <c r="N405" s="6"/>
    </row>
    <row r="406" spans="1:14" s="2" customFormat="1" x14ac:dyDescent="0.25">
      <c r="A406" s="199"/>
      <c r="B406" s="6"/>
      <c r="C406" s="196"/>
      <c r="D406" s="6"/>
      <c r="E406" s="6"/>
      <c r="F406" s="6"/>
      <c r="G406" s="6"/>
      <c r="H406" s="6"/>
      <c r="I406" s="6"/>
      <c r="J406" s="6"/>
      <c r="L406" s="6"/>
      <c r="M406" s="6"/>
      <c r="N406" s="6"/>
    </row>
    <row r="407" spans="1:14" s="2" customFormat="1" x14ac:dyDescent="0.25">
      <c r="A407" s="199"/>
      <c r="B407" s="6"/>
      <c r="C407" s="196"/>
      <c r="D407" s="6"/>
      <c r="E407" s="6"/>
      <c r="F407" s="6"/>
      <c r="G407" s="6"/>
      <c r="H407" s="6"/>
      <c r="I407" s="6"/>
      <c r="J407" s="6"/>
      <c r="L407" s="6"/>
      <c r="M407" s="6"/>
      <c r="N407" s="6"/>
    </row>
    <row r="408" spans="1:14" s="2" customFormat="1" x14ac:dyDescent="0.25">
      <c r="A408" s="199"/>
      <c r="B408" s="6"/>
      <c r="C408" s="196"/>
      <c r="D408" s="6"/>
      <c r="E408" s="6"/>
      <c r="F408" s="6"/>
      <c r="G408" s="6"/>
      <c r="H408" s="6"/>
      <c r="I408" s="6"/>
      <c r="J408" s="6"/>
      <c r="L408" s="6"/>
      <c r="M408" s="6"/>
      <c r="N408" s="6"/>
    </row>
    <row r="409" spans="1:14" s="2" customFormat="1" x14ac:dyDescent="0.25">
      <c r="A409" s="199"/>
      <c r="B409" s="6"/>
      <c r="C409" s="196"/>
      <c r="D409" s="6"/>
      <c r="E409" s="6"/>
      <c r="F409" s="6"/>
      <c r="G409" s="6"/>
      <c r="H409" s="6"/>
      <c r="I409" s="6"/>
      <c r="J409" s="6"/>
      <c r="L409" s="6"/>
      <c r="M409" s="6"/>
      <c r="N409" s="6"/>
    </row>
    <row r="410" spans="1:14" s="2" customFormat="1" x14ac:dyDescent="0.25">
      <c r="A410" s="199"/>
      <c r="B410" s="6"/>
      <c r="C410" s="196"/>
      <c r="D410" s="6"/>
      <c r="E410" s="6"/>
      <c r="F410" s="6"/>
      <c r="G410" s="6"/>
      <c r="H410" s="6"/>
      <c r="I410" s="6"/>
      <c r="J410" s="6"/>
      <c r="L410" s="6"/>
      <c r="M410" s="6"/>
      <c r="N410" s="6"/>
    </row>
    <row r="411" spans="1:14" s="2" customFormat="1" x14ac:dyDescent="0.25">
      <c r="A411" s="199"/>
      <c r="B411" s="6"/>
      <c r="C411" s="196"/>
      <c r="D411" s="6"/>
      <c r="E411" s="6"/>
      <c r="F411" s="6"/>
      <c r="G411" s="6"/>
      <c r="H411" s="6"/>
      <c r="I411" s="6"/>
      <c r="J411" s="6"/>
      <c r="L411" s="6"/>
      <c r="M411" s="6"/>
      <c r="N411" s="6"/>
    </row>
    <row r="412" spans="1:14" s="2" customFormat="1" x14ac:dyDescent="0.25">
      <c r="A412" s="199"/>
      <c r="B412" s="6"/>
      <c r="C412" s="196"/>
      <c r="D412" s="6"/>
      <c r="E412" s="6"/>
      <c r="F412" s="6"/>
      <c r="G412" s="6"/>
      <c r="H412" s="6"/>
      <c r="I412" s="6"/>
      <c r="J412" s="6"/>
      <c r="L412" s="6"/>
      <c r="M412" s="6"/>
      <c r="N412" s="6"/>
    </row>
    <row r="413" spans="1:14" s="2" customFormat="1" x14ac:dyDescent="0.25">
      <c r="A413" s="199"/>
      <c r="B413" s="6"/>
      <c r="C413" s="196"/>
      <c r="D413" s="6"/>
      <c r="E413" s="6"/>
      <c r="F413" s="6"/>
      <c r="G413" s="6"/>
      <c r="H413" s="6"/>
      <c r="I413" s="6"/>
      <c r="J413" s="6"/>
      <c r="L413" s="6"/>
      <c r="M413" s="6"/>
      <c r="N413" s="6"/>
    </row>
    <row r="414" spans="1:14" s="2" customFormat="1" x14ac:dyDescent="0.25">
      <c r="A414" s="199"/>
      <c r="B414" s="6"/>
      <c r="C414" s="196"/>
      <c r="D414" s="6"/>
      <c r="E414" s="6"/>
      <c r="F414" s="6"/>
      <c r="G414" s="6"/>
      <c r="H414" s="6"/>
      <c r="I414" s="6"/>
      <c r="J414" s="6"/>
      <c r="L414" s="6"/>
      <c r="M414" s="6"/>
      <c r="N414" s="6"/>
    </row>
    <row r="415" spans="1:14" s="2" customFormat="1" x14ac:dyDescent="0.25">
      <c r="A415" s="199"/>
      <c r="B415" s="6"/>
      <c r="C415" s="196"/>
      <c r="D415" s="6"/>
      <c r="E415" s="6"/>
      <c r="F415" s="6"/>
      <c r="G415" s="6"/>
      <c r="H415" s="6"/>
      <c r="I415" s="6"/>
      <c r="J415" s="6"/>
      <c r="L415" s="6"/>
      <c r="M415" s="6"/>
      <c r="N415" s="6"/>
    </row>
    <row r="416" spans="1:14" s="2" customFormat="1" x14ac:dyDescent="0.25">
      <c r="A416" s="199"/>
      <c r="B416" s="6"/>
      <c r="C416" s="196"/>
      <c r="D416" s="6"/>
      <c r="E416" s="6"/>
      <c r="F416" s="6"/>
      <c r="G416" s="6"/>
      <c r="H416" s="6"/>
      <c r="I416" s="6"/>
      <c r="J416" s="6"/>
      <c r="L416" s="6"/>
      <c r="M416" s="6"/>
      <c r="N416" s="6"/>
    </row>
    <row r="417" spans="1:14" s="2" customFormat="1" x14ac:dyDescent="0.25">
      <c r="A417" s="199"/>
      <c r="B417" s="6"/>
      <c r="C417" s="196"/>
      <c r="D417" s="6"/>
      <c r="E417" s="6"/>
      <c r="F417" s="6"/>
      <c r="G417" s="6"/>
      <c r="H417" s="6"/>
      <c r="I417" s="6"/>
      <c r="J417" s="6"/>
      <c r="L417" s="6"/>
      <c r="M417" s="6"/>
      <c r="N417" s="6"/>
    </row>
    <row r="418" spans="1:14" s="2" customFormat="1" x14ac:dyDescent="0.25">
      <c r="A418" s="199"/>
      <c r="B418" s="6"/>
      <c r="C418" s="196"/>
      <c r="D418" s="6"/>
      <c r="E418" s="6"/>
      <c r="F418" s="6"/>
      <c r="G418" s="6"/>
      <c r="H418" s="6"/>
      <c r="I418" s="6"/>
      <c r="J418" s="6"/>
      <c r="L418" s="6"/>
      <c r="M418" s="6"/>
      <c r="N418" s="6"/>
    </row>
    <row r="419" spans="1:14" s="2" customFormat="1" x14ac:dyDescent="0.25">
      <c r="A419" s="199"/>
      <c r="B419" s="6"/>
      <c r="C419" s="196"/>
      <c r="D419" s="6"/>
      <c r="E419" s="6"/>
      <c r="F419" s="6"/>
      <c r="G419" s="6"/>
      <c r="H419" s="6"/>
      <c r="I419" s="6"/>
      <c r="J419" s="6"/>
      <c r="L419" s="6"/>
      <c r="M419" s="6"/>
      <c r="N419" s="6"/>
    </row>
    <row r="420" spans="1:14" s="2" customFormat="1" x14ac:dyDescent="0.25">
      <c r="A420" s="199"/>
      <c r="B420" s="6"/>
      <c r="C420" s="196"/>
      <c r="D420" s="6"/>
      <c r="E420" s="6"/>
      <c r="F420" s="6"/>
      <c r="G420" s="6"/>
      <c r="H420" s="6"/>
      <c r="I420" s="6"/>
      <c r="J420" s="6"/>
      <c r="L420" s="6"/>
      <c r="M420" s="6"/>
      <c r="N420" s="6"/>
    </row>
    <row r="421" spans="1:14" s="2" customFormat="1" x14ac:dyDescent="0.25">
      <c r="A421" s="199"/>
      <c r="B421" s="6"/>
      <c r="C421" s="196"/>
      <c r="D421" s="6"/>
      <c r="E421" s="6"/>
      <c r="F421" s="6"/>
      <c r="G421" s="6"/>
      <c r="H421" s="6"/>
      <c r="I421" s="6"/>
      <c r="J421" s="6"/>
      <c r="L421" s="6"/>
      <c r="M421" s="6"/>
      <c r="N421" s="6"/>
    </row>
    <row r="422" spans="1:14" s="2" customFormat="1" x14ac:dyDescent="0.25">
      <c r="A422" s="199"/>
      <c r="B422" s="6"/>
      <c r="C422" s="196"/>
      <c r="D422" s="6"/>
      <c r="E422" s="6"/>
      <c r="F422" s="6"/>
      <c r="G422" s="6"/>
      <c r="H422" s="6"/>
      <c r="I422" s="6"/>
      <c r="J422" s="6"/>
      <c r="L422" s="6"/>
      <c r="M422" s="6"/>
      <c r="N422" s="6"/>
    </row>
    <row r="423" spans="1:14" s="2" customFormat="1" x14ac:dyDescent="0.25">
      <c r="A423" s="199"/>
      <c r="B423" s="6"/>
      <c r="C423" s="196"/>
      <c r="D423" s="6"/>
      <c r="E423" s="6"/>
      <c r="F423" s="6"/>
      <c r="G423" s="6"/>
      <c r="H423" s="6"/>
      <c r="I423" s="6"/>
      <c r="J423" s="6"/>
      <c r="L423" s="6"/>
      <c r="M423" s="6"/>
      <c r="N423" s="6"/>
    </row>
    <row r="424" spans="1:14" s="2" customFormat="1" x14ac:dyDescent="0.25">
      <c r="A424" s="199"/>
      <c r="B424" s="6"/>
      <c r="C424" s="196"/>
      <c r="D424" s="6"/>
      <c r="E424" s="6"/>
      <c r="F424" s="6"/>
      <c r="G424" s="6"/>
      <c r="H424" s="6"/>
      <c r="I424" s="6"/>
      <c r="J424" s="6"/>
      <c r="L424" s="6"/>
      <c r="M424" s="6"/>
      <c r="N424" s="6"/>
    </row>
    <row r="425" spans="1:14" s="2" customFormat="1" x14ac:dyDescent="0.25">
      <c r="A425" s="199"/>
      <c r="B425" s="6"/>
      <c r="C425" s="196"/>
      <c r="D425" s="6"/>
      <c r="E425" s="6"/>
      <c r="F425" s="6"/>
      <c r="G425" s="6"/>
      <c r="H425" s="6"/>
      <c r="I425" s="6"/>
      <c r="J425" s="6"/>
      <c r="L425" s="6"/>
      <c r="M425" s="6"/>
      <c r="N425" s="6"/>
    </row>
    <row r="426" spans="1:14" s="2" customFormat="1" x14ac:dyDescent="0.25">
      <c r="A426" s="199"/>
      <c r="B426" s="6"/>
      <c r="C426" s="196"/>
      <c r="D426" s="6"/>
      <c r="E426" s="6"/>
      <c r="F426" s="6"/>
      <c r="G426" s="6"/>
      <c r="H426" s="6"/>
      <c r="I426" s="6"/>
      <c r="J426" s="6"/>
      <c r="L426" s="6"/>
      <c r="M426" s="6"/>
      <c r="N426" s="6"/>
    </row>
    <row r="427" spans="1:14" s="2" customFormat="1" x14ac:dyDescent="0.25">
      <c r="A427" s="199"/>
      <c r="B427" s="6"/>
      <c r="C427" s="196"/>
      <c r="D427" s="6"/>
      <c r="E427" s="6"/>
      <c r="F427" s="6"/>
      <c r="G427" s="6"/>
      <c r="H427" s="6"/>
      <c r="I427" s="6"/>
      <c r="J427" s="6"/>
      <c r="L427" s="6"/>
      <c r="M427" s="6"/>
      <c r="N427" s="6"/>
    </row>
    <row r="428" spans="1:14" s="2" customFormat="1" x14ac:dyDescent="0.25">
      <c r="A428" s="199"/>
      <c r="B428" s="6"/>
      <c r="C428" s="196"/>
      <c r="D428" s="6"/>
      <c r="E428" s="6"/>
      <c r="F428" s="6"/>
      <c r="G428" s="6"/>
      <c r="H428" s="6"/>
      <c r="I428" s="6"/>
      <c r="J428" s="6"/>
      <c r="L428" s="6"/>
      <c r="M428" s="6"/>
      <c r="N428" s="6"/>
    </row>
    <row r="429" spans="1:14" s="2" customFormat="1" x14ac:dyDescent="0.25">
      <c r="A429" s="199"/>
      <c r="B429" s="6"/>
      <c r="C429" s="196"/>
      <c r="D429" s="6"/>
      <c r="E429" s="6"/>
      <c r="F429" s="6"/>
      <c r="G429" s="6"/>
      <c r="H429" s="6"/>
      <c r="I429" s="6"/>
      <c r="J429" s="6"/>
      <c r="L429" s="6"/>
      <c r="M429" s="6"/>
      <c r="N429" s="6"/>
    </row>
    <row r="430" spans="1:14" s="2" customFormat="1" x14ac:dyDescent="0.25">
      <c r="A430" s="199"/>
      <c r="B430" s="6"/>
      <c r="C430" s="196"/>
      <c r="D430" s="6"/>
      <c r="E430" s="6"/>
      <c r="F430" s="6"/>
      <c r="G430" s="6"/>
      <c r="H430" s="6"/>
      <c r="I430" s="6"/>
      <c r="J430" s="6"/>
      <c r="L430" s="6"/>
      <c r="M430" s="6"/>
      <c r="N430" s="6"/>
    </row>
    <row r="431" spans="1:14" s="2" customFormat="1" x14ac:dyDescent="0.25">
      <c r="A431" s="199"/>
      <c r="B431" s="6"/>
      <c r="C431" s="196"/>
      <c r="D431" s="6"/>
      <c r="E431" s="6"/>
      <c r="F431" s="6"/>
      <c r="G431" s="6"/>
      <c r="H431" s="6"/>
      <c r="I431" s="6"/>
      <c r="J431" s="6"/>
      <c r="L431" s="6"/>
      <c r="M431" s="6"/>
      <c r="N431" s="6"/>
    </row>
    <row r="432" spans="1:14" s="2" customFormat="1" x14ac:dyDescent="0.25">
      <c r="A432" s="199"/>
      <c r="B432" s="6"/>
      <c r="C432" s="196"/>
      <c r="D432" s="6"/>
      <c r="E432" s="6"/>
      <c r="F432" s="6"/>
      <c r="G432" s="6"/>
      <c r="H432" s="6"/>
      <c r="I432" s="6"/>
      <c r="J432" s="6"/>
      <c r="L432" s="6"/>
      <c r="M432" s="6"/>
      <c r="N432" s="6"/>
    </row>
    <row r="433" spans="1:14" s="2" customFormat="1" x14ac:dyDescent="0.25">
      <c r="A433" s="199"/>
      <c r="B433" s="6"/>
      <c r="C433" s="196"/>
      <c r="D433" s="6"/>
      <c r="E433" s="6"/>
      <c r="F433" s="6"/>
      <c r="G433" s="6"/>
      <c r="H433" s="6"/>
      <c r="I433" s="6"/>
      <c r="J433" s="6"/>
      <c r="L433" s="6"/>
      <c r="M433" s="6"/>
      <c r="N433" s="6"/>
    </row>
    <row r="434" spans="1:14" s="2" customFormat="1" x14ac:dyDescent="0.25">
      <c r="A434" s="199"/>
      <c r="B434" s="6"/>
      <c r="C434" s="196"/>
      <c r="D434" s="6"/>
      <c r="E434" s="6"/>
      <c r="F434" s="6"/>
      <c r="G434" s="6"/>
      <c r="H434" s="6"/>
      <c r="I434" s="6"/>
      <c r="J434" s="6"/>
      <c r="L434" s="6"/>
      <c r="M434" s="6"/>
      <c r="N434" s="6"/>
    </row>
    <row r="435" spans="1:14" s="2" customFormat="1" x14ac:dyDescent="0.25">
      <c r="A435" s="199"/>
      <c r="B435" s="6"/>
      <c r="C435" s="196"/>
      <c r="D435" s="6"/>
      <c r="E435" s="6"/>
      <c r="F435" s="6"/>
      <c r="G435" s="6"/>
      <c r="H435" s="6"/>
      <c r="I435" s="6"/>
      <c r="J435" s="6"/>
      <c r="L435" s="6"/>
      <c r="M435" s="6"/>
      <c r="N435" s="6"/>
    </row>
    <row r="436" spans="1:14" s="2" customFormat="1" x14ac:dyDescent="0.25">
      <c r="A436" s="199"/>
      <c r="B436" s="6"/>
      <c r="C436" s="196"/>
      <c r="D436" s="6"/>
      <c r="E436" s="6"/>
      <c r="F436" s="6"/>
      <c r="G436" s="6"/>
      <c r="H436" s="6"/>
      <c r="I436" s="6"/>
      <c r="J436" s="6"/>
      <c r="L436" s="6"/>
      <c r="M436" s="6"/>
      <c r="N436" s="6"/>
    </row>
    <row r="437" spans="1:14" s="2" customFormat="1" x14ac:dyDescent="0.25">
      <c r="A437" s="199"/>
      <c r="B437" s="6"/>
      <c r="C437" s="196"/>
      <c r="D437" s="6"/>
      <c r="E437" s="6"/>
      <c r="F437" s="6"/>
      <c r="G437" s="6"/>
      <c r="H437" s="6"/>
      <c r="I437" s="6"/>
      <c r="J437" s="6"/>
      <c r="L437" s="6"/>
      <c r="M437" s="6"/>
      <c r="N437" s="6"/>
    </row>
    <row r="438" spans="1:14" s="2" customFormat="1" x14ac:dyDescent="0.25">
      <c r="A438" s="199"/>
      <c r="B438" s="6"/>
      <c r="C438" s="196"/>
      <c r="D438" s="6"/>
      <c r="E438" s="6"/>
      <c r="F438" s="6"/>
      <c r="G438" s="6"/>
      <c r="H438" s="6"/>
      <c r="I438" s="6"/>
      <c r="J438" s="6"/>
      <c r="L438" s="6"/>
      <c r="M438" s="6"/>
      <c r="N438" s="6"/>
    </row>
    <row r="439" spans="1:14" s="2" customFormat="1" x14ac:dyDescent="0.25">
      <c r="A439" s="199"/>
      <c r="B439" s="6"/>
      <c r="C439" s="196"/>
      <c r="D439" s="6"/>
      <c r="E439" s="6"/>
      <c r="F439" s="6"/>
      <c r="G439" s="6"/>
      <c r="H439" s="6"/>
      <c r="I439" s="6"/>
      <c r="J439" s="6"/>
      <c r="L439" s="6"/>
      <c r="M439" s="6"/>
      <c r="N439" s="6"/>
    </row>
    <row r="440" spans="1:14" s="2" customFormat="1" x14ac:dyDescent="0.25">
      <c r="A440" s="199"/>
      <c r="B440" s="6"/>
      <c r="C440" s="196"/>
      <c r="D440" s="6"/>
      <c r="E440" s="6"/>
      <c r="F440" s="6"/>
      <c r="G440" s="6"/>
      <c r="H440" s="6"/>
      <c r="I440" s="6"/>
      <c r="J440" s="6"/>
      <c r="L440" s="6"/>
      <c r="M440" s="6"/>
      <c r="N440" s="6"/>
    </row>
    <row r="441" spans="1:14" s="2" customFormat="1" x14ac:dyDescent="0.25">
      <c r="A441" s="199"/>
      <c r="B441" s="6"/>
      <c r="C441" s="196"/>
      <c r="D441" s="6"/>
      <c r="E441" s="6"/>
      <c r="F441" s="6"/>
      <c r="G441" s="6"/>
      <c r="H441" s="6"/>
      <c r="I441" s="6"/>
      <c r="J441" s="6"/>
      <c r="L441" s="6"/>
      <c r="M441" s="6"/>
      <c r="N441" s="6"/>
    </row>
    <row r="442" spans="1:14" s="2" customFormat="1" x14ac:dyDescent="0.25">
      <c r="A442" s="199"/>
      <c r="B442" s="6"/>
      <c r="C442" s="196"/>
      <c r="D442" s="6"/>
      <c r="E442" s="6"/>
      <c r="F442" s="6"/>
      <c r="G442" s="6"/>
      <c r="H442" s="6"/>
      <c r="I442" s="6"/>
      <c r="J442" s="6"/>
      <c r="L442" s="6"/>
      <c r="M442" s="6"/>
      <c r="N442" s="6"/>
    </row>
    <row r="443" spans="1:14" s="2" customFormat="1" x14ac:dyDescent="0.25">
      <c r="A443" s="199"/>
      <c r="B443" s="6"/>
      <c r="C443" s="196"/>
      <c r="D443" s="6"/>
      <c r="E443" s="6"/>
      <c r="F443" s="6"/>
      <c r="G443" s="6"/>
      <c r="H443" s="6"/>
      <c r="I443" s="6"/>
      <c r="J443" s="6"/>
      <c r="L443" s="6"/>
      <c r="M443" s="6"/>
      <c r="N443" s="6"/>
    </row>
    <row r="444" spans="1:14" s="2" customFormat="1" x14ac:dyDescent="0.25">
      <c r="A444" s="199"/>
      <c r="B444" s="6"/>
      <c r="C444" s="196"/>
      <c r="D444" s="6"/>
      <c r="E444" s="6"/>
      <c r="F444" s="6"/>
      <c r="G444" s="6"/>
      <c r="H444" s="6"/>
      <c r="I444" s="6"/>
      <c r="J444" s="6"/>
      <c r="L444" s="6"/>
      <c r="M444" s="6"/>
      <c r="N444" s="6"/>
    </row>
    <row r="445" spans="1:14" s="2" customFormat="1" x14ac:dyDescent="0.25">
      <c r="A445" s="199"/>
      <c r="B445" s="6"/>
      <c r="C445" s="196"/>
      <c r="D445" s="6"/>
      <c r="E445" s="6"/>
      <c r="F445" s="6"/>
      <c r="G445" s="6"/>
      <c r="H445" s="6"/>
      <c r="I445" s="6"/>
      <c r="J445" s="6"/>
      <c r="L445" s="6"/>
      <c r="M445" s="6"/>
      <c r="N445" s="6"/>
    </row>
    <row r="446" spans="1:14" s="2" customFormat="1" x14ac:dyDescent="0.25">
      <c r="A446" s="199"/>
      <c r="B446" s="6"/>
      <c r="C446" s="196"/>
      <c r="D446" s="6"/>
      <c r="E446" s="6"/>
      <c r="F446" s="6"/>
      <c r="G446" s="6"/>
      <c r="H446" s="6"/>
      <c r="I446" s="6"/>
      <c r="J446" s="6"/>
      <c r="L446" s="6"/>
      <c r="M446" s="6"/>
      <c r="N446" s="6"/>
    </row>
    <row r="447" spans="1:14" s="2" customFormat="1" x14ac:dyDescent="0.25">
      <c r="A447" s="199"/>
      <c r="B447" s="6"/>
      <c r="C447" s="196"/>
      <c r="D447" s="6"/>
      <c r="E447" s="6"/>
      <c r="F447" s="6"/>
      <c r="G447" s="6"/>
      <c r="H447" s="6"/>
      <c r="I447" s="6"/>
      <c r="J447" s="6"/>
      <c r="L447" s="6"/>
      <c r="M447" s="6"/>
      <c r="N447" s="6"/>
    </row>
    <row r="448" spans="1:14" s="2" customFormat="1" x14ac:dyDescent="0.25">
      <c r="A448" s="199"/>
      <c r="B448" s="6"/>
      <c r="C448" s="196"/>
      <c r="D448" s="6"/>
      <c r="E448" s="6"/>
      <c r="F448" s="6"/>
      <c r="G448" s="6"/>
      <c r="H448" s="6"/>
      <c r="I448" s="6"/>
      <c r="J448" s="6"/>
      <c r="L448" s="6"/>
      <c r="M448" s="6"/>
      <c r="N448" s="6"/>
    </row>
    <row r="449" spans="1:14" s="2" customFormat="1" x14ac:dyDescent="0.25">
      <c r="A449" s="199"/>
      <c r="B449" s="6"/>
      <c r="C449" s="196"/>
      <c r="D449" s="6"/>
      <c r="E449" s="6"/>
      <c r="F449" s="6"/>
      <c r="G449" s="6"/>
      <c r="H449" s="6"/>
      <c r="I449" s="6"/>
      <c r="J449" s="6"/>
      <c r="L449" s="6"/>
      <c r="M449" s="6"/>
      <c r="N449" s="6"/>
    </row>
    <row r="450" spans="1:14" s="2" customFormat="1" x14ac:dyDescent="0.25">
      <c r="A450" s="199"/>
      <c r="B450" s="6"/>
      <c r="C450" s="196"/>
      <c r="D450" s="6"/>
      <c r="E450" s="6"/>
      <c r="F450" s="6"/>
      <c r="G450" s="6"/>
      <c r="H450" s="6"/>
      <c r="I450" s="6"/>
      <c r="J450" s="6"/>
      <c r="L450" s="6"/>
      <c r="M450" s="6"/>
      <c r="N450" s="6"/>
    </row>
    <row r="451" spans="1:14" s="2" customFormat="1" x14ac:dyDescent="0.25">
      <c r="A451" s="199"/>
      <c r="B451" s="6"/>
      <c r="C451" s="196"/>
      <c r="D451" s="6"/>
      <c r="E451" s="6"/>
      <c r="F451" s="6"/>
      <c r="G451" s="6"/>
      <c r="H451" s="6"/>
      <c r="I451" s="6"/>
      <c r="J451" s="6"/>
      <c r="L451" s="6"/>
      <c r="M451" s="6"/>
      <c r="N451" s="6"/>
    </row>
    <row r="452" spans="1:14" s="2" customFormat="1" x14ac:dyDescent="0.25">
      <c r="A452" s="199"/>
      <c r="B452" s="6"/>
      <c r="C452" s="196"/>
      <c r="D452" s="6"/>
      <c r="E452" s="6"/>
      <c r="F452" s="6"/>
      <c r="G452" s="6"/>
      <c r="H452" s="6"/>
      <c r="I452" s="6"/>
      <c r="J452" s="6"/>
      <c r="L452" s="6"/>
      <c r="M452" s="6"/>
      <c r="N452" s="6"/>
    </row>
    <row r="453" spans="1:14" s="2" customFormat="1" x14ac:dyDescent="0.25">
      <c r="A453" s="199"/>
      <c r="B453" s="6"/>
      <c r="C453" s="196"/>
      <c r="D453" s="6"/>
      <c r="E453" s="6"/>
      <c r="F453" s="6"/>
      <c r="G453" s="6"/>
      <c r="H453" s="6"/>
      <c r="I453" s="6"/>
      <c r="J453" s="6"/>
      <c r="L453" s="6"/>
      <c r="M453" s="6"/>
      <c r="N453" s="6"/>
    </row>
    <row r="454" spans="1:14" s="2" customFormat="1" x14ac:dyDescent="0.25">
      <c r="A454" s="199"/>
      <c r="B454" s="6"/>
      <c r="C454" s="196"/>
      <c r="D454" s="6"/>
      <c r="E454" s="6"/>
      <c r="F454" s="6"/>
      <c r="G454" s="6"/>
      <c r="H454" s="6"/>
      <c r="I454" s="6"/>
      <c r="J454" s="6"/>
      <c r="L454" s="6"/>
      <c r="M454" s="6"/>
      <c r="N454" s="6"/>
    </row>
    <row r="455" spans="1:14" s="2" customFormat="1" x14ac:dyDescent="0.25">
      <c r="A455" s="199"/>
      <c r="B455" s="6"/>
      <c r="C455" s="196"/>
      <c r="D455" s="6"/>
      <c r="E455" s="6"/>
      <c r="F455" s="6"/>
      <c r="G455" s="6"/>
      <c r="H455" s="6"/>
      <c r="I455" s="6"/>
      <c r="J455" s="6"/>
      <c r="L455" s="6"/>
      <c r="M455" s="6"/>
      <c r="N455" s="6"/>
    </row>
    <row r="456" spans="1:14" s="2" customFormat="1" x14ac:dyDescent="0.25">
      <c r="A456" s="199"/>
      <c r="B456" s="6"/>
      <c r="C456" s="196"/>
      <c r="D456" s="6"/>
      <c r="E456" s="6"/>
      <c r="F456" s="6"/>
      <c r="G456" s="6"/>
      <c r="H456" s="6"/>
      <c r="I456" s="6"/>
      <c r="J456" s="6"/>
      <c r="L456" s="6"/>
      <c r="M456" s="6"/>
      <c r="N456" s="6"/>
    </row>
    <row r="457" spans="1:14" s="2" customFormat="1" x14ac:dyDescent="0.25">
      <c r="A457" s="199"/>
      <c r="B457" s="6"/>
      <c r="C457" s="196"/>
      <c r="D457" s="6"/>
      <c r="E457" s="6"/>
      <c r="F457" s="6"/>
      <c r="G457" s="6"/>
      <c r="H457" s="6"/>
      <c r="I457" s="6"/>
      <c r="J457" s="6"/>
      <c r="L457" s="6"/>
      <c r="M457" s="6"/>
      <c r="N457" s="6"/>
    </row>
    <row r="458" spans="1:14" s="2" customFormat="1" x14ac:dyDescent="0.25">
      <c r="A458" s="199"/>
      <c r="B458" s="6"/>
      <c r="C458" s="196"/>
      <c r="D458" s="6"/>
      <c r="E458" s="6"/>
      <c r="F458" s="6"/>
      <c r="G458" s="6"/>
      <c r="H458" s="6"/>
      <c r="I458" s="6"/>
      <c r="J458" s="6"/>
      <c r="L458" s="6"/>
      <c r="M458" s="6"/>
      <c r="N458" s="6"/>
    </row>
    <row r="459" spans="1:14" s="2" customFormat="1" x14ac:dyDescent="0.25">
      <c r="A459" s="199"/>
      <c r="B459" s="6"/>
      <c r="C459" s="196"/>
      <c r="D459" s="6"/>
      <c r="E459" s="6"/>
      <c r="F459" s="6"/>
      <c r="G459" s="6"/>
      <c r="H459" s="6"/>
      <c r="I459" s="6"/>
      <c r="J459" s="6"/>
      <c r="L459" s="6"/>
      <c r="M459" s="6"/>
      <c r="N459" s="6"/>
    </row>
    <row r="460" spans="1:14" s="2" customFormat="1" x14ac:dyDescent="0.25">
      <c r="A460" s="199"/>
      <c r="B460" s="6"/>
      <c r="C460" s="196"/>
      <c r="D460" s="6"/>
      <c r="E460" s="6"/>
      <c r="F460" s="6"/>
      <c r="G460" s="6"/>
      <c r="H460" s="6"/>
      <c r="I460" s="6"/>
      <c r="J460" s="6"/>
      <c r="L460" s="6"/>
      <c r="M460" s="6"/>
      <c r="N460" s="6"/>
    </row>
    <row r="461" spans="1:14" s="2" customFormat="1" x14ac:dyDescent="0.25">
      <c r="A461" s="199"/>
      <c r="B461" s="6"/>
      <c r="C461" s="196"/>
      <c r="D461" s="6"/>
      <c r="E461" s="6"/>
      <c r="F461" s="6"/>
      <c r="G461" s="6"/>
      <c r="H461" s="6"/>
      <c r="I461" s="6"/>
      <c r="J461" s="6"/>
      <c r="L461" s="6"/>
      <c r="M461" s="6"/>
      <c r="N461" s="6"/>
    </row>
    <row r="462" spans="1:14" s="2" customFormat="1" x14ac:dyDescent="0.25">
      <c r="A462" s="199"/>
      <c r="B462" s="6"/>
      <c r="C462" s="196"/>
      <c r="D462" s="6"/>
      <c r="E462" s="6"/>
      <c r="F462" s="6"/>
      <c r="G462" s="6"/>
      <c r="H462" s="6"/>
      <c r="I462" s="6"/>
      <c r="J462" s="6"/>
      <c r="L462" s="6"/>
      <c r="M462" s="6"/>
      <c r="N462" s="6"/>
    </row>
    <row r="463" spans="1:14" s="2" customFormat="1" x14ac:dyDescent="0.25">
      <c r="A463" s="199"/>
      <c r="B463" s="6"/>
      <c r="C463" s="196"/>
      <c r="D463" s="6"/>
      <c r="E463" s="6"/>
      <c r="F463" s="6"/>
      <c r="G463" s="6"/>
      <c r="H463" s="6"/>
      <c r="I463" s="6"/>
      <c r="J463" s="6"/>
      <c r="L463" s="6"/>
      <c r="M463" s="6"/>
      <c r="N463" s="6"/>
    </row>
    <row r="464" spans="1:14" s="2" customFormat="1" x14ac:dyDescent="0.25">
      <c r="A464" s="199"/>
      <c r="B464" s="6"/>
      <c r="C464" s="196"/>
      <c r="D464" s="6"/>
      <c r="E464" s="6"/>
      <c r="F464" s="6"/>
      <c r="G464" s="6"/>
      <c r="H464" s="6"/>
      <c r="I464" s="6"/>
      <c r="J464" s="6"/>
      <c r="L464" s="6"/>
      <c r="M464" s="6"/>
      <c r="N464" s="6"/>
    </row>
    <row r="465" spans="1:14" s="2" customFormat="1" x14ac:dyDescent="0.25">
      <c r="A465" s="199"/>
      <c r="B465" s="6"/>
      <c r="C465" s="196"/>
      <c r="D465" s="6"/>
      <c r="E465" s="6"/>
      <c r="F465" s="6"/>
      <c r="G465" s="6"/>
      <c r="H465" s="6"/>
      <c r="I465" s="6"/>
      <c r="J465" s="6"/>
      <c r="L465" s="6"/>
      <c r="M465" s="6"/>
      <c r="N465" s="6"/>
    </row>
    <row r="466" spans="1:14" s="2" customFormat="1" x14ac:dyDescent="0.25">
      <c r="A466" s="199"/>
      <c r="B466" s="6"/>
      <c r="C466" s="196"/>
      <c r="D466" s="6"/>
      <c r="E466" s="6"/>
      <c r="F466" s="6"/>
      <c r="G466" s="6"/>
      <c r="H466" s="6"/>
      <c r="I466" s="6"/>
      <c r="J466" s="6"/>
      <c r="L466" s="6"/>
      <c r="M466" s="6"/>
      <c r="N466" s="6"/>
    </row>
    <row r="467" spans="1:14" s="2" customFormat="1" x14ac:dyDescent="0.25">
      <c r="A467" s="182"/>
      <c r="C467" s="197"/>
    </row>
    <row r="468" spans="1:14" s="2" customFormat="1" x14ac:dyDescent="0.25">
      <c r="A468" s="182"/>
      <c r="C468" s="197"/>
    </row>
    <row r="469" spans="1:14" s="2" customFormat="1" x14ac:dyDescent="0.25">
      <c r="A469" s="182"/>
      <c r="C469" s="197"/>
    </row>
    <row r="470" spans="1:14" s="2" customFormat="1" x14ac:dyDescent="0.25">
      <c r="A470" s="182"/>
      <c r="C470" s="197"/>
    </row>
    <row r="471" spans="1:14" s="2" customFormat="1" x14ac:dyDescent="0.25">
      <c r="A471" s="182"/>
      <c r="C471" s="197"/>
    </row>
    <row r="472" spans="1:14" s="2" customFormat="1" x14ac:dyDescent="0.25">
      <c r="A472" s="182"/>
      <c r="C472" s="197"/>
    </row>
    <row r="473" spans="1:14" s="2" customFormat="1" x14ac:dyDescent="0.25">
      <c r="A473" s="182"/>
      <c r="C473" s="197"/>
    </row>
    <row r="474" spans="1:14" s="2" customFormat="1" x14ac:dyDescent="0.25">
      <c r="A474" s="182"/>
      <c r="C474" s="197"/>
    </row>
    <row r="475" spans="1:14" s="2" customFormat="1" x14ac:dyDescent="0.25">
      <c r="A475" s="182"/>
      <c r="C475" s="197"/>
    </row>
    <row r="476" spans="1:14" s="2" customFormat="1" x14ac:dyDescent="0.25">
      <c r="A476" s="182"/>
      <c r="C476" s="197"/>
    </row>
    <row r="477" spans="1:14" s="2" customFormat="1" x14ac:dyDescent="0.25">
      <c r="A477" s="182"/>
      <c r="C477" s="197"/>
    </row>
    <row r="478" spans="1:14" s="2" customFormat="1" x14ac:dyDescent="0.25">
      <c r="A478" s="182"/>
      <c r="C478" s="197"/>
    </row>
    <row r="479" spans="1:14" s="2" customFormat="1" x14ac:dyDescent="0.25">
      <c r="A479" s="182"/>
      <c r="C479" s="197"/>
    </row>
    <row r="480" spans="1:14" s="2" customFormat="1" x14ac:dyDescent="0.25">
      <c r="A480" s="182"/>
      <c r="C480" s="197"/>
    </row>
    <row r="481" spans="3:3" s="2" customFormat="1" x14ac:dyDescent="0.25">
      <c r="C481" s="197"/>
    </row>
    <row r="482" spans="3:3" s="2" customFormat="1" x14ac:dyDescent="0.25">
      <c r="C482" s="197"/>
    </row>
    <row r="483" spans="3:3" s="2" customFormat="1" x14ac:dyDescent="0.25">
      <c r="C483" s="197"/>
    </row>
    <row r="484" spans="3:3" s="2" customFormat="1" x14ac:dyDescent="0.25">
      <c r="C484" s="197"/>
    </row>
    <row r="485" spans="3:3" s="2" customFormat="1" x14ac:dyDescent="0.25">
      <c r="C485" s="197"/>
    </row>
    <row r="486" spans="3:3" s="2" customFormat="1" x14ac:dyDescent="0.25">
      <c r="C486" s="197"/>
    </row>
    <row r="487" spans="3:3" s="2" customFormat="1" x14ac:dyDescent="0.25">
      <c r="C487" s="197"/>
    </row>
    <row r="488" spans="3:3" s="2" customFormat="1" x14ac:dyDescent="0.25">
      <c r="C488" s="197"/>
    </row>
    <row r="489" spans="3:3" s="2" customFormat="1" x14ac:dyDescent="0.25">
      <c r="C489" s="197"/>
    </row>
    <row r="490" spans="3:3" s="2" customFormat="1" x14ac:dyDescent="0.25">
      <c r="C490" s="197"/>
    </row>
    <row r="491" spans="3:3" s="2" customFormat="1" x14ac:dyDescent="0.25">
      <c r="C491" s="197"/>
    </row>
    <row r="492" spans="3:3" s="2" customFormat="1" x14ac:dyDescent="0.25">
      <c r="C492" s="197"/>
    </row>
    <row r="493" spans="3:3" s="2" customFormat="1" x14ac:dyDescent="0.25">
      <c r="C493" s="197"/>
    </row>
    <row r="494" spans="3:3" s="2" customFormat="1" x14ac:dyDescent="0.25">
      <c r="C494" s="197"/>
    </row>
    <row r="495" spans="3:3" s="2" customFormat="1" x14ac:dyDescent="0.25">
      <c r="C495" s="197"/>
    </row>
    <row r="496" spans="3:3" s="2" customFormat="1" x14ac:dyDescent="0.25">
      <c r="C496" s="197"/>
    </row>
    <row r="497" spans="3:3" s="2" customFormat="1" x14ac:dyDescent="0.25">
      <c r="C497" s="197"/>
    </row>
    <row r="498" spans="3:3" s="2" customFormat="1" x14ac:dyDescent="0.25">
      <c r="C498" s="197"/>
    </row>
    <row r="499" spans="3:3" s="2" customFormat="1" x14ac:dyDescent="0.25">
      <c r="C499" s="197"/>
    </row>
    <row r="500" spans="3:3" s="2" customFormat="1" x14ac:dyDescent="0.25">
      <c r="C500" s="197"/>
    </row>
    <row r="501" spans="3:3" s="2" customFormat="1" x14ac:dyDescent="0.25">
      <c r="C501" s="197"/>
    </row>
    <row r="502" spans="3:3" s="2" customFormat="1" x14ac:dyDescent="0.25">
      <c r="C502" s="197"/>
    </row>
    <row r="503" spans="3:3" s="2" customFormat="1" x14ac:dyDescent="0.25">
      <c r="C503" s="197"/>
    </row>
    <row r="504" spans="3:3" s="2" customFormat="1" x14ac:dyDescent="0.25">
      <c r="C504" s="197"/>
    </row>
    <row r="505" spans="3:3" s="2" customFormat="1" x14ac:dyDescent="0.25">
      <c r="C505" s="197"/>
    </row>
    <row r="506" spans="3:3" s="2" customFormat="1" x14ac:dyDescent="0.25">
      <c r="C506" s="197"/>
    </row>
    <row r="507" spans="3:3" s="2" customFormat="1" x14ac:dyDescent="0.25">
      <c r="C507" s="197"/>
    </row>
    <row r="508" spans="3:3" s="2" customFormat="1" x14ac:dyDescent="0.25">
      <c r="C508" s="197"/>
    </row>
    <row r="509" spans="3:3" s="2" customFormat="1" x14ac:dyDescent="0.25">
      <c r="C509" s="197"/>
    </row>
    <row r="510" spans="3:3" s="2" customFormat="1" x14ac:dyDescent="0.25">
      <c r="C510" s="197"/>
    </row>
    <row r="511" spans="3:3" s="2" customFormat="1" x14ac:dyDescent="0.25">
      <c r="C511" s="197"/>
    </row>
    <row r="512" spans="3:3" s="2" customFormat="1" x14ac:dyDescent="0.25">
      <c r="C512" s="197"/>
    </row>
    <row r="513" spans="3:3" s="2" customFormat="1" x14ac:dyDescent="0.25">
      <c r="C513" s="197"/>
    </row>
    <row r="514" spans="3:3" s="2" customFormat="1" x14ac:dyDescent="0.25">
      <c r="C514" s="197"/>
    </row>
    <row r="515" spans="3:3" s="2" customFormat="1" x14ac:dyDescent="0.25">
      <c r="C515" s="197"/>
    </row>
    <row r="516" spans="3:3" s="2" customFormat="1" x14ac:dyDescent="0.25">
      <c r="C516" s="197"/>
    </row>
    <row r="517" spans="3:3" s="2" customFormat="1" x14ac:dyDescent="0.25">
      <c r="C517" s="197"/>
    </row>
    <row r="518" spans="3:3" s="2" customFormat="1" x14ac:dyDescent="0.25">
      <c r="C518" s="197"/>
    </row>
    <row r="519" spans="3:3" s="2" customFormat="1" x14ac:dyDescent="0.25">
      <c r="C519" s="197"/>
    </row>
    <row r="520" spans="3:3" s="2" customFormat="1" x14ac:dyDescent="0.25">
      <c r="C520" s="197"/>
    </row>
    <row r="521" spans="3:3" s="2" customFormat="1" x14ac:dyDescent="0.25">
      <c r="C521" s="197"/>
    </row>
    <row r="522" spans="3:3" s="2" customFormat="1" x14ac:dyDescent="0.25">
      <c r="C522" s="197"/>
    </row>
    <row r="523" spans="3:3" s="2" customFormat="1" x14ac:dyDescent="0.25">
      <c r="C523" s="197"/>
    </row>
    <row r="524" spans="3:3" s="2" customFormat="1" x14ac:dyDescent="0.25">
      <c r="C524" s="197"/>
    </row>
    <row r="525" spans="3:3" s="2" customFormat="1" x14ac:dyDescent="0.25">
      <c r="C525" s="197"/>
    </row>
    <row r="526" spans="3:3" s="2" customFormat="1" x14ac:dyDescent="0.25">
      <c r="C526" s="197"/>
    </row>
    <row r="527" spans="3:3" s="2" customFormat="1" x14ac:dyDescent="0.25">
      <c r="C527" s="197"/>
    </row>
    <row r="528" spans="3:3" s="2" customFormat="1" x14ac:dyDescent="0.25">
      <c r="C528" s="197"/>
    </row>
    <row r="529" spans="3:3" s="2" customFormat="1" x14ac:dyDescent="0.25">
      <c r="C529" s="197"/>
    </row>
    <row r="530" spans="3:3" s="2" customFormat="1" x14ac:dyDescent="0.25">
      <c r="C530" s="197"/>
    </row>
    <row r="531" spans="3:3" s="2" customFormat="1" x14ac:dyDescent="0.25">
      <c r="C531" s="197"/>
    </row>
    <row r="532" spans="3:3" s="2" customFormat="1" x14ac:dyDescent="0.25">
      <c r="C532" s="197"/>
    </row>
    <row r="533" spans="3:3" s="2" customFormat="1" x14ac:dyDescent="0.25">
      <c r="C533" s="197"/>
    </row>
    <row r="534" spans="3:3" s="2" customFormat="1" x14ac:dyDescent="0.25">
      <c r="C534" s="197"/>
    </row>
    <row r="535" spans="3:3" s="2" customFormat="1" x14ac:dyDescent="0.25">
      <c r="C535" s="197"/>
    </row>
    <row r="536" spans="3:3" s="2" customFormat="1" x14ac:dyDescent="0.25">
      <c r="C536" s="197"/>
    </row>
    <row r="537" spans="3:3" s="2" customFormat="1" x14ac:dyDescent="0.25">
      <c r="C537" s="197"/>
    </row>
    <row r="538" spans="3:3" s="2" customFormat="1" x14ac:dyDescent="0.25">
      <c r="C538" s="197"/>
    </row>
    <row r="539" spans="3:3" s="2" customFormat="1" x14ac:dyDescent="0.25">
      <c r="C539" s="197"/>
    </row>
    <row r="540" spans="3:3" s="2" customFormat="1" x14ac:dyDescent="0.25">
      <c r="C540" s="197"/>
    </row>
    <row r="541" spans="3:3" s="2" customFormat="1" x14ac:dyDescent="0.25">
      <c r="C541" s="197"/>
    </row>
    <row r="542" spans="3:3" s="2" customFormat="1" x14ac:dyDescent="0.25">
      <c r="C542" s="197"/>
    </row>
    <row r="543" spans="3:3" s="2" customFormat="1" x14ac:dyDescent="0.25">
      <c r="C543" s="197"/>
    </row>
    <row r="544" spans="3:3" s="2" customFormat="1" x14ac:dyDescent="0.25">
      <c r="C544" s="197"/>
    </row>
    <row r="545" spans="3:3" s="2" customFormat="1" x14ac:dyDescent="0.25">
      <c r="C545" s="197"/>
    </row>
    <row r="546" spans="3:3" s="2" customFormat="1" x14ac:dyDescent="0.25">
      <c r="C546" s="197"/>
    </row>
    <row r="547" spans="3:3" s="2" customFormat="1" x14ac:dyDescent="0.25">
      <c r="C547" s="197"/>
    </row>
    <row r="548" spans="3:3" s="2" customFormat="1" x14ac:dyDescent="0.25">
      <c r="C548" s="197"/>
    </row>
    <row r="549" spans="3:3" s="2" customFormat="1" x14ac:dyDescent="0.25">
      <c r="C549" s="197"/>
    </row>
    <row r="550" spans="3:3" s="2" customFormat="1" x14ac:dyDescent="0.25">
      <c r="C550" s="197"/>
    </row>
    <row r="551" spans="3:3" s="2" customFormat="1" x14ac:dyDescent="0.25">
      <c r="C551" s="197"/>
    </row>
    <row r="552" spans="3:3" s="2" customFormat="1" x14ac:dyDescent="0.25">
      <c r="C552" s="197"/>
    </row>
    <row r="553" spans="3:3" s="2" customFormat="1" x14ac:dyDescent="0.25">
      <c r="C553" s="197"/>
    </row>
    <row r="554" spans="3:3" s="2" customFormat="1" x14ac:dyDescent="0.25">
      <c r="C554" s="197"/>
    </row>
    <row r="555" spans="3:3" s="2" customFormat="1" x14ac:dyDescent="0.25">
      <c r="C555" s="197"/>
    </row>
    <row r="556" spans="3:3" s="2" customFormat="1" x14ac:dyDescent="0.25">
      <c r="C556" s="197"/>
    </row>
    <row r="557" spans="3:3" s="2" customFormat="1" x14ac:dyDescent="0.25">
      <c r="C557" s="197"/>
    </row>
    <row r="558" spans="3:3" s="2" customFormat="1" x14ac:dyDescent="0.25">
      <c r="C558" s="197"/>
    </row>
    <row r="559" spans="3:3" s="2" customFormat="1" x14ac:dyDescent="0.25">
      <c r="C559" s="197"/>
    </row>
    <row r="560" spans="3:3" s="2" customFormat="1" x14ac:dyDescent="0.25">
      <c r="C560" s="197"/>
    </row>
    <row r="561" spans="3:3" s="2" customFormat="1" x14ac:dyDescent="0.25">
      <c r="C561" s="197"/>
    </row>
    <row r="562" spans="3:3" s="2" customFormat="1" x14ac:dyDescent="0.25">
      <c r="C562" s="197"/>
    </row>
    <row r="563" spans="3:3" s="2" customFormat="1" x14ac:dyDescent="0.25">
      <c r="C563" s="197"/>
    </row>
    <row r="564" spans="3:3" s="2" customFormat="1" x14ac:dyDescent="0.25">
      <c r="C564" s="197"/>
    </row>
    <row r="565" spans="3:3" s="2" customFormat="1" x14ac:dyDescent="0.25">
      <c r="C565" s="197"/>
    </row>
    <row r="566" spans="3:3" s="2" customFormat="1" x14ac:dyDescent="0.25">
      <c r="C566" s="197"/>
    </row>
    <row r="567" spans="3:3" s="2" customFormat="1" x14ac:dyDescent="0.25">
      <c r="C567" s="197"/>
    </row>
    <row r="568" spans="3:3" s="2" customFormat="1" x14ac:dyDescent="0.25">
      <c r="C568" s="197"/>
    </row>
    <row r="569" spans="3:3" s="2" customFormat="1" x14ac:dyDescent="0.25">
      <c r="C569" s="197"/>
    </row>
    <row r="570" spans="3:3" s="2" customFormat="1" x14ac:dyDescent="0.25">
      <c r="C570" s="197"/>
    </row>
    <row r="571" spans="3:3" s="2" customFormat="1" x14ac:dyDescent="0.25">
      <c r="C571" s="197"/>
    </row>
    <row r="572" spans="3:3" s="2" customFormat="1" x14ac:dyDescent="0.25">
      <c r="C572" s="197"/>
    </row>
    <row r="573" spans="3:3" s="2" customFormat="1" x14ac:dyDescent="0.25">
      <c r="C573" s="197"/>
    </row>
    <row r="574" spans="3:3" s="2" customFormat="1" x14ac:dyDescent="0.25">
      <c r="C574" s="197"/>
    </row>
    <row r="575" spans="3:3" s="2" customFormat="1" x14ac:dyDescent="0.25">
      <c r="C575" s="197"/>
    </row>
    <row r="576" spans="3:3" s="2" customFormat="1" x14ac:dyDescent="0.25">
      <c r="C576" s="197"/>
    </row>
    <row r="577" spans="3:3" s="2" customFormat="1" x14ac:dyDescent="0.25">
      <c r="C577" s="197"/>
    </row>
    <row r="578" spans="3:3" s="2" customFormat="1" x14ac:dyDescent="0.25">
      <c r="C578" s="197"/>
    </row>
    <row r="579" spans="3:3" s="2" customFormat="1" x14ac:dyDescent="0.25">
      <c r="C579" s="197"/>
    </row>
    <row r="580" spans="3:3" s="2" customFormat="1" x14ac:dyDescent="0.25">
      <c r="C580" s="197"/>
    </row>
    <row r="581" spans="3:3" s="2" customFormat="1" x14ac:dyDescent="0.25">
      <c r="C581" s="197"/>
    </row>
    <row r="582" spans="3:3" s="2" customFormat="1" x14ac:dyDescent="0.25">
      <c r="C582" s="197"/>
    </row>
    <row r="583" spans="3:3" s="2" customFormat="1" x14ac:dyDescent="0.25">
      <c r="C583" s="197"/>
    </row>
    <row r="584" spans="3:3" s="2" customFormat="1" x14ac:dyDescent="0.25">
      <c r="C584" s="197"/>
    </row>
    <row r="585" spans="3:3" s="2" customFormat="1" x14ac:dyDescent="0.25">
      <c r="C585" s="197"/>
    </row>
    <row r="586" spans="3:3" s="2" customFormat="1" x14ac:dyDescent="0.25">
      <c r="C586" s="197"/>
    </row>
    <row r="587" spans="3:3" s="2" customFormat="1" x14ac:dyDescent="0.25">
      <c r="C587" s="197"/>
    </row>
    <row r="588" spans="3:3" s="2" customFormat="1" x14ac:dyDescent="0.25">
      <c r="C588" s="197"/>
    </row>
    <row r="589" spans="3:3" s="2" customFormat="1" x14ac:dyDescent="0.25">
      <c r="C589" s="197"/>
    </row>
    <row r="590" spans="3:3" s="2" customFormat="1" x14ac:dyDescent="0.25">
      <c r="C590" s="197"/>
    </row>
    <row r="591" spans="3:3" s="2" customFormat="1" x14ac:dyDescent="0.25">
      <c r="C591" s="197"/>
    </row>
    <row r="592" spans="3:3" s="2" customFormat="1" x14ac:dyDescent="0.25">
      <c r="C592" s="197"/>
    </row>
    <row r="593" spans="3:3" s="2" customFormat="1" x14ac:dyDescent="0.25">
      <c r="C593" s="197"/>
    </row>
    <row r="594" spans="3:3" s="2" customFormat="1" x14ac:dyDescent="0.25">
      <c r="C594" s="197"/>
    </row>
    <row r="595" spans="3:3" s="2" customFormat="1" x14ac:dyDescent="0.25">
      <c r="C595" s="197"/>
    </row>
    <row r="596" spans="3:3" s="2" customFormat="1" x14ac:dyDescent="0.25">
      <c r="C596" s="197"/>
    </row>
    <row r="597" spans="3:3" s="2" customFormat="1" x14ac:dyDescent="0.25">
      <c r="C597" s="197"/>
    </row>
    <row r="598" spans="3:3" s="2" customFormat="1" x14ac:dyDescent="0.25">
      <c r="C598" s="197"/>
    </row>
    <row r="599" spans="3:3" s="2" customFormat="1" x14ac:dyDescent="0.25">
      <c r="C599" s="197"/>
    </row>
    <row r="600" spans="3:3" s="2" customFormat="1" x14ac:dyDescent="0.25">
      <c r="C600" s="197"/>
    </row>
    <row r="601" spans="3:3" s="2" customFormat="1" x14ac:dyDescent="0.25">
      <c r="C601" s="197"/>
    </row>
    <row r="602" spans="3:3" s="2" customFormat="1" x14ac:dyDescent="0.25">
      <c r="C602" s="197"/>
    </row>
    <row r="603" spans="3:3" s="2" customFormat="1" x14ac:dyDescent="0.25">
      <c r="C603" s="197"/>
    </row>
    <row r="604" spans="3:3" s="2" customFormat="1" x14ac:dyDescent="0.25">
      <c r="C604" s="197"/>
    </row>
    <row r="605" spans="3:3" s="2" customFormat="1" x14ac:dyDescent="0.25">
      <c r="C605" s="197"/>
    </row>
    <row r="606" spans="3:3" s="2" customFormat="1" x14ac:dyDescent="0.25">
      <c r="C606" s="197"/>
    </row>
    <row r="607" spans="3:3" s="2" customFormat="1" x14ac:dyDescent="0.25">
      <c r="C607" s="197"/>
    </row>
    <row r="608" spans="3:3" s="2" customFormat="1" x14ac:dyDescent="0.25">
      <c r="C608" s="197"/>
    </row>
    <row r="609" spans="3:3" s="2" customFormat="1" x14ac:dyDescent="0.25">
      <c r="C609" s="197"/>
    </row>
    <row r="610" spans="3:3" s="2" customFormat="1" x14ac:dyDescent="0.25">
      <c r="C610" s="197"/>
    </row>
    <row r="611" spans="3:3" s="2" customFormat="1" x14ac:dyDescent="0.25">
      <c r="C611" s="197"/>
    </row>
    <row r="612" spans="3:3" s="2" customFormat="1" x14ac:dyDescent="0.25">
      <c r="C612" s="197"/>
    </row>
    <row r="613" spans="3:3" s="2" customFormat="1" x14ac:dyDescent="0.25">
      <c r="C613" s="197"/>
    </row>
    <row r="614" spans="3:3" s="2" customFormat="1" x14ac:dyDescent="0.25">
      <c r="C614" s="197"/>
    </row>
    <row r="615" spans="3:3" s="2" customFormat="1" x14ac:dyDescent="0.25">
      <c r="C615" s="197"/>
    </row>
    <row r="616" spans="3:3" s="2" customFormat="1" x14ac:dyDescent="0.25">
      <c r="C616" s="197"/>
    </row>
    <row r="617" spans="3:3" s="2" customFormat="1" x14ac:dyDescent="0.25">
      <c r="C617" s="197"/>
    </row>
    <row r="618" spans="3:3" s="2" customFormat="1" x14ac:dyDescent="0.25">
      <c r="C618" s="197"/>
    </row>
    <row r="619" spans="3:3" s="2" customFormat="1" x14ac:dyDescent="0.25">
      <c r="C619" s="197"/>
    </row>
    <row r="620" spans="3:3" s="2" customFormat="1" x14ac:dyDescent="0.25">
      <c r="C620" s="197"/>
    </row>
    <row r="621" spans="3:3" s="2" customFormat="1" x14ac:dyDescent="0.25">
      <c r="C621" s="197"/>
    </row>
    <row r="622" spans="3:3" s="2" customFormat="1" x14ac:dyDescent="0.25">
      <c r="C622" s="197"/>
    </row>
    <row r="623" spans="3:3" s="2" customFormat="1" x14ac:dyDescent="0.25">
      <c r="C623" s="197"/>
    </row>
    <row r="624" spans="3:3" s="2" customFormat="1" x14ac:dyDescent="0.25">
      <c r="C624" s="197"/>
    </row>
    <row r="625" spans="3:3" s="2" customFormat="1" x14ac:dyDescent="0.25">
      <c r="C625" s="197"/>
    </row>
    <row r="626" spans="3:3" s="2" customFormat="1" x14ac:dyDescent="0.25">
      <c r="C626" s="197"/>
    </row>
    <row r="627" spans="3:3" s="2" customFormat="1" x14ac:dyDescent="0.25">
      <c r="C627" s="197"/>
    </row>
    <row r="628" spans="3:3" s="2" customFormat="1" x14ac:dyDescent="0.25">
      <c r="C628" s="197"/>
    </row>
    <row r="629" spans="3:3" s="2" customFormat="1" x14ac:dyDescent="0.25">
      <c r="C629" s="197"/>
    </row>
    <row r="630" spans="3:3" s="2" customFormat="1" x14ac:dyDescent="0.25">
      <c r="C630" s="197"/>
    </row>
    <row r="631" spans="3:3" s="2" customFormat="1" x14ac:dyDescent="0.25">
      <c r="C631" s="197"/>
    </row>
    <row r="632" spans="3:3" s="2" customFormat="1" x14ac:dyDescent="0.25">
      <c r="C632" s="197"/>
    </row>
    <row r="633" spans="3:3" s="2" customFormat="1" x14ac:dyDescent="0.25">
      <c r="C633" s="197"/>
    </row>
    <row r="634" spans="3:3" s="2" customFormat="1" x14ac:dyDescent="0.25">
      <c r="C634" s="197"/>
    </row>
    <row r="635" spans="3:3" s="2" customFormat="1" x14ac:dyDescent="0.25">
      <c r="C635" s="197"/>
    </row>
    <row r="636" spans="3:3" s="2" customFormat="1" x14ac:dyDescent="0.25">
      <c r="C636" s="197"/>
    </row>
    <row r="637" spans="3:3" s="2" customFormat="1" x14ac:dyDescent="0.25">
      <c r="C637" s="197"/>
    </row>
    <row r="638" spans="3:3" s="2" customFormat="1" x14ac:dyDescent="0.25">
      <c r="C638" s="197"/>
    </row>
    <row r="639" spans="3:3" s="2" customFormat="1" x14ac:dyDescent="0.25">
      <c r="C639" s="197"/>
    </row>
    <row r="640" spans="3:3" s="2" customFormat="1" x14ac:dyDescent="0.25">
      <c r="C640" s="197"/>
    </row>
    <row r="641" spans="3:3" s="2" customFormat="1" x14ac:dyDescent="0.25">
      <c r="C641" s="197"/>
    </row>
    <row r="642" spans="3:3" s="2" customFormat="1" x14ac:dyDescent="0.25">
      <c r="C642" s="197"/>
    </row>
    <row r="643" spans="3:3" s="2" customFormat="1" x14ac:dyDescent="0.25">
      <c r="C643" s="197"/>
    </row>
    <row r="644" spans="3:3" s="2" customFormat="1" x14ac:dyDescent="0.25">
      <c r="C644" s="197"/>
    </row>
    <row r="645" spans="3:3" s="2" customFormat="1" x14ac:dyDescent="0.25">
      <c r="C645" s="197"/>
    </row>
    <row r="646" spans="3:3" s="2" customFormat="1" x14ac:dyDescent="0.25">
      <c r="C646" s="197"/>
    </row>
    <row r="647" spans="3:3" s="2" customFormat="1" x14ac:dyDescent="0.25">
      <c r="C647" s="197"/>
    </row>
    <row r="648" spans="3:3" s="2" customFormat="1" x14ac:dyDescent="0.25">
      <c r="C648" s="197"/>
    </row>
    <row r="649" spans="3:3" s="2" customFormat="1" x14ac:dyDescent="0.25">
      <c r="C649" s="197"/>
    </row>
    <row r="650" spans="3:3" s="2" customFormat="1" x14ac:dyDescent="0.25">
      <c r="C650" s="197"/>
    </row>
    <row r="651" spans="3:3" s="2" customFormat="1" x14ac:dyDescent="0.25">
      <c r="C651" s="197"/>
    </row>
    <row r="652" spans="3:3" s="2" customFormat="1" x14ac:dyDescent="0.25">
      <c r="C652" s="197"/>
    </row>
    <row r="653" spans="3:3" s="2" customFormat="1" x14ac:dyDescent="0.25">
      <c r="C653" s="197"/>
    </row>
    <row r="654" spans="3:3" s="2" customFormat="1" x14ac:dyDescent="0.25">
      <c r="C654" s="197"/>
    </row>
    <row r="655" spans="3:3" s="2" customFormat="1" x14ac:dyDescent="0.25">
      <c r="C655" s="197"/>
    </row>
    <row r="656" spans="3:3" s="2" customFormat="1" x14ac:dyDescent="0.25">
      <c r="C656" s="197"/>
    </row>
    <row r="657" spans="3:3" s="2" customFormat="1" x14ac:dyDescent="0.25">
      <c r="C657" s="197"/>
    </row>
    <row r="658" spans="3:3" s="2" customFormat="1" x14ac:dyDescent="0.25">
      <c r="C658" s="197"/>
    </row>
    <row r="659" spans="3:3" s="2" customFormat="1" x14ac:dyDescent="0.25">
      <c r="C659" s="197"/>
    </row>
    <row r="660" spans="3:3" s="2" customFormat="1" x14ac:dyDescent="0.25">
      <c r="C660" s="197"/>
    </row>
    <row r="661" spans="3:3" s="2" customFormat="1" x14ac:dyDescent="0.25">
      <c r="C661" s="197"/>
    </row>
    <row r="662" spans="3:3" s="2" customFormat="1" x14ac:dyDescent="0.25">
      <c r="C662" s="197"/>
    </row>
    <row r="663" spans="3:3" s="2" customFormat="1" x14ac:dyDescent="0.25">
      <c r="C663" s="197"/>
    </row>
    <row r="664" spans="3:3" s="2" customFormat="1" x14ac:dyDescent="0.25">
      <c r="C664" s="197"/>
    </row>
    <row r="665" spans="3:3" s="2" customFormat="1" x14ac:dyDescent="0.25">
      <c r="C665" s="197"/>
    </row>
    <row r="666" spans="3:3" s="2" customFormat="1" x14ac:dyDescent="0.25">
      <c r="C666" s="197"/>
    </row>
    <row r="667" spans="3:3" s="2" customFormat="1" x14ac:dyDescent="0.25">
      <c r="C667" s="197"/>
    </row>
    <row r="668" spans="3:3" s="2" customFormat="1" x14ac:dyDescent="0.25">
      <c r="C668" s="197"/>
    </row>
    <row r="669" spans="3:3" s="2" customFormat="1" x14ac:dyDescent="0.25">
      <c r="C669" s="197"/>
    </row>
    <row r="670" spans="3:3" s="2" customFormat="1" x14ac:dyDescent="0.25">
      <c r="C670" s="197"/>
    </row>
    <row r="671" spans="3:3" s="2" customFormat="1" x14ac:dyDescent="0.25">
      <c r="C671" s="197"/>
    </row>
    <row r="672" spans="3:3" s="2" customFormat="1" x14ac:dyDescent="0.25">
      <c r="C672" s="197"/>
    </row>
    <row r="673" spans="3:3" s="2" customFormat="1" x14ac:dyDescent="0.25">
      <c r="C673" s="197"/>
    </row>
    <row r="674" spans="3:3" s="2" customFormat="1" x14ac:dyDescent="0.25">
      <c r="C674" s="197"/>
    </row>
    <row r="675" spans="3:3" s="2" customFormat="1" x14ac:dyDescent="0.25">
      <c r="C675" s="197"/>
    </row>
    <row r="676" spans="3:3" s="2" customFormat="1" x14ac:dyDescent="0.25">
      <c r="C676" s="197"/>
    </row>
    <row r="677" spans="3:3" s="2" customFormat="1" x14ac:dyDescent="0.25">
      <c r="C677" s="197"/>
    </row>
    <row r="678" spans="3:3" s="2" customFormat="1" x14ac:dyDescent="0.25">
      <c r="C678" s="197"/>
    </row>
    <row r="679" spans="3:3" s="2" customFormat="1" x14ac:dyDescent="0.25">
      <c r="C679" s="197"/>
    </row>
    <row r="680" spans="3:3" s="2" customFormat="1" x14ac:dyDescent="0.25">
      <c r="C680" s="197"/>
    </row>
    <row r="681" spans="3:3" s="2" customFormat="1" x14ac:dyDescent="0.25">
      <c r="C681" s="197"/>
    </row>
    <row r="682" spans="3:3" s="2" customFormat="1" x14ac:dyDescent="0.25">
      <c r="C682" s="197"/>
    </row>
    <row r="683" spans="3:3" s="2" customFormat="1" x14ac:dyDescent="0.25">
      <c r="C683" s="197"/>
    </row>
    <row r="684" spans="3:3" s="2" customFormat="1" x14ac:dyDescent="0.25">
      <c r="C684" s="197"/>
    </row>
    <row r="685" spans="3:3" s="2" customFormat="1" x14ac:dyDescent="0.25">
      <c r="C685" s="197"/>
    </row>
    <row r="686" spans="3:3" s="2" customFormat="1" x14ac:dyDescent="0.25">
      <c r="C686" s="197"/>
    </row>
    <row r="687" spans="3:3" s="2" customFormat="1" x14ac:dyDescent="0.25">
      <c r="C687" s="197"/>
    </row>
    <row r="688" spans="3:3" s="2" customFormat="1" x14ac:dyDescent="0.25">
      <c r="C688" s="197"/>
    </row>
    <row r="689" spans="3:3" s="2" customFormat="1" x14ac:dyDescent="0.25">
      <c r="C689" s="197"/>
    </row>
    <row r="690" spans="3:3" s="2" customFormat="1" x14ac:dyDescent="0.25">
      <c r="C690" s="197"/>
    </row>
    <row r="691" spans="3:3" s="2" customFormat="1" x14ac:dyDescent="0.25">
      <c r="C691" s="197"/>
    </row>
    <row r="692" spans="3:3" s="2" customFormat="1" x14ac:dyDescent="0.25">
      <c r="C692" s="197"/>
    </row>
    <row r="693" spans="3:3" s="2" customFormat="1" x14ac:dyDescent="0.25">
      <c r="C693" s="197"/>
    </row>
    <row r="694" spans="3:3" s="2" customFormat="1" x14ac:dyDescent="0.25">
      <c r="C694" s="197"/>
    </row>
    <row r="695" spans="3:3" s="2" customFormat="1" x14ac:dyDescent="0.25">
      <c r="C695" s="197"/>
    </row>
    <row r="696" spans="3:3" s="2" customFormat="1" x14ac:dyDescent="0.25">
      <c r="C696" s="197"/>
    </row>
    <row r="697" spans="3:3" s="2" customFormat="1" x14ac:dyDescent="0.25">
      <c r="C697" s="197"/>
    </row>
    <row r="698" spans="3:3" s="2" customFormat="1" x14ac:dyDescent="0.25">
      <c r="C698" s="197"/>
    </row>
    <row r="699" spans="3:3" s="2" customFormat="1" x14ac:dyDescent="0.25">
      <c r="C699" s="197"/>
    </row>
    <row r="700" spans="3:3" s="2" customFormat="1" x14ac:dyDescent="0.25">
      <c r="C700" s="197"/>
    </row>
    <row r="701" spans="3:3" s="2" customFormat="1" x14ac:dyDescent="0.25">
      <c r="C701" s="197"/>
    </row>
    <row r="702" spans="3:3" s="2" customFormat="1" x14ac:dyDescent="0.25">
      <c r="C702" s="197"/>
    </row>
    <row r="703" spans="3:3" s="2" customFormat="1" x14ac:dyDescent="0.25">
      <c r="C703" s="197"/>
    </row>
    <row r="704" spans="3:3" s="2" customFormat="1" x14ac:dyDescent="0.25">
      <c r="C704" s="197"/>
    </row>
    <row r="705" spans="3:3" s="2" customFormat="1" x14ac:dyDescent="0.25">
      <c r="C705" s="197"/>
    </row>
    <row r="706" spans="3:3" s="2" customFormat="1" x14ac:dyDescent="0.25">
      <c r="C706" s="197"/>
    </row>
    <row r="707" spans="3:3" s="2" customFormat="1" x14ac:dyDescent="0.25">
      <c r="C707" s="197"/>
    </row>
    <row r="708" spans="3:3" s="2" customFormat="1" x14ac:dyDescent="0.25">
      <c r="C708" s="197"/>
    </row>
    <row r="709" spans="3:3" s="2" customFormat="1" x14ac:dyDescent="0.25">
      <c r="C709" s="197"/>
    </row>
    <row r="710" spans="3:3" s="2" customFormat="1" x14ac:dyDescent="0.25">
      <c r="C710" s="197"/>
    </row>
    <row r="711" spans="3:3" s="2" customFormat="1" x14ac:dyDescent="0.25">
      <c r="C711" s="197"/>
    </row>
    <row r="712" spans="3:3" s="2" customFormat="1" x14ac:dyDescent="0.25">
      <c r="C712" s="197"/>
    </row>
    <row r="713" spans="3:3" s="2" customFormat="1" x14ac:dyDescent="0.25">
      <c r="C713" s="197"/>
    </row>
    <row r="714" spans="3:3" s="2" customFormat="1" x14ac:dyDescent="0.25">
      <c r="C714" s="197"/>
    </row>
    <row r="715" spans="3:3" s="2" customFormat="1" x14ac:dyDescent="0.25">
      <c r="C715" s="197"/>
    </row>
    <row r="716" spans="3:3" s="2" customFormat="1" x14ac:dyDescent="0.25">
      <c r="C716" s="197"/>
    </row>
    <row r="717" spans="3:3" s="2" customFormat="1" x14ac:dyDescent="0.25">
      <c r="C717" s="197"/>
    </row>
    <row r="718" spans="3:3" s="2" customFormat="1" x14ac:dyDescent="0.25">
      <c r="C718" s="197"/>
    </row>
    <row r="719" spans="3:3" s="2" customFormat="1" x14ac:dyDescent="0.25">
      <c r="C719" s="197"/>
    </row>
    <row r="720" spans="3:3" s="2" customFormat="1" x14ac:dyDescent="0.25">
      <c r="C720" s="197"/>
    </row>
    <row r="721" spans="3:3" s="2" customFormat="1" x14ac:dyDescent="0.25">
      <c r="C721" s="197"/>
    </row>
    <row r="722" spans="3:3" s="2" customFormat="1" x14ac:dyDescent="0.25">
      <c r="C722" s="197"/>
    </row>
    <row r="723" spans="3:3" s="2" customFormat="1" x14ac:dyDescent="0.25">
      <c r="C723" s="197"/>
    </row>
    <row r="724" spans="3:3" s="2" customFormat="1" x14ac:dyDescent="0.25">
      <c r="C724" s="197"/>
    </row>
    <row r="725" spans="3:3" s="2" customFormat="1" x14ac:dyDescent="0.25">
      <c r="C725" s="197"/>
    </row>
    <row r="726" spans="3:3" s="2" customFormat="1" x14ac:dyDescent="0.25">
      <c r="C726" s="197"/>
    </row>
    <row r="727" spans="3:3" s="2" customFormat="1" x14ac:dyDescent="0.25">
      <c r="C727" s="197"/>
    </row>
    <row r="728" spans="3:3" s="2" customFormat="1" x14ac:dyDescent="0.25">
      <c r="C728" s="197"/>
    </row>
    <row r="729" spans="3:3" s="2" customFormat="1" x14ac:dyDescent="0.25">
      <c r="C729" s="197"/>
    </row>
    <row r="730" spans="3:3" s="2" customFormat="1" x14ac:dyDescent="0.25">
      <c r="C730" s="197"/>
    </row>
    <row r="731" spans="3:3" s="2" customFormat="1" x14ac:dyDescent="0.25">
      <c r="C731" s="197"/>
    </row>
    <row r="732" spans="3:3" s="2" customFormat="1" x14ac:dyDescent="0.25">
      <c r="C732" s="197"/>
    </row>
    <row r="733" spans="3:3" s="2" customFormat="1" x14ac:dyDescent="0.25">
      <c r="C733" s="197"/>
    </row>
    <row r="734" spans="3:3" s="2" customFormat="1" x14ac:dyDescent="0.25">
      <c r="C734" s="197"/>
    </row>
    <row r="735" spans="3:3" s="2" customFormat="1" x14ac:dyDescent="0.25">
      <c r="C735" s="197"/>
    </row>
    <row r="736" spans="3:3" s="2" customFormat="1" x14ac:dyDescent="0.25">
      <c r="C736" s="197"/>
    </row>
    <row r="737" spans="3:3" s="2" customFormat="1" x14ac:dyDescent="0.25">
      <c r="C737" s="197"/>
    </row>
    <row r="738" spans="3:3" s="2" customFormat="1" x14ac:dyDescent="0.25">
      <c r="C738" s="197"/>
    </row>
    <row r="739" spans="3:3" s="2" customFormat="1" x14ac:dyDescent="0.25">
      <c r="C739" s="197"/>
    </row>
    <row r="740" spans="3:3" s="2" customFormat="1" x14ac:dyDescent="0.25">
      <c r="C740" s="197"/>
    </row>
    <row r="741" spans="3:3" s="2" customFormat="1" x14ac:dyDescent="0.25">
      <c r="C741" s="197"/>
    </row>
    <row r="742" spans="3:3" s="2" customFormat="1" x14ac:dyDescent="0.25">
      <c r="C742" s="197"/>
    </row>
    <row r="743" spans="3:3" s="2" customFormat="1" x14ac:dyDescent="0.25">
      <c r="C743" s="197"/>
    </row>
    <row r="744" spans="3:3" s="2" customFormat="1" x14ac:dyDescent="0.25">
      <c r="C744" s="197"/>
    </row>
    <row r="745" spans="3:3" s="2" customFormat="1" x14ac:dyDescent="0.25">
      <c r="C745" s="197"/>
    </row>
    <row r="746" spans="3:3" s="2" customFormat="1" x14ac:dyDescent="0.25">
      <c r="C746" s="197"/>
    </row>
    <row r="747" spans="3:3" s="2" customFormat="1" x14ac:dyDescent="0.25">
      <c r="C747" s="197"/>
    </row>
    <row r="748" spans="3:3" s="2" customFormat="1" x14ac:dyDescent="0.25">
      <c r="C748" s="197"/>
    </row>
    <row r="749" spans="3:3" s="2" customFormat="1" x14ac:dyDescent="0.25">
      <c r="C749" s="197"/>
    </row>
    <row r="750" spans="3:3" s="2" customFormat="1" x14ac:dyDescent="0.25">
      <c r="C750" s="197"/>
    </row>
    <row r="751" spans="3:3" s="2" customFormat="1" x14ac:dyDescent="0.25">
      <c r="C751" s="197"/>
    </row>
    <row r="752" spans="3:3" s="2" customFormat="1" x14ac:dyDescent="0.25">
      <c r="C752" s="197"/>
    </row>
    <row r="753" spans="3:3" s="2" customFormat="1" x14ac:dyDescent="0.25">
      <c r="C753" s="197"/>
    </row>
    <row r="754" spans="3:3" s="2" customFormat="1" x14ac:dyDescent="0.25">
      <c r="C754" s="197"/>
    </row>
    <row r="755" spans="3:3" s="2" customFormat="1" x14ac:dyDescent="0.25">
      <c r="C755" s="197"/>
    </row>
    <row r="756" spans="3:3" s="2" customFormat="1" x14ac:dyDescent="0.25">
      <c r="C756" s="197"/>
    </row>
    <row r="757" spans="3:3" s="2" customFormat="1" x14ac:dyDescent="0.25">
      <c r="C757" s="197"/>
    </row>
    <row r="758" spans="3:3" s="2" customFormat="1" x14ac:dyDescent="0.25">
      <c r="C758" s="197"/>
    </row>
    <row r="759" spans="3:3" s="2" customFormat="1" x14ac:dyDescent="0.25">
      <c r="C759" s="197"/>
    </row>
    <row r="760" spans="3:3" s="2" customFormat="1" x14ac:dyDescent="0.25">
      <c r="C760" s="197"/>
    </row>
    <row r="761" spans="3:3" s="2" customFormat="1" x14ac:dyDescent="0.25">
      <c r="C761" s="197"/>
    </row>
    <row r="762" spans="3:3" s="2" customFormat="1" x14ac:dyDescent="0.25">
      <c r="C762" s="197"/>
    </row>
    <row r="763" spans="3:3" s="2" customFormat="1" x14ac:dyDescent="0.25">
      <c r="C763" s="197"/>
    </row>
    <row r="764" spans="3:3" s="2" customFormat="1" x14ac:dyDescent="0.25">
      <c r="C764" s="197"/>
    </row>
    <row r="765" spans="3:3" s="2" customFormat="1" x14ac:dyDescent="0.25">
      <c r="C765" s="197"/>
    </row>
    <row r="766" spans="3:3" s="2" customFormat="1" x14ac:dyDescent="0.25">
      <c r="C766" s="197"/>
    </row>
    <row r="767" spans="3:3" s="2" customFormat="1" x14ac:dyDescent="0.25">
      <c r="C767" s="197"/>
    </row>
    <row r="768" spans="3:3" s="2" customFormat="1" x14ac:dyDescent="0.25">
      <c r="C768" s="197"/>
    </row>
    <row r="769" spans="3:3" s="2" customFormat="1" x14ac:dyDescent="0.25">
      <c r="C769" s="197"/>
    </row>
    <row r="770" spans="3:3" s="2" customFormat="1" x14ac:dyDescent="0.25">
      <c r="C770" s="197"/>
    </row>
    <row r="771" spans="3:3" s="2" customFormat="1" x14ac:dyDescent="0.25">
      <c r="C771" s="197"/>
    </row>
    <row r="772" spans="3:3" s="2" customFormat="1" x14ac:dyDescent="0.25">
      <c r="C772" s="197"/>
    </row>
    <row r="773" spans="3:3" s="2" customFormat="1" x14ac:dyDescent="0.25">
      <c r="C773" s="197"/>
    </row>
    <row r="774" spans="3:3" s="2" customFormat="1" x14ac:dyDescent="0.25">
      <c r="C774" s="197"/>
    </row>
    <row r="775" spans="3:3" s="2" customFormat="1" x14ac:dyDescent="0.25">
      <c r="C775" s="197"/>
    </row>
    <row r="776" spans="3:3" s="2" customFormat="1" x14ac:dyDescent="0.25">
      <c r="C776" s="197"/>
    </row>
    <row r="777" spans="3:3" s="2" customFormat="1" x14ac:dyDescent="0.25">
      <c r="C777" s="197"/>
    </row>
    <row r="778" spans="3:3" s="2" customFormat="1" x14ac:dyDescent="0.25">
      <c r="C778" s="197"/>
    </row>
    <row r="779" spans="3:3" s="2" customFormat="1" x14ac:dyDescent="0.25">
      <c r="C779" s="197"/>
    </row>
    <row r="780" spans="3:3" s="2" customFormat="1" x14ac:dyDescent="0.25">
      <c r="C780" s="197"/>
    </row>
    <row r="781" spans="3:3" s="2" customFormat="1" x14ac:dyDescent="0.25">
      <c r="C781" s="197"/>
    </row>
    <row r="782" spans="3:3" s="2" customFormat="1" x14ac:dyDescent="0.25">
      <c r="C782" s="197"/>
    </row>
    <row r="783" spans="3:3" s="2" customFormat="1" x14ac:dyDescent="0.25">
      <c r="C783" s="197"/>
    </row>
    <row r="784" spans="3:3" s="2" customFormat="1" x14ac:dyDescent="0.25">
      <c r="C784" s="197"/>
    </row>
    <row r="785" spans="3:3" s="2" customFormat="1" x14ac:dyDescent="0.25">
      <c r="C785" s="197"/>
    </row>
    <row r="786" spans="3:3" s="2" customFormat="1" x14ac:dyDescent="0.25">
      <c r="C786" s="197"/>
    </row>
    <row r="787" spans="3:3" s="2" customFormat="1" x14ac:dyDescent="0.25">
      <c r="C787" s="197"/>
    </row>
    <row r="788" spans="3:3" s="2" customFormat="1" x14ac:dyDescent="0.25">
      <c r="C788" s="197"/>
    </row>
    <row r="789" spans="3:3" s="2" customFormat="1" x14ac:dyDescent="0.25">
      <c r="C789" s="197"/>
    </row>
    <row r="790" spans="3:3" s="2" customFormat="1" x14ac:dyDescent="0.25">
      <c r="C790" s="197"/>
    </row>
    <row r="791" spans="3:3" s="2" customFormat="1" x14ac:dyDescent="0.25">
      <c r="C791" s="197"/>
    </row>
    <row r="792" spans="3:3" s="2" customFormat="1" x14ac:dyDescent="0.25">
      <c r="C792" s="197"/>
    </row>
    <row r="793" spans="3:3" s="2" customFormat="1" x14ac:dyDescent="0.25">
      <c r="C793" s="197"/>
    </row>
    <row r="794" spans="3:3" s="2" customFormat="1" x14ac:dyDescent="0.25">
      <c r="C794" s="197"/>
    </row>
    <row r="795" spans="3:3" s="2" customFormat="1" x14ac:dyDescent="0.25">
      <c r="C795" s="197"/>
    </row>
    <row r="796" spans="3:3" s="2" customFormat="1" x14ac:dyDescent="0.25">
      <c r="C796" s="167"/>
    </row>
    <row r="797" spans="3:3" s="2" customFormat="1" x14ac:dyDescent="0.25">
      <c r="C797" s="167"/>
    </row>
  </sheetData>
  <mergeCells count="81">
    <mergeCell ref="C327:C328"/>
    <mergeCell ref="C329:C332"/>
    <mergeCell ref="B18:N18"/>
    <mergeCell ref="K23:K24"/>
    <mergeCell ref="E23:F23"/>
    <mergeCell ref="A20:O20"/>
    <mergeCell ref="A22:A24"/>
    <mergeCell ref="B22:B24"/>
    <mergeCell ref="B5:O5"/>
    <mergeCell ref="B6:N6"/>
    <mergeCell ref="B1:O1"/>
    <mergeCell ref="B2:O2"/>
    <mergeCell ref="B3:O3"/>
    <mergeCell ref="B4:O4"/>
    <mergeCell ref="B7:O7"/>
    <mergeCell ref="B14:N14"/>
    <mergeCell ref="B15:O15"/>
    <mergeCell ref="B16:N16"/>
    <mergeCell ref="B17:O17"/>
    <mergeCell ref="B9:O9"/>
    <mergeCell ref="B10:N10"/>
    <mergeCell ref="B11:O11"/>
    <mergeCell ref="B12:N12"/>
    <mergeCell ref="B13:O13"/>
    <mergeCell ref="B8:N8"/>
    <mergeCell ref="B72:B74"/>
    <mergeCell ref="B76:B78"/>
    <mergeCell ref="B25:O25"/>
    <mergeCell ref="I22:K22"/>
    <mergeCell ref="M22:O22"/>
    <mergeCell ref="I23:J23"/>
    <mergeCell ref="G23:G24"/>
    <mergeCell ref="C22:C24"/>
    <mergeCell ref="O23:O24"/>
    <mergeCell ref="E22:G22"/>
    <mergeCell ref="M23:N23"/>
    <mergeCell ref="H22:H24"/>
    <mergeCell ref="D22:D24"/>
    <mergeCell ref="L22:L24"/>
    <mergeCell ref="C185:C188"/>
    <mergeCell ref="C189:C192"/>
    <mergeCell ref="C193:C196"/>
    <mergeCell ref="B80:O80"/>
    <mergeCell ref="B83:B84"/>
    <mergeCell ref="B85:B87"/>
    <mergeCell ref="B89:B90"/>
    <mergeCell ref="B93:O93"/>
    <mergeCell ref="B105:O105"/>
    <mergeCell ref="C106:C115"/>
    <mergeCell ref="C165:C168"/>
    <mergeCell ref="C173:C176"/>
    <mergeCell ref="C177:C180"/>
    <mergeCell ref="C181:C184"/>
    <mergeCell ref="C206:C209"/>
    <mergeCell ref="C210:C213"/>
    <mergeCell ref="C214:C217"/>
    <mergeCell ref="C218:C221"/>
    <mergeCell ref="C197:C201"/>
    <mergeCell ref="C202:C205"/>
    <mergeCell ref="C222:C225"/>
    <mergeCell ref="C226:C229"/>
    <mergeCell ref="C230:C233"/>
    <mergeCell ref="C240:C243"/>
    <mergeCell ref="C234:C235"/>
    <mergeCell ref="C236:C239"/>
    <mergeCell ref="C244:C246"/>
    <mergeCell ref="B255:O255"/>
    <mergeCell ref="B261:O261"/>
    <mergeCell ref="C319:C320"/>
    <mergeCell ref="A26:A33"/>
    <mergeCell ref="B35:B37"/>
    <mergeCell ref="B39:B41"/>
    <mergeCell ref="B43:B46"/>
    <mergeCell ref="B48:B50"/>
    <mergeCell ref="B52:B54"/>
    <mergeCell ref="B56:B58"/>
    <mergeCell ref="B60:B62"/>
    <mergeCell ref="B64:B66"/>
    <mergeCell ref="B68:B70"/>
    <mergeCell ref="B322:O322"/>
    <mergeCell ref="C323:C326"/>
  </mergeCells>
  <pageMargins left="1.1811023622047245" right="0.19685039370078741" top="0.78740157480314965" bottom="0.78740157480314965" header="0.31496062992125984" footer="0.31496062992125984"/>
  <pageSetup paperSize="9" scale="95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39.109375" style="2" customWidth="1"/>
    <col min="3" max="3" width="6.6640625" style="3" customWidth="1"/>
    <col min="4" max="11" width="10" style="2" hidden="1" customWidth="1"/>
    <col min="12" max="15" width="10" style="2" customWidth="1"/>
    <col min="16" max="17" width="9.109375" style="2" hidden="1" customWidth="1"/>
    <col min="18" max="16384" width="9.109375" style="2"/>
  </cols>
  <sheetData>
    <row r="1" spans="1:17" x14ac:dyDescent="0.25">
      <c r="B1" s="99"/>
      <c r="C1" s="638" t="s">
        <v>225</v>
      </c>
      <c r="D1" s="638"/>
      <c r="E1" s="638"/>
      <c r="F1" s="638"/>
      <c r="G1" s="638"/>
      <c r="H1" s="638"/>
      <c r="I1" s="638"/>
      <c r="J1" s="638"/>
      <c r="K1" s="638"/>
      <c r="L1" s="638"/>
      <c r="M1" s="638"/>
      <c r="N1" s="638"/>
      <c r="O1" s="638"/>
    </row>
    <row r="2" spans="1:17" x14ac:dyDescent="0.25">
      <c r="B2" s="99"/>
      <c r="C2" s="638" t="s">
        <v>294</v>
      </c>
      <c r="D2" s="638"/>
      <c r="E2" s="638"/>
      <c r="F2" s="638"/>
      <c r="G2" s="638"/>
      <c r="H2" s="638"/>
      <c r="I2" s="638"/>
      <c r="J2" s="638"/>
      <c r="K2" s="638"/>
      <c r="L2" s="638"/>
      <c r="M2" s="638"/>
      <c r="N2" s="638"/>
      <c r="O2" s="638"/>
    </row>
    <row r="3" spans="1:17" x14ac:dyDescent="0.25">
      <c r="B3" s="99"/>
      <c r="C3" s="638" t="s">
        <v>345</v>
      </c>
      <c r="D3" s="638"/>
      <c r="E3" s="638"/>
      <c r="F3" s="638"/>
      <c r="G3" s="638"/>
      <c r="H3" s="638"/>
      <c r="I3" s="638"/>
      <c r="J3" s="638"/>
      <c r="K3" s="638"/>
      <c r="L3" s="638"/>
      <c r="M3" s="638"/>
      <c r="N3" s="638"/>
      <c r="O3" s="638"/>
    </row>
    <row r="4" spans="1:17" x14ac:dyDescent="0.25">
      <c r="B4" s="99"/>
      <c r="C4" s="638" t="s">
        <v>238</v>
      </c>
      <c r="D4" s="638"/>
      <c r="E4" s="638"/>
      <c r="F4" s="638"/>
      <c r="G4" s="638"/>
      <c r="H4" s="638"/>
      <c r="I4" s="638"/>
      <c r="J4" s="638"/>
      <c r="K4" s="638"/>
      <c r="L4" s="638"/>
      <c r="M4" s="638"/>
      <c r="N4" s="638"/>
      <c r="O4" s="638"/>
    </row>
    <row r="5" spans="1:17" x14ac:dyDescent="0.25">
      <c r="B5" s="99"/>
      <c r="C5" s="401" t="s">
        <v>362</v>
      </c>
      <c r="D5" s="401"/>
      <c r="E5" s="401"/>
      <c r="F5" s="401"/>
      <c r="G5" s="401"/>
      <c r="H5" s="401"/>
      <c r="I5" s="401"/>
      <c r="J5" s="401"/>
      <c r="K5" s="401"/>
      <c r="L5" s="401"/>
      <c r="M5" s="401"/>
      <c r="N5" s="401"/>
      <c r="O5" s="401"/>
    </row>
    <row r="6" spans="1:17" x14ac:dyDescent="0.25">
      <c r="B6" s="99"/>
      <c r="C6" s="401" t="s">
        <v>355</v>
      </c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</row>
    <row r="7" spans="1:17" hidden="1" x14ac:dyDescent="0.25">
      <c r="B7" s="99"/>
      <c r="C7" s="401" t="s">
        <v>281</v>
      </c>
      <c r="D7" s="401"/>
      <c r="E7" s="401"/>
      <c r="F7" s="401"/>
      <c r="G7" s="401"/>
      <c r="H7" s="401"/>
      <c r="I7" s="401"/>
      <c r="J7" s="401"/>
      <c r="K7" s="401"/>
      <c r="L7" s="401"/>
      <c r="M7" s="401"/>
      <c r="N7" s="401"/>
      <c r="O7" s="401"/>
    </row>
    <row r="8" spans="1:17" hidden="1" x14ac:dyDescent="0.25">
      <c r="B8" s="99"/>
      <c r="C8" s="401" t="s">
        <v>283</v>
      </c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</row>
    <row r="9" spans="1:17" hidden="1" x14ac:dyDescent="0.25">
      <c r="B9" s="99"/>
      <c r="C9" s="401" t="s">
        <v>281</v>
      </c>
      <c r="D9" s="401"/>
      <c r="E9" s="401"/>
      <c r="F9" s="401"/>
      <c r="G9" s="401"/>
      <c r="H9" s="401"/>
      <c r="I9" s="401"/>
      <c r="J9" s="401"/>
      <c r="K9" s="401"/>
      <c r="L9" s="401"/>
      <c r="M9" s="401"/>
      <c r="N9" s="401"/>
      <c r="O9" s="401"/>
    </row>
    <row r="10" spans="1:17" ht="15" hidden="1" customHeight="1" x14ac:dyDescent="0.25">
      <c r="B10" s="99"/>
      <c r="C10" s="401" t="s">
        <v>283</v>
      </c>
      <c r="D10" s="401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401"/>
    </row>
    <row r="11" spans="1:17" x14ac:dyDescent="0.25">
      <c r="C11" s="100"/>
      <c r="D11" s="10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1"/>
    </row>
    <row r="12" spans="1:17" ht="30.75" customHeight="1" x14ac:dyDescent="0.25">
      <c r="A12" s="527" t="s">
        <v>300</v>
      </c>
      <c r="B12" s="527"/>
      <c r="C12" s="527"/>
      <c r="D12" s="527"/>
      <c r="E12" s="527"/>
      <c r="F12" s="527"/>
      <c r="G12" s="527"/>
      <c r="H12" s="527"/>
      <c r="I12" s="527"/>
      <c r="J12" s="527"/>
      <c r="K12" s="527"/>
      <c r="L12" s="527"/>
      <c r="M12" s="527"/>
      <c r="N12" s="527"/>
      <c r="O12" s="527"/>
    </row>
    <row r="13" spans="1:17" ht="17.25" customHeight="1" x14ac:dyDescent="0.25">
      <c r="A13" s="400"/>
      <c r="B13" s="400"/>
      <c r="C13" s="400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4" t="s">
        <v>253</v>
      </c>
    </row>
    <row r="14" spans="1:17" x14ac:dyDescent="0.25">
      <c r="A14" s="637" t="s">
        <v>5</v>
      </c>
      <c r="B14" s="530" t="s">
        <v>222</v>
      </c>
      <c r="C14" s="530" t="s">
        <v>49</v>
      </c>
      <c r="D14" s="554" t="s">
        <v>230</v>
      </c>
      <c r="E14" s="564" t="s">
        <v>181</v>
      </c>
      <c r="F14" s="564"/>
      <c r="G14" s="564"/>
      <c r="H14" s="531" t="s">
        <v>232</v>
      </c>
      <c r="I14" s="563" t="s">
        <v>181</v>
      </c>
      <c r="J14" s="563"/>
      <c r="K14" s="563"/>
      <c r="L14" s="547" t="s">
        <v>0</v>
      </c>
      <c r="M14" s="547" t="s">
        <v>181</v>
      </c>
      <c r="N14" s="547"/>
      <c r="O14" s="547"/>
    </row>
    <row r="15" spans="1:17" ht="14.4" x14ac:dyDescent="0.3">
      <c r="A15" s="637"/>
      <c r="B15" s="530"/>
      <c r="C15" s="530"/>
      <c r="D15" s="554"/>
      <c r="E15" s="564" t="s">
        <v>1</v>
      </c>
      <c r="F15" s="564"/>
      <c r="G15" s="554" t="s">
        <v>2</v>
      </c>
      <c r="H15" s="531"/>
      <c r="I15" s="563" t="s">
        <v>1</v>
      </c>
      <c r="J15" s="563"/>
      <c r="K15" s="531" t="s">
        <v>2</v>
      </c>
      <c r="L15" s="547"/>
      <c r="M15" s="547" t="s">
        <v>1</v>
      </c>
      <c r="N15" s="547"/>
      <c r="O15" s="530" t="s">
        <v>2</v>
      </c>
      <c r="Q15" s="102"/>
    </row>
    <row r="16" spans="1:17" ht="29.25" customHeight="1" x14ac:dyDescent="0.25">
      <c r="A16" s="637"/>
      <c r="B16" s="530"/>
      <c r="C16" s="530"/>
      <c r="D16" s="554"/>
      <c r="E16" s="398" t="s">
        <v>3</v>
      </c>
      <c r="F16" s="395" t="s">
        <v>4</v>
      </c>
      <c r="G16" s="554"/>
      <c r="H16" s="531"/>
      <c r="I16" s="399" t="s">
        <v>3</v>
      </c>
      <c r="J16" s="397" t="s">
        <v>4</v>
      </c>
      <c r="K16" s="531"/>
      <c r="L16" s="547"/>
      <c r="M16" s="394" t="s">
        <v>3</v>
      </c>
      <c r="N16" s="396" t="s">
        <v>4</v>
      </c>
      <c r="O16" s="530"/>
      <c r="P16" s="63" t="s">
        <v>209</v>
      </c>
      <c r="Q16" s="64"/>
    </row>
    <row r="17" spans="1:17" ht="15.9" customHeight="1" x14ac:dyDescent="0.3">
      <c r="A17" s="13" t="s">
        <v>65</v>
      </c>
      <c r="B17" s="544" t="s">
        <v>54</v>
      </c>
      <c r="C17" s="545"/>
      <c r="D17" s="545"/>
      <c r="E17" s="545"/>
      <c r="F17" s="545"/>
      <c r="G17" s="545"/>
      <c r="H17" s="545"/>
      <c r="I17" s="545"/>
      <c r="J17" s="545"/>
      <c r="K17" s="545"/>
      <c r="L17" s="545"/>
      <c r="M17" s="545"/>
      <c r="N17" s="545"/>
      <c r="O17" s="546"/>
      <c r="P17" s="63" t="s">
        <v>210</v>
      </c>
      <c r="Q17" s="64"/>
    </row>
    <row r="18" spans="1:17" ht="15" customHeight="1" x14ac:dyDescent="0.25">
      <c r="A18" s="13" t="s">
        <v>170</v>
      </c>
      <c r="B18" s="12" t="s">
        <v>20</v>
      </c>
      <c r="C18" s="15" t="s">
        <v>31</v>
      </c>
      <c r="D18" s="16">
        <f>E18+G18</f>
        <v>133.30000000000001</v>
      </c>
      <c r="E18" s="16">
        <v>129.30000000000001</v>
      </c>
      <c r="F18" s="16"/>
      <c r="G18" s="16">
        <v>4</v>
      </c>
      <c r="H18" s="10">
        <f>I18+K18</f>
        <v>0</v>
      </c>
      <c r="I18" s="10">
        <v>-7.6</v>
      </c>
      <c r="J18" s="10"/>
      <c r="K18" s="10">
        <v>7.6</v>
      </c>
      <c r="L18" s="12">
        <f>M18+O18</f>
        <v>133.30000000000001</v>
      </c>
      <c r="M18" s="12">
        <f>E18+I18</f>
        <v>121.70000000000002</v>
      </c>
      <c r="N18" s="12">
        <f>F18+J18</f>
        <v>0</v>
      </c>
      <c r="O18" s="12">
        <f>G18+K18</f>
        <v>11.6</v>
      </c>
      <c r="P18" s="63" t="s">
        <v>211</v>
      </c>
      <c r="Q18" s="64"/>
    </row>
    <row r="19" spans="1:17" ht="15.9" customHeight="1" x14ac:dyDescent="0.25">
      <c r="A19" s="20" t="s">
        <v>66</v>
      </c>
      <c r="B19" s="21" t="s">
        <v>163</v>
      </c>
      <c r="C19" s="28"/>
      <c r="D19" s="23">
        <f>D18</f>
        <v>133.30000000000001</v>
      </c>
      <c r="E19" s="23">
        <f>E18</f>
        <v>129.30000000000001</v>
      </c>
      <c r="F19" s="23">
        <f>F18</f>
        <v>0</v>
      </c>
      <c r="G19" s="23">
        <f>G18</f>
        <v>4</v>
      </c>
      <c r="H19" s="24">
        <f t="shared" ref="H19:O19" si="0">H18</f>
        <v>0</v>
      </c>
      <c r="I19" s="24">
        <f t="shared" si="0"/>
        <v>-7.6</v>
      </c>
      <c r="J19" s="24">
        <f t="shared" si="0"/>
        <v>0</v>
      </c>
      <c r="K19" s="24">
        <f t="shared" si="0"/>
        <v>7.6</v>
      </c>
      <c r="L19" s="21">
        <f t="shared" si="0"/>
        <v>133.30000000000001</v>
      </c>
      <c r="M19" s="21">
        <f t="shared" si="0"/>
        <v>121.70000000000002</v>
      </c>
      <c r="N19" s="21">
        <f t="shared" si="0"/>
        <v>0</v>
      </c>
      <c r="O19" s="21">
        <f t="shared" si="0"/>
        <v>11.6</v>
      </c>
      <c r="P19" s="63" t="s">
        <v>212</v>
      </c>
      <c r="Q19" s="64"/>
    </row>
    <row r="20" spans="1:17" ht="15.9" customHeight="1" x14ac:dyDescent="0.3">
      <c r="A20" s="13" t="s">
        <v>67</v>
      </c>
      <c r="B20" s="544" t="s">
        <v>57</v>
      </c>
      <c r="C20" s="545"/>
      <c r="D20" s="545"/>
      <c r="E20" s="545"/>
      <c r="F20" s="545"/>
      <c r="G20" s="545"/>
      <c r="H20" s="545"/>
      <c r="I20" s="545"/>
      <c r="J20" s="545"/>
      <c r="K20" s="545"/>
      <c r="L20" s="545"/>
      <c r="M20" s="545"/>
      <c r="N20" s="545"/>
      <c r="O20" s="546"/>
      <c r="P20" s="63" t="s">
        <v>215</v>
      </c>
      <c r="Q20" s="64">
        <f>L18</f>
        <v>133.30000000000001</v>
      </c>
    </row>
    <row r="21" spans="1:17" ht="15" customHeight="1" x14ac:dyDescent="0.25">
      <c r="A21" s="13" t="s">
        <v>68</v>
      </c>
      <c r="B21" s="12" t="s">
        <v>20</v>
      </c>
      <c r="C21" s="15" t="s">
        <v>32</v>
      </c>
      <c r="D21" s="16">
        <f>E21+G21</f>
        <v>34.700000000000003</v>
      </c>
      <c r="E21" s="16">
        <v>34.700000000000003</v>
      </c>
      <c r="F21" s="16"/>
      <c r="G21" s="16"/>
      <c r="H21" s="10">
        <f>I21+K21</f>
        <v>0</v>
      </c>
      <c r="I21" s="10"/>
      <c r="J21" s="10"/>
      <c r="K21" s="10"/>
      <c r="L21" s="12">
        <f>M21+O21</f>
        <v>34.700000000000003</v>
      </c>
      <c r="M21" s="12">
        <f>E21+I21</f>
        <v>34.700000000000003</v>
      </c>
      <c r="N21" s="12">
        <f>F21+J21</f>
        <v>0</v>
      </c>
      <c r="O21" s="12">
        <f>G21+K21</f>
        <v>0</v>
      </c>
      <c r="P21" s="63" t="s">
        <v>213</v>
      </c>
      <c r="Q21" s="64">
        <f>SUM(I26:I36)</f>
        <v>0</v>
      </c>
    </row>
    <row r="22" spans="1:17" ht="15.9" customHeight="1" x14ac:dyDescent="0.25">
      <c r="A22" s="20" t="s">
        <v>69</v>
      </c>
      <c r="B22" s="21" t="s">
        <v>164</v>
      </c>
      <c r="C22" s="28"/>
      <c r="D22" s="23">
        <f>D21</f>
        <v>34.700000000000003</v>
      </c>
      <c r="E22" s="23">
        <f>E21</f>
        <v>34.700000000000003</v>
      </c>
      <c r="F22" s="23">
        <f>F21</f>
        <v>0</v>
      </c>
      <c r="G22" s="23">
        <f>G21</f>
        <v>0</v>
      </c>
      <c r="H22" s="24">
        <f t="shared" ref="H22:O22" si="1">H21</f>
        <v>0</v>
      </c>
      <c r="I22" s="24">
        <f t="shared" si="1"/>
        <v>0</v>
      </c>
      <c r="J22" s="24">
        <f t="shared" si="1"/>
        <v>0</v>
      </c>
      <c r="K22" s="24">
        <f t="shared" si="1"/>
        <v>0</v>
      </c>
      <c r="L22" s="21">
        <f t="shared" si="1"/>
        <v>34.700000000000003</v>
      </c>
      <c r="M22" s="21">
        <f t="shared" si="1"/>
        <v>34.700000000000003</v>
      </c>
      <c r="N22" s="21">
        <f t="shared" si="1"/>
        <v>0</v>
      </c>
      <c r="O22" s="21">
        <f t="shared" si="1"/>
        <v>0</v>
      </c>
      <c r="P22" s="63" t="s">
        <v>214</v>
      </c>
      <c r="Q22" s="64">
        <f>L21</f>
        <v>34.700000000000003</v>
      </c>
    </row>
    <row r="23" spans="1:17" ht="15.9" customHeight="1" x14ac:dyDescent="0.25">
      <c r="A23" s="103" t="s">
        <v>70</v>
      </c>
      <c r="B23" s="119" t="s">
        <v>160</v>
      </c>
      <c r="C23" s="120"/>
      <c r="D23" s="46">
        <f>D19+D22</f>
        <v>168</v>
      </c>
      <c r="E23" s="46">
        <f>E19+E22</f>
        <v>164</v>
      </c>
      <c r="F23" s="46">
        <f>F19+F22</f>
        <v>0</v>
      </c>
      <c r="G23" s="46">
        <f>G19+G22</f>
        <v>4</v>
      </c>
      <c r="H23" s="47">
        <f t="shared" ref="H23:O23" si="2">H19+H22</f>
        <v>0</v>
      </c>
      <c r="I23" s="47">
        <f t="shared" si="2"/>
        <v>-7.6</v>
      </c>
      <c r="J23" s="47">
        <f t="shared" si="2"/>
        <v>0</v>
      </c>
      <c r="K23" s="47">
        <f t="shared" si="2"/>
        <v>7.6</v>
      </c>
      <c r="L23" s="48">
        <f t="shared" si="2"/>
        <v>168</v>
      </c>
      <c r="M23" s="48">
        <f t="shared" si="2"/>
        <v>156.40000000000003</v>
      </c>
      <c r="N23" s="48">
        <f t="shared" si="2"/>
        <v>0</v>
      </c>
      <c r="O23" s="48">
        <f t="shared" si="2"/>
        <v>11.6</v>
      </c>
      <c r="P23" s="63" t="s">
        <v>216</v>
      </c>
      <c r="Q23" s="64">
        <f>SUM(I72:I85)</f>
        <v>0</v>
      </c>
    </row>
    <row r="24" spans="1:17" ht="15" customHeight="1" x14ac:dyDescent="0.25">
      <c r="A24" s="94" t="s">
        <v>161</v>
      </c>
      <c r="B24" s="104"/>
      <c r="C24" s="105"/>
      <c r="D24" s="104"/>
      <c r="E24" s="104"/>
      <c r="F24" s="96"/>
      <c r="G24" s="96"/>
      <c r="H24" s="96"/>
      <c r="I24" s="96"/>
      <c r="J24" s="96"/>
      <c r="K24" s="96"/>
      <c r="L24" s="96"/>
      <c r="M24" s="96"/>
      <c r="N24" s="96"/>
      <c r="P24" s="63" t="s">
        <v>217</v>
      </c>
      <c r="Q24" s="64">
        <f>SUM(I43:I69)</f>
        <v>0</v>
      </c>
    </row>
    <row r="25" spans="1:17" x14ac:dyDescent="0.25">
      <c r="A25" s="94"/>
      <c r="B25" s="6"/>
      <c r="C25" s="97"/>
      <c r="D25" s="6"/>
      <c r="E25" s="6"/>
      <c r="F25" s="98"/>
      <c r="G25" s="6"/>
      <c r="H25" s="6"/>
      <c r="I25" s="6"/>
      <c r="J25" s="6"/>
      <c r="K25" s="6"/>
      <c r="L25" s="6"/>
      <c r="M25" s="6"/>
      <c r="N25" s="6"/>
      <c r="P25" s="63" t="s">
        <v>218</v>
      </c>
      <c r="Q25" s="64">
        <f>SUM(I88:I91)</f>
        <v>0</v>
      </c>
    </row>
    <row r="26" spans="1:17" x14ac:dyDescent="0.25">
      <c r="A26" s="6"/>
      <c r="B26" s="6"/>
      <c r="C26" s="51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8" t="s">
        <v>160</v>
      </c>
      <c r="Q26" s="69">
        <f>SUM(Q16:Q25)</f>
        <v>168</v>
      </c>
    </row>
    <row r="27" spans="1:17" x14ac:dyDescent="0.25">
      <c r="A27" s="6"/>
      <c r="B27" s="6"/>
      <c r="C27" s="51"/>
      <c r="D27" s="6"/>
      <c r="E27" s="6"/>
      <c r="F27" s="6"/>
      <c r="G27" s="6"/>
      <c r="H27" s="6"/>
      <c r="I27" s="6"/>
      <c r="J27" s="6" t="s">
        <v>258</v>
      </c>
      <c r="K27" s="6"/>
      <c r="L27" s="6"/>
      <c r="M27" s="6"/>
      <c r="N27" s="6"/>
      <c r="P27" s="70"/>
      <c r="Q27" s="70"/>
    </row>
    <row r="28" spans="1:17" x14ac:dyDescent="0.25">
      <c r="A28" s="6"/>
      <c r="B28" s="6"/>
      <c r="C28" s="51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P28" s="70"/>
      <c r="Q28" s="70">
        <f>Q26-L23</f>
        <v>0</v>
      </c>
    </row>
    <row r="29" spans="1:17" x14ac:dyDescent="0.25">
      <c r="A29" s="6"/>
      <c r="B29" s="6"/>
      <c r="C29" s="51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7" x14ac:dyDescent="0.25">
      <c r="A30" s="6"/>
      <c r="B30" s="6"/>
      <c r="C30" s="51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Q30" s="2">
        <f>L23-Q26</f>
        <v>0</v>
      </c>
    </row>
    <row r="31" spans="1:17" x14ac:dyDescent="0.25">
      <c r="A31" s="6"/>
      <c r="B31" s="6"/>
      <c r="C31" s="51"/>
      <c r="D31" s="6"/>
      <c r="E31" s="6"/>
      <c r="F31" s="6"/>
      <c r="G31" s="6" t="s">
        <v>161</v>
      </c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51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51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51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51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51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51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51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51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51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51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51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51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51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51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51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51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51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51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51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51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51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51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51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51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51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51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51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51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5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C137" s="52"/>
    </row>
    <row r="138" spans="1:14" x14ac:dyDescent="0.25">
      <c r="C138" s="52"/>
    </row>
    <row r="139" spans="1:14" x14ac:dyDescent="0.25">
      <c r="C139" s="52"/>
    </row>
    <row r="140" spans="1:14" x14ac:dyDescent="0.25">
      <c r="C140" s="52"/>
    </row>
    <row r="141" spans="1:14" x14ac:dyDescent="0.25">
      <c r="C141" s="52"/>
    </row>
    <row r="142" spans="1:14" x14ac:dyDescent="0.25">
      <c r="C142" s="52"/>
    </row>
    <row r="143" spans="1:14" x14ac:dyDescent="0.25">
      <c r="C143" s="52"/>
    </row>
    <row r="144" spans="1:14" x14ac:dyDescent="0.25">
      <c r="C144" s="52"/>
    </row>
    <row r="145" spans="3:3" x14ac:dyDescent="0.25">
      <c r="C145" s="52"/>
    </row>
    <row r="146" spans="3:3" x14ac:dyDescent="0.25">
      <c r="C146" s="52"/>
    </row>
    <row r="147" spans="3:3" x14ac:dyDescent="0.25">
      <c r="C147" s="52"/>
    </row>
    <row r="148" spans="3:3" x14ac:dyDescent="0.25">
      <c r="C148" s="52"/>
    </row>
    <row r="149" spans="3:3" x14ac:dyDescent="0.25">
      <c r="C149" s="52"/>
    </row>
    <row r="150" spans="3:3" x14ac:dyDescent="0.25">
      <c r="C150" s="52"/>
    </row>
    <row r="151" spans="3:3" x14ac:dyDescent="0.25">
      <c r="C151" s="52"/>
    </row>
    <row r="152" spans="3:3" x14ac:dyDescent="0.25">
      <c r="C152" s="52"/>
    </row>
    <row r="153" spans="3:3" x14ac:dyDescent="0.25">
      <c r="C153" s="52"/>
    </row>
    <row r="154" spans="3:3" x14ac:dyDescent="0.25">
      <c r="C154" s="52"/>
    </row>
    <row r="155" spans="3:3" x14ac:dyDescent="0.25">
      <c r="C155" s="52"/>
    </row>
    <row r="156" spans="3:3" x14ac:dyDescent="0.25">
      <c r="C156" s="52"/>
    </row>
    <row r="157" spans="3:3" x14ac:dyDescent="0.25">
      <c r="C157" s="52"/>
    </row>
    <row r="158" spans="3:3" x14ac:dyDescent="0.25">
      <c r="C158" s="52"/>
    </row>
    <row r="159" spans="3:3" x14ac:dyDescent="0.25">
      <c r="C159" s="52"/>
    </row>
    <row r="160" spans="3:3" x14ac:dyDescent="0.25">
      <c r="C160" s="52"/>
    </row>
    <row r="161" spans="3:3" x14ac:dyDescent="0.25">
      <c r="C161" s="52"/>
    </row>
    <row r="162" spans="3:3" x14ac:dyDescent="0.25">
      <c r="C162" s="52"/>
    </row>
    <row r="163" spans="3:3" x14ac:dyDescent="0.25">
      <c r="C163" s="52"/>
    </row>
    <row r="164" spans="3:3" x14ac:dyDescent="0.25">
      <c r="C164" s="52"/>
    </row>
    <row r="165" spans="3:3" x14ac:dyDescent="0.25">
      <c r="C165" s="52"/>
    </row>
    <row r="166" spans="3:3" x14ac:dyDescent="0.25">
      <c r="C166" s="52"/>
    </row>
    <row r="167" spans="3:3" x14ac:dyDescent="0.25">
      <c r="C167" s="52"/>
    </row>
    <row r="168" spans="3:3" x14ac:dyDescent="0.25">
      <c r="C168" s="52"/>
    </row>
    <row r="169" spans="3:3" x14ac:dyDescent="0.25">
      <c r="C169" s="52"/>
    </row>
    <row r="170" spans="3:3" x14ac:dyDescent="0.25">
      <c r="C170" s="52"/>
    </row>
    <row r="171" spans="3:3" x14ac:dyDescent="0.25">
      <c r="C171" s="52"/>
    </row>
    <row r="172" spans="3:3" x14ac:dyDescent="0.25">
      <c r="C172" s="52"/>
    </row>
    <row r="173" spans="3:3" x14ac:dyDescent="0.25">
      <c r="C173" s="52"/>
    </row>
    <row r="174" spans="3:3" x14ac:dyDescent="0.25">
      <c r="C174" s="52"/>
    </row>
    <row r="175" spans="3:3" x14ac:dyDescent="0.25">
      <c r="C175" s="52"/>
    </row>
    <row r="176" spans="3:3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</sheetData>
  <mergeCells count="22">
    <mergeCell ref="A14:A16"/>
    <mergeCell ref="C1:O1"/>
    <mergeCell ref="C2:O2"/>
    <mergeCell ref="C3:O3"/>
    <mergeCell ref="C4:O4"/>
    <mergeCell ref="A12:O12"/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9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37.88671875" style="2" customWidth="1"/>
    <col min="3" max="3" width="6.6640625" style="3" customWidth="1"/>
    <col min="4" max="9" width="10" style="2" hidden="1" customWidth="1"/>
    <col min="10" max="10" width="10.5546875" style="2" hidden="1" customWidth="1"/>
    <col min="11" max="11" width="10" style="2" hidden="1" customWidth="1"/>
    <col min="12" max="14" width="10" style="2" customWidth="1"/>
    <col min="15" max="15" width="9.109375" style="2"/>
    <col min="16" max="18" width="9.109375" style="2" hidden="1" customWidth="1"/>
    <col min="19" max="21" width="9.109375" style="2" customWidth="1"/>
    <col min="22" max="16384" width="9.109375" style="2"/>
  </cols>
  <sheetData>
    <row r="1" spans="1:15" x14ac:dyDescent="0.25">
      <c r="B1" s="570" t="s">
        <v>225</v>
      </c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570"/>
      <c r="N1" s="570"/>
      <c r="O1" s="570"/>
    </row>
    <row r="2" spans="1:15" x14ac:dyDescent="0.25">
      <c r="B2" s="570" t="s">
        <v>294</v>
      </c>
      <c r="C2" s="570"/>
      <c r="D2" s="570"/>
      <c r="E2" s="570"/>
      <c r="F2" s="570"/>
      <c r="G2" s="570"/>
      <c r="H2" s="570"/>
      <c r="I2" s="570"/>
      <c r="J2" s="570"/>
      <c r="K2" s="570"/>
      <c r="L2" s="570"/>
      <c r="M2" s="570"/>
      <c r="N2" s="570"/>
      <c r="O2" s="570"/>
    </row>
    <row r="3" spans="1:15" x14ac:dyDescent="0.25">
      <c r="B3" s="570" t="s">
        <v>345</v>
      </c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  <c r="N3" s="570"/>
      <c r="O3" s="570"/>
    </row>
    <row r="4" spans="1:15" x14ac:dyDescent="0.25">
      <c r="B4" s="570" t="s">
        <v>239</v>
      </c>
      <c r="C4" s="570"/>
      <c r="D4" s="570"/>
      <c r="E4" s="570"/>
      <c r="F4" s="570"/>
      <c r="G4" s="570"/>
      <c r="H4" s="570"/>
      <c r="I4" s="570"/>
      <c r="J4" s="570"/>
      <c r="K4" s="570"/>
      <c r="L4" s="570"/>
      <c r="M4" s="570"/>
      <c r="N4" s="570"/>
      <c r="O4" s="570"/>
    </row>
    <row r="5" spans="1:15" ht="13.5" customHeight="1" x14ac:dyDescent="0.25">
      <c r="B5" s="571" t="s">
        <v>360</v>
      </c>
      <c r="C5" s="571"/>
      <c r="D5" s="571"/>
      <c r="E5" s="571"/>
      <c r="F5" s="571"/>
      <c r="G5" s="571"/>
      <c r="H5" s="571"/>
      <c r="I5" s="571"/>
      <c r="J5" s="571"/>
      <c r="K5" s="571"/>
      <c r="L5" s="571"/>
      <c r="M5" s="571"/>
      <c r="N5" s="571"/>
      <c r="O5" s="571"/>
    </row>
    <row r="6" spans="1:15" ht="15" customHeight="1" x14ac:dyDescent="0.25">
      <c r="B6" s="571" t="s">
        <v>352</v>
      </c>
      <c r="C6" s="571"/>
      <c r="D6" s="571"/>
      <c r="E6" s="571"/>
      <c r="F6" s="571"/>
      <c r="G6" s="571"/>
      <c r="H6" s="571"/>
      <c r="I6" s="571"/>
      <c r="J6" s="571"/>
      <c r="K6" s="571"/>
      <c r="L6" s="571"/>
      <c r="M6" s="571"/>
      <c r="N6" s="571"/>
      <c r="O6" s="571"/>
    </row>
    <row r="7" spans="1:15" ht="15" customHeight="1" x14ac:dyDescent="0.25">
      <c r="A7" s="249"/>
      <c r="B7" s="571" t="s">
        <v>362</v>
      </c>
      <c r="C7" s="571"/>
      <c r="D7" s="571"/>
      <c r="E7" s="571"/>
      <c r="F7" s="571"/>
      <c r="G7" s="571"/>
      <c r="H7" s="571"/>
      <c r="I7" s="571"/>
      <c r="J7" s="571"/>
      <c r="K7" s="571"/>
      <c r="L7" s="571"/>
      <c r="M7" s="571"/>
      <c r="N7" s="571"/>
      <c r="O7" s="571"/>
    </row>
    <row r="8" spans="1:15" ht="15" customHeight="1" x14ac:dyDescent="0.25">
      <c r="A8" s="249"/>
      <c r="B8" s="571" t="s">
        <v>355</v>
      </c>
      <c r="C8" s="571"/>
      <c r="D8" s="571"/>
      <c r="E8" s="571"/>
      <c r="F8" s="571"/>
      <c r="G8" s="571"/>
      <c r="H8" s="571"/>
      <c r="I8" s="571"/>
      <c r="J8" s="571"/>
      <c r="K8" s="571"/>
      <c r="L8" s="571"/>
      <c r="M8" s="571"/>
      <c r="N8" s="571"/>
      <c r="O8" s="571"/>
    </row>
    <row r="9" spans="1:15" ht="15" customHeight="1" x14ac:dyDescent="0.25">
      <c r="A9" s="249"/>
      <c r="B9" s="571" t="s">
        <v>371</v>
      </c>
      <c r="C9" s="571"/>
      <c r="D9" s="571"/>
      <c r="E9" s="571"/>
      <c r="F9" s="571"/>
      <c r="G9" s="571"/>
      <c r="H9" s="571"/>
      <c r="I9" s="571"/>
      <c r="J9" s="571"/>
      <c r="K9" s="571"/>
      <c r="L9" s="571"/>
      <c r="M9" s="571"/>
      <c r="N9" s="571"/>
      <c r="O9" s="571"/>
    </row>
    <row r="10" spans="1:15" ht="15" customHeight="1" x14ac:dyDescent="0.25">
      <c r="A10" s="249"/>
      <c r="B10" s="571" t="s">
        <v>372</v>
      </c>
      <c r="C10" s="571"/>
      <c r="D10" s="571"/>
      <c r="E10" s="571"/>
      <c r="F10" s="571"/>
      <c r="G10" s="571"/>
      <c r="H10" s="571"/>
      <c r="I10" s="571"/>
      <c r="J10" s="571"/>
      <c r="K10" s="571"/>
      <c r="L10" s="571"/>
      <c r="M10" s="571"/>
      <c r="N10" s="571"/>
      <c r="O10" s="571"/>
    </row>
    <row r="11" spans="1:15" ht="15" customHeight="1" x14ac:dyDescent="0.25">
      <c r="A11" s="249"/>
      <c r="B11" s="571" t="s">
        <v>589</v>
      </c>
      <c r="C11" s="571"/>
      <c r="D11" s="571"/>
      <c r="E11" s="571"/>
      <c r="F11" s="571"/>
      <c r="G11" s="571"/>
      <c r="H11" s="571"/>
      <c r="I11" s="571"/>
      <c r="J11" s="571"/>
      <c r="K11" s="571"/>
      <c r="L11" s="571"/>
      <c r="M11" s="571"/>
      <c r="N11" s="571"/>
      <c r="O11" s="571"/>
    </row>
    <row r="12" spans="1:15" ht="15" customHeight="1" x14ac:dyDescent="0.25">
      <c r="A12" s="249"/>
      <c r="B12" s="571" t="s">
        <v>385</v>
      </c>
      <c r="C12" s="571"/>
      <c r="D12" s="571"/>
      <c r="E12" s="571"/>
      <c r="F12" s="571"/>
      <c r="G12" s="571"/>
      <c r="H12" s="571"/>
      <c r="I12" s="571"/>
      <c r="J12" s="571"/>
      <c r="K12" s="571"/>
      <c r="L12" s="571"/>
      <c r="M12" s="571"/>
      <c r="N12" s="571"/>
      <c r="O12" s="571"/>
    </row>
    <row r="13" spans="1:15" ht="15" customHeight="1" x14ac:dyDescent="0.25">
      <c r="A13" s="249"/>
      <c r="B13" s="571" t="s">
        <v>598</v>
      </c>
      <c r="C13" s="571"/>
      <c r="D13" s="571"/>
      <c r="E13" s="571"/>
      <c r="F13" s="571"/>
      <c r="G13" s="571"/>
      <c r="H13" s="571"/>
      <c r="I13" s="571"/>
      <c r="J13" s="571"/>
      <c r="K13" s="571"/>
      <c r="L13" s="571"/>
      <c r="M13" s="571"/>
      <c r="N13" s="571"/>
      <c r="O13" s="571"/>
    </row>
    <row r="14" spans="1:15" ht="15" customHeight="1" x14ac:dyDescent="0.25">
      <c r="A14" s="249"/>
      <c r="B14" s="571" t="s">
        <v>591</v>
      </c>
      <c r="C14" s="571"/>
      <c r="D14" s="571"/>
      <c r="E14" s="571"/>
      <c r="F14" s="571"/>
      <c r="G14" s="571"/>
      <c r="H14" s="571"/>
      <c r="I14" s="571"/>
      <c r="J14" s="571"/>
      <c r="K14" s="571"/>
      <c r="L14" s="571"/>
      <c r="M14" s="571"/>
      <c r="N14" s="571"/>
      <c r="O14" s="571"/>
    </row>
    <row r="15" spans="1:15" ht="15" hidden="1" customHeight="1" x14ac:dyDescent="0.25">
      <c r="A15" s="249"/>
      <c r="B15" s="571" t="s">
        <v>281</v>
      </c>
      <c r="C15" s="571"/>
      <c r="D15" s="571"/>
      <c r="E15" s="571"/>
      <c r="F15" s="571"/>
      <c r="G15" s="571"/>
      <c r="H15" s="571"/>
      <c r="I15" s="571"/>
      <c r="J15" s="571"/>
      <c r="K15" s="571"/>
      <c r="L15" s="571"/>
      <c r="M15" s="571"/>
      <c r="N15" s="571"/>
      <c r="O15" s="571"/>
    </row>
    <row r="16" spans="1:15" ht="15" hidden="1" customHeight="1" x14ac:dyDescent="0.25">
      <c r="A16" s="249"/>
      <c r="B16" s="571" t="s">
        <v>280</v>
      </c>
      <c r="C16" s="571"/>
      <c r="D16" s="571"/>
      <c r="E16" s="571"/>
      <c r="F16" s="571"/>
      <c r="G16" s="571"/>
      <c r="H16" s="571"/>
      <c r="I16" s="571"/>
      <c r="J16" s="571"/>
      <c r="K16" s="571"/>
      <c r="L16" s="571"/>
      <c r="M16" s="571"/>
      <c r="N16" s="571"/>
      <c r="O16" s="571"/>
    </row>
    <row r="17" spans="1:18" ht="12.75" customHeight="1" x14ac:dyDescent="0.3">
      <c r="B17" s="55"/>
      <c r="C17" s="55"/>
      <c r="D17" s="55"/>
      <c r="E17" s="55"/>
      <c r="F17" s="55"/>
      <c r="G17" s="55"/>
      <c r="H17" s="56"/>
      <c r="I17" s="56"/>
      <c r="J17" s="56"/>
      <c r="K17" s="56"/>
      <c r="L17" s="55"/>
      <c r="M17" s="55"/>
      <c r="N17" s="55"/>
      <c r="O17" s="55"/>
    </row>
    <row r="18" spans="1:18" ht="29.25" customHeight="1" x14ac:dyDescent="0.25">
      <c r="A18" s="527" t="s">
        <v>301</v>
      </c>
      <c r="B18" s="527"/>
      <c r="C18" s="527"/>
      <c r="D18" s="527"/>
      <c r="E18" s="527"/>
      <c r="F18" s="527"/>
      <c r="G18" s="527"/>
      <c r="H18" s="527"/>
      <c r="I18" s="527"/>
      <c r="J18" s="527"/>
      <c r="K18" s="527"/>
      <c r="L18" s="527"/>
      <c r="M18" s="527"/>
      <c r="N18" s="527"/>
      <c r="O18" s="527"/>
    </row>
    <row r="19" spans="1:18" ht="12" customHeight="1" x14ac:dyDescent="0.25">
      <c r="B19" s="440"/>
      <c r="C19" s="440"/>
      <c r="D19" s="440"/>
      <c r="E19" s="440"/>
      <c r="F19" s="440"/>
      <c r="G19" s="440"/>
      <c r="H19" s="57"/>
      <c r="I19" s="57"/>
      <c r="J19" s="57"/>
      <c r="K19" s="57"/>
      <c r="L19" s="440"/>
      <c r="M19" s="440"/>
      <c r="N19" s="440"/>
      <c r="O19" s="4" t="s">
        <v>253</v>
      </c>
    </row>
    <row r="20" spans="1:18" ht="15" customHeight="1" x14ac:dyDescent="0.25">
      <c r="A20" s="532" t="s">
        <v>5</v>
      </c>
      <c r="B20" s="535" t="s">
        <v>222</v>
      </c>
      <c r="C20" s="535" t="s">
        <v>49</v>
      </c>
      <c r="D20" s="548" t="s">
        <v>230</v>
      </c>
      <c r="E20" s="552" t="s">
        <v>181</v>
      </c>
      <c r="F20" s="552"/>
      <c r="G20" s="553"/>
      <c r="H20" s="538" t="s">
        <v>232</v>
      </c>
      <c r="I20" s="541" t="s">
        <v>181</v>
      </c>
      <c r="J20" s="542"/>
      <c r="K20" s="543"/>
      <c r="L20" s="547" t="s">
        <v>0</v>
      </c>
      <c r="M20" s="556" t="s">
        <v>181</v>
      </c>
      <c r="N20" s="557"/>
      <c r="O20" s="558"/>
    </row>
    <row r="21" spans="1:18" x14ac:dyDescent="0.25">
      <c r="A21" s="533"/>
      <c r="B21" s="536"/>
      <c r="C21" s="536"/>
      <c r="D21" s="549"/>
      <c r="E21" s="553" t="s">
        <v>1</v>
      </c>
      <c r="F21" s="564"/>
      <c r="G21" s="554" t="s">
        <v>2</v>
      </c>
      <c r="H21" s="539"/>
      <c r="I21" s="563" t="s">
        <v>1</v>
      </c>
      <c r="J21" s="563"/>
      <c r="K21" s="531" t="s">
        <v>2</v>
      </c>
      <c r="L21" s="547"/>
      <c r="M21" s="547" t="s">
        <v>1</v>
      </c>
      <c r="N21" s="547"/>
      <c r="O21" s="530" t="s">
        <v>2</v>
      </c>
    </row>
    <row r="22" spans="1:18" ht="30" customHeight="1" x14ac:dyDescent="0.25">
      <c r="A22" s="534"/>
      <c r="B22" s="537"/>
      <c r="C22" s="537"/>
      <c r="D22" s="550"/>
      <c r="E22" s="58" t="s">
        <v>3</v>
      </c>
      <c r="F22" s="424" t="s">
        <v>4</v>
      </c>
      <c r="G22" s="548"/>
      <c r="H22" s="540"/>
      <c r="I22" s="59" t="s">
        <v>3</v>
      </c>
      <c r="J22" s="426" t="s">
        <v>4</v>
      </c>
      <c r="K22" s="538"/>
      <c r="L22" s="599"/>
      <c r="M22" s="441" t="s">
        <v>3</v>
      </c>
      <c r="N22" s="423" t="s">
        <v>4</v>
      </c>
      <c r="O22" s="535"/>
    </row>
    <row r="23" spans="1:18" ht="15.9" customHeight="1" x14ac:dyDescent="0.3">
      <c r="A23" s="5" t="s">
        <v>65</v>
      </c>
      <c r="B23" s="544" t="s">
        <v>6</v>
      </c>
      <c r="C23" s="545"/>
      <c r="D23" s="545"/>
      <c r="E23" s="545"/>
      <c r="F23" s="545"/>
      <c r="G23" s="545"/>
      <c r="H23" s="545"/>
      <c r="I23" s="545"/>
      <c r="J23" s="545"/>
      <c r="K23" s="545"/>
      <c r="L23" s="545"/>
      <c r="M23" s="545"/>
      <c r="N23" s="545"/>
      <c r="O23" s="546"/>
      <c r="R23" s="70" t="s">
        <v>264</v>
      </c>
    </row>
    <row r="24" spans="1:18" ht="15" customHeight="1" x14ac:dyDescent="0.25">
      <c r="A24" s="5" t="s">
        <v>170</v>
      </c>
      <c r="B24" s="26" t="s">
        <v>20</v>
      </c>
      <c r="C24" s="7" t="s">
        <v>9</v>
      </c>
      <c r="D24" s="8">
        <f>E24+G24</f>
        <v>23.4</v>
      </c>
      <c r="E24" s="8">
        <v>23.4</v>
      </c>
      <c r="F24" s="8"/>
      <c r="G24" s="8"/>
      <c r="H24" s="9">
        <f>I24+K24</f>
        <v>0</v>
      </c>
      <c r="I24" s="9"/>
      <c r="J24" s="9"/>
      <c r="K24" s="9"/>
      <c r="L24" s="11">
        <f>M24+O24</f>
        <v>23.4</v>
      </c>
      <c r="M24" s="11">
        <f>E24+I24</f>
        <v>23.4</v>
      </c>
      <c r="N24" s="11">
        <f>F24+J24</f>
        <v>0</v>
      </c>
      <c r="O24" s="11">
        <f>G24+K24</f>
        <v>0</v>
      </c>
      <c r="Q24" s="2">
        <f>'[1]2 pr._pajamos pagal rūšis'!L22-'[1]9 pr._įstaigų pajamos'!L24</f>
        <v>0</v>
      </c>
      <c r="R24" s="70">
        <f>'[1]2 pr._pajamos pagal rūšis'!L22-'[1]9 pr._įstaigų pajamos'!L24</f>
        <v>0</v>
      </c>
    </row>
    <row r="25" spans="1:18" ht="15" customHeight="1" x14ac:dyDescent="0.25">
      <c r="A25" s="5" t="s">
        <v>66</v>
      </c>
      <c r="B25" s="35" t="s">
        <v>10</v>
      </c>
      <c r="C25" s="15" t="s">
        <v>9</v>
      </c>
      <c r="D25" s="16">
        <f t="shared" ref="D25:D35" si="0">E25+G25</f>
        <v>0.3</v>
      </c>
      <c r="E25" s="60">
        <v>0.3</v>
      </c>
      <c r="F25" s="16"/>
      <c r="G25" s="16"/>
      <c r="H25" s="10">
        <f t="shared" ref="H25:H35" si="1">I25+K25</f>
        <v>0</v>
      </c>
      <c r="I25" s="10"/>
      <c r="J25" s="10"/>
      <c r="K25" s="10"/>
      <c r="L25" s="12">
        <f t="shared" ref="L25:L35" si="2">M25+O25</f>
        <v>0.3</v>
      </c>
      <c r="M25" s="12">
        <f t="shared" ref="M25:O35" si="3">E25+I25</f>
        <v>0.3</v>
      </c>
      <c r="N25" s="12">
        <f t="shared" si="3"/>
        <v>0</v>
      </c>
      <c r="O25" s="12">
        <f t="shared" si="3"/>
        <v>0</v>
      </c>
      <c r="R25" s="70">
        <f>'[1]2 pr._pajamos pagal rūšis'!L23-'[1]9 pr._įstaigų pajamos'!L25</f>
        <v>0</v>
      </c>
    </row>
    <row r="26" spans="1:18" ht="15" customHeight="1" x14ac:dyDescent="0.25">
      <c r="A26" s="5" t="s">
        <v>67</v>
      </c>
      <c r="B26" s="35" t="s">
        <v>11</v>
      </c>
      <c r="C26" s="15" t="s">
        <v>9</v>
      </c>
      <c r="D26" s="16">
        <f t="shared" si="0"/>
        <v>0.5</v>
      </c>
      <c r="E26" s="16">
        <v>0.5</v>
      </c>
      <c r="F26" s="16"/>
      <c r="G26" s="16"/>
      <c r="H26" s="10">
        <f t="shared" si="1"/>
        <v>0</v>
      </c>
      <c r="I26" s="10"/>
      <c r="J26" s="10"/>
      <c r="K26" s="10"/>
      <c r="L26" s="12">
        <f t="shared" si="2"/>
        <v>0.5</v>
      </c>
      <c r="M26" s="12">
        <f t="shared" si="3"/>
        <v>0.5</v>
      </c>
      <c r="N26" s="12">
        <f t="shared" si="3"/>
        <v>0</v>
      </c>
      <c r="O26" s="12">
        <f t="shared" si="3"/>
        <v>0</v>
      </c>
      <c r="R26" s="70">
        <f>'[1]2 pr._pajamos pagal rūšis'!L24-'[1]9 pr._įstaigų pajamos'!L26</f>
        <v>0</v>
      </c>
    </row>
    <row r="27" spans="1:18" ht="15" customHeight="1" x14ac:dyDescent="0.25">
      <c r="A27" s="5" t="s">
        <v>68</v>
      </c>
      <c r="B27" s="35" t="s">
        <v>12</v>
      </c>
      <c r="C27" s="15" t="s">
        <v>9</v>
      </c>
      <c r="D27" s="16">
        <f t="shared" si="0"/>
        <v>1.9</v>
      </c>
      <c r="E27" s="16">
        <v>1.9</v>
      </c>
      <c r="F27" s="16"/>
      <c r="G27" s="16"/>
      <c r="H27" s="10">
        <f t="shared" si="1"/>
        <v>0</v>
      </c>
      <c r="I27" s="10"/>
      <c r="J27" s="10"/>
      <c r="K27" s="10"/>
      <c r="L27" s="12">
        <f t="shared" si="2"/>
        <v>1.9</v>
      </c>
      <c r="M27" s="12">
        <f t="shared" si="3"/>
        <v>1.9</v>
      </c>
      <c r="N27" s="12">
        <f t="shared" si="3"/>
        <v>0</v>
      </c>
      <c r="O27" s="12">
        <f t="shared" si="3"/>
        <v>0</v>
      </c>
      <c r="R27" s="70">
        <f>'[1]2 pr._pajamos pagal rūšis'!L25-'[1]9 pr._įstaigų pajamos'!L27</f>
        <v>0</v>
      </c>
    </row>
    <row r="28" spans="1:18" ht="15" customHeight="1" x14ac:dyDescent="0.25">
      <c r="A28" s="5" t="s">
        <v>69</v>
      </c>
      <c r="B28" s="12" t="s">
        <v>14</v>
      </c>
      <c r="C28" s="15" t="s">
        <v>9</v>
      </c>
      <c r="D28" s="16">
        <f t="shared" si="0"/>
        <v>2</v>
      </c>
      <c r="E28" s="16">
        <v>2</v>
      </c>
      <c r="F28" s="16"/>
      <c r="G28" s="16"/>
      <c r="H28" s="10">
        <f t="shared" si="1"/>
        <v>0</v>
      </c>
      <c r="I28" s="10"/>
      <c r="J28" s="10"/>
      <c r="K28" s="10"/>
      <c r="L28" s="12">
        <f t="shared" si="2"/>
        <v>2</v>
      </c>
      <c r="M28" s="12">
        <f t="shared" si="3"/>
        <v>2</v>
      </c>
      <c r="N28" s="12">
        <f t="shared" si="3"/>
        <v>0</v>
      </c>
      <c r="O28" s="12">
        <f t="shared" si="3"/>
        <v>0</v>
      </c>
      <c r="R28" s="70">
        <f>'[1]2 pr._pajamos pagal rūšis'!L26-'[1]9 pr._įstaigų pajamos'!L28</f>
        <v>0</v>
      </c>
    </row>
    <row r="29" spans="1:18" ht="15" customHeight="1" x14ac:dyDescent="0.25">
      <c r="A29" s="5" t="s">
        <v>70</v>
      </c>
      <c r="B29" s="26" t="s">
        <v>15</v>
      </c>
      <c r="C29" s="15" t="s">
        <v>9</v>
      </c>
      <c r="D29" s="16">
        <f t="shared" si="0"/>
        <v>0.1</v>
      </c>
      <c r="E29" s="16">
        <v>0.1</v>
      </c>
      <c r="F29" s="16"/>
      <c r="G29" s="16"/>
      <c r="H29" s="10">
        <f t="shared" si="1"/>
        <v>0</v>
      </c>
      <c r="I29" s="10"/>
      <c r="J29" s="10"/>
      <c r="K29" s="10"/>
      <c r="L29" s="12">
        <f t="shared" si="2"/>
        <v>0.1</v>
      </c>
      <c r="M29" s="12">
        <f t="shared" si="3"/>
        <v>0.1</v>
      </c>
      <c r="N29" s="12">
        <f t="shared" si="3"/>
        <v>0</v>
      </c>
      <c r="O29" s="12">
        <f t="shared" si="3"/>
        <v>0</v>
      </c>
      <c r="R29" s="70">
        <f>'[1]2 pr._pajamos pagal rūšis'!L27-'[1]9 pr._įstaigų pajamos'!L29</f>
        <v>0</v>
      </c>
    </row>
    <row r="30" spans="1:18" ht="15" customHeight="1" x14ac:dyDescent="0.25">
      <c r="A30" s="5" t="s">
        <v>71</v>
      </c>
      <c r="B30" s="29" t="s">
        <v>16</v>
      </c>
      <c r="C30" s="30"/>
      <c r="D30" s="16">
        <f>D31+D32</f>
        <v>3.3</v>
      </c>
      <c r="E30" s="16">
        <f t="shared" ref="E30:O30" si="4">E31+E32</f>
        <v>3.3</v>
      </c>
      <c r="F30" s="16">
        <f t="shared" si="4"/>
        <v>0</v>
      </c>
      <c r="G30" s="16">
        <f t="shared" si="4"/>
        <v>0</v>
      </c>
      <c r="H30" s="10">
        <f t="shared" si="4"/>
        <v>0</v>
      </c>
      <c r="I30" s="10">
        <f t="shared" si="4"/>
        <v>0</v>
      </c>
      <c r="J30" s="10">
        <f t="shared" si="4"/>
        <v>0</v>
      </c>
      <c r="K30" s="10">
        <f t="shared" si="4"/>
        <v>0</v>
      </c>
      <c r="L30" s="12">
        <f t="shared" si="4"/>
        <v>3.3</v>
      </c>
      <c r="M30" s="12">
        <f t="shared" si="4"/>
        <v>3.3</v>
      </c>
      <c r="N30" s="12">
        <f t="shared" si="4"/>
        <v>0</v>
      </c>
      <c r="O30" s="12">
        <f t="shared" si="4"/>
        <v>0</v>
      </c>
      <c r="R30" s="70"/>
    </row>
    <row r="31" spans="1:18" ht="15" customHeight="1" x14ac:dyDescent="0.25">
      <c r="A31" s="19"/>
      <c r="B31" s="73"/>
      <c r="C31" s="30" t="s">
        <v>9</v>
      </c>
      <c r="D31" s="16">
        <f t="shared" si="0"/>
        <v>2.5</v>
      </c>
      <c r="E31" s="16">
        <v>2.5</v>
      </c>
      <c r="F31" s="16"/>
      <c r="G31" s="16"/>
      <c r="H31" s="10"/>
      <c r="I31" s="10"/>
      <c r="J31" s="10"/>
      <c r="K31" s="10"/>
      <c r="L31" s="12">
        <f t="shared" ref="L31" si="5">M31+O31</f>
        <v>2.5</v>
      </c>
      <c r="M31" s="12">
        <f t="shared" ref="M31:O31" si="6">E31+I31</f>
        <v>2.5</v>
      </c>
      <c r="N31" s="12">
        <f t="shared" si="6"/>
        <v>0</v>
      </c>
      <c r="O31" s="12">
        <f t="shared" si="6"/>
        <v>0</v>
      </c>
      <c r="R31" s="70"/>
    </row>
    <row r="32" spans="1:18" ht="15" customHeight="1" x14ac:dyDescent="0.25">
      <c r="A32" s="117"/>
      <c r="B32" s="11"/>
      <c r="C32" s="74" t="s">
        <v>22</v>
      </c>
      <c r="D32" s="16">
        <f t="shared" si="0"/>
        <v>0.8</v>
      </c>
      <c r="E32" s="16">
        <v>0.8</v>
      </c>
      <c r="F32" s="16"/>
      <c r="G32" s="16"/>
      <c r="H32" s="10">
        <f t="shared" si="1"/>
        <v>0</v>
      </c>
      <c r="I32" s="10"/>
      <c r="J32" s="10"/>
      <c r="K32" s="10"/>
      <c r="L32" s="12">
        <f t="shared" si="2"/>
        <v>0.8</v>
      </c>
      <c r="M32" s="12">
        <f t="shared" si="3"/>
        <v>0.8</v>
      </c>
      <c r="N32" s="12">
        <f t="shared" si="3"/>
        <v>0</v>
      </c>
      <c r="O32" s="12">
        <f t="shared" si="3"/>
        <v>0</v>
      </c>
      <c r="R32" s="70">
        <f>'[1]2 pr._pajamos pagal rūšis'!L28-'[1]9 pr._įstaigų pajamos'!L32-L31</f>
        <v>0</v>
      </c>
    </row>
    <row r="33" spans="1:18" ht="15" customHeight="1" x14ac:dyDescent="0.25">
      <c r="A33" s="19" t="s">
        <v>72</v>
      </c>
      <c r="B33" s="26" t="s">
        <v>17</v>
      </c>
      <c r="C33" s="15" t="s">
        <v>9</v>
      </c>
      <c r="D33" s="16">
        <f t="shared" si="0"/>
        <v>0.5</v>
      </c>
      <c r="E33" s="16">
        <v>0.5</v>
      </c>
      <c r="F33" s="16"/>
      <c r="G33" s="16"/>
      <c r="H33" s="10">
        <f t="shared" si="1"/>
        <v>0</v>
      </c>
      <c r="I33" s="10"/>
      <c r="J33" s="10"/>
      <c r="K33" s="10"/>
      <c r="L33" s="12">
        <f t="shared" si="2"/>
        <v>0.5</v>
      </c>
      <c r="M33" s="12">
        <f t="shared" si="3"/>
        <v>0.5</v>
      </c>
      <c r="N33" s="12">
        <f t="shared" si="3"/>
        <v>0</v>
      </c>
      <c r="O33" s="12">
        <f t="shared" si="3"/>
        <v>0</v>
      </c>
      <c r="R33" s="70">
        <f>'[1]2 pr._pajamos pagal rūšis'!L29-'[1]9 pr._įstaigų pajamos'!L33</f>
        <v>0</v>
      </c>
    </row>
    <row r="34" spans="1:18" ht="15" customHeight="1" x14ac:dyDescent="0.25">
      <c r="A34" s="5" t="s">
        <v>73</v>
      </c>
      <c r="B34" s="35" t="s">
        <v>18</v>
      </c>
      <c r="C34" s="15" t="s">
        <v>9</v>
      </c>
      <c r="D34" s="16">
        <f t="shared" si="0"/>
        <v>0.2</v>
      </c>
      <c r="E34" s="16">
        <v>0.2</v>
      </c>
      <c r="F34" s="16"/>
      <c r="G34" s="16"/>
      <c r="H34" s="10">
        <f t="shared" si="1"/>
        <v>0</v>
      </c>
      <c r="I34" s="10"/>
      <c r="J34" s="10"/>
      <c r="K34" s="10"/>
      <c r="L34" s="12">
        <f t="shared" si="2"/>
        <v>0.2</v>
      </c>
      <c r="M34" s="12">
        <f t="shared" si="3"/>
        <v>0.2</v>
      </c>
      <c r="N34" s="12">
        <f t="shared" si="3"/>
        <v>0</v>
      </c>
      <c r="O34" s="12">
        <f t="shared" si="3"/>
        <v>0</v>
      </c>
      <c r="R34" s="70">
        <f>'[1]2 pr._pajamos pagal rūšis'!L30-'[1]9 pr._įstaigų pajamos'!L34</f>
        <v>0</v>
      </c>
    </row>
    <row r="35" spans="1:18" ht="15" customHeight="1" x14ac:dyDescent="0.25">
      <c r="A35" s="13" t="s">
        <v>74</v>
      </c>
      <c r="B35" s="35" t="s">
        <v>158</v>
      </c>
      <c r="C35" s="299" t="s">
        <v>21</v>
      </c>
      <c r="D35" s="16">
        <f t="shared" si="0"/>
        <v>1.5</v>
      </c>
      <c r="E35" s="16">
        <v>1.5</v>
      </c>
      <c r="F35" s="16"/>
      <c r="G35" s="16"/>
      <c r="H35" s="10">
        <f t="shared" si="1"/>
        <v>0</v>
      </c>
      <c r="I35" s="10"/>
      <c r="J35" s="10"/>
      <c r="K35" s="10"/>
      <c r="L35" s="12">
        <f t="shared" si="2"/>
        <v>1.5</v>
      </c>
      <c r="M35" s="12">
        <f t="shared" si="3"/>
        <v>1.5</v>
      </c>
      <c r="N35" s="12">
        <f t="shared" si="3"/>
        <v>0</v>
      </c>
      <c r="O35" s="12">
        <f t="shared" si="3"/>
        <v>0</v>
      </c>
      <c r="R35" s="70">
        <f>'[1]2 pr._pajamos pagal rūšis'!L31-'[1]9 pr._įstaigų pajamos'!L35</f>
        <v>0</v>
      </c>
    </row>
    <row r="36" spans="1:18" ht="15.9" customHeight="1" x14ac:dyDescent="0.25">
      <c r="A36" s="88" t="s">
        <v>75</v>
      </c>
      <c r="B36" s="43" t="s">
        <v>162</v>
      </c>
      <c r="C36" s="65"/>
      <c r="D36" s="66">
        <f>D24+D25+D26+D27+D28+D29+D30+D33+D34+D35</f>
        <v>33.700000000000003</v>
      </c>
      <c r="E36" s="66">
        <f t="shared" ref="E36:O36" si="7">E24+E25+E26+E27+E28+E29+E30+E33+E34+E35</f>
        <v>33.700000000000003</v>
      </c>
      <c r="F36" s="66">
        <f t="shared" si="7"/>
        <v>0</v>
      </c>
      <c r="G36" s="66">
        <f t="shared" si="7"/>
        <v>0</v>
      </c>
      <c r="H36" s="10">
        <f t="shared" si="7"/>
        <v>0</v>
      </c>
      <c r="I36" s="10">
        <f t="shared" si="7"/>
        <v>0</v>
      </c>
      <c r="J36" s="10">
        <f t="shared" si="7"/>
        <v>0</v>
      </c>
      <c r="K36" s="10">
        <f t="shared" si="7"/>
        <v>0</v>
      </c>
      <c r="L36" s="21">
        <f t="shared" si="7"/>
        <v>33.700000000000003</v>
      </c>
      <c r="M36" s="21">
        <f t="shared" si="7"/>
        <v>33.700000000000003</v>
      </c>
      <c r="N36" s="21">
        <f t="shared" si="7"/>
        <v>0</v>
      </c>
      <c r="O36" s="21">
        <f t="shared" si="7"/>
        <v>0</v>
      </c>
      <c r="R36" s="70">
        <f>'[1]2 pr._pajamos pagal rūšis'!L32-'[1]9 pr._įstaigų pajamos'!L36</f>
        <v>0</v>
      </c>
    </row>
    <row r="37" spans="1:18" ht="15.9" customHeight="1" x14ac:dyDescent="0.3">
      <c r="A37" s="5" t="s">
        <v>76</v>
      </c>
      <c r="B37" s="544" t="s">
        <v>54</v>
      </c>
      <c r="C37" s="545"/>
      <c r="D37" s="545"/>
      <c r="E37" s="545"/>
      <c r="F37" s="545"/>
      <c r="G37" s="545"/>
      <c r="H37" s="545"/>
      <c r="I37" s="545"/>
      <c r="J37" s="545"/>
      <c r="K37" s="545"/>
      <c r="L37" s="545"/>
      <c r="M37" s="545"/>
      <c r="N37" s="545"/>
      <c r="O37" s="546"/>
      <c r="R37" s="70">
        <f>'[1]2 pr._pajamos pagal rūšis'!L33-'[1]9 pr._įstaigų pajamos'!L37</f>
        <v>0</v>
      </c>
    </row>
    <row r="38" spans="1:18" ht="15" customHeight="1" x14ac:dyDescent="0.25">
      <c r="A38" s="5" t="s">
        <v>77</v>
      </c>
      <c r="B38" s="26" t="s">
        <v>7</v>
      </c>
      <c r="C38" s="7" t="s">
        <v>22</v>
      </c>
      <c r="D38" s="8">
        <f>E38+G38</f>
        <v>4.0999999999999996</v>
      </c>
      <c r="E38" s="8">
        <v>4.0999999999999996</v>
      </c>
      <c r="F38" s="8"/>
      <c r="G38" s="8"/>
      <c r="H38" s="9">
        <f t="shared" ref="H38:H48" si="8">I38+K38</f>
        <v>0</v>
      </c>
      <c r="I38" s="9"/>
      <c r="J38" s="9"/>
      <c r="K38" s="9"/>
      <c r="L38" s="11">
        <f t="shared" ref="L38:L49" si="9">M38+O38</f>
        <v>4.0999999999999996</v>
      </c>
      <c r="M38" s="11">
        <f t="shared" ref="M38:O48" si="10">E38+I38</f>
        <v>4.0999999999999996</v>
      </c>
      <c r="N38" s="11">
        <f t="shared" si="10"/>
        <v>0</v>
      </c>
      <c r="O38" s="11">
        <f t="shared" si="10"/>
        <v>0</v>
      </c>
      <c r="R38" s="70">
        <f>'[1]2 pr._pajamos pagal rūšis'!L34-'[1]9 pr._įstaigų pajamos'!L38</f>
        <v>0</v>
      </c>
    </row>
    <row r="39" spans="1:18" ht="15" customHeight="1" x14ac:dyDescent="0.25">
      <c r="A39" s="5" t="s">
        <v>78</v>
      </c>
      <c r="B39" s="35" t="s">
        <v>10</v>
      </c>
      <c r="C39" s="15" t="s">
        <v>22</v>
      </c>
      <c r="D39" s="16">
        <f t="shared" ref="D39:D48" si="11">E39+G39</f>
        <v>1.2</v>
      </c>
      <c r="E39" s="16">
        <v>1.2</v>
      </c>
      <c r="F39" s="16"/>
      <c r="G39" s="16"/>
      <c r="H39" s="10">
        <f t="shared" si="8"/>
        <v>0</v>
      </c>
      <c r="I39" s="10"/>
      <c r="J39" s="10"/>
      <c r="K39" s="10"/>
      <c r="L39" s="12">
        <f t="shared" si="9"/>
        <v>1.2</v>
      </c>
      <c r="M39" s="12">
        <f t="shared" si="10"/>
        <v>1.2</v>
      </c>
      <c r="N39" s="12">
        <f t="shared" si="10"/>
        <v>0</v>
      </c>
      <c r="O39" s="12">
        <f t="shared" si="10"/>
        <v>0</v>
      </c>
      <c r="R39" s="70">
        <f>'[1]2 pr._pajamos pagal rūšis'!L35-'[1]9 pr._įstaigų pajamos'!L39</f>
        <v>0</v>
      </c>
    </row>
    <row r="40" spans="1:18" ht="15" customHeight="1" x14ac:dyDescent="0.25">
      <c r="A40" s="5" t="s">
        <v>79</v>
      </c>
      <c r="B40" s="35" t="s">
        <v>11</v>
      </c>
      <c r="C40" s="15" t="s">
        <v>22</v>
      </c>
      <c r="D40" s="16">
        <f t="shared" si="11"/>
        <v>13.6</v>
      </c>
      <c r="E40" s="16">
        <v>13.6</v>
      </c>
      <c r="F40" s="16"/>
      <c r="G40" s="16"/>
      <c r="H40" s="10">
        <f t="shared" si="8"/>
        <v>0</v>
      </c>
      <c r="I40" s="10"/>
      <c r="J40" s="10"/>
      <c r="K40" s="10"/>
      <c r="L40" s="12">
        <f t="shared" si="9"/>
        <v>13.6</v>
      </c>
      <c r="M40" s="12">
        <f t="shared" si="10"/>
        <v>13.6</v>
      </c>
      <c r="N40" s="12">
        <f t="shared" si="10"/>
        <v>0</v>
      </c>
      <c r="O40" s="12">
        <f t="shared" si="10"/>
        <v>0</v>
      </c>
      <c r="R40" s="70">
        <f>'[1]2 pr._pajamos pagal rūšis'!L36-'[1]9 pr._įstaigų pajamos'!L40</f>
        <v>0</v>
      </c>
    </row>
    <row r="41" spans="1:18" ht="15" customHeight="1" x14ac:dyDescent="0.25">
      <c r="A41" s="5" t="s">
        <v>80</v>
      </c>
      <c r="B41" s="35" t="s">
        <v>12</v>
      </c>
      <c r="C41" s="15" t="s">
        <v>22</v>
      </c>
      <c r="D41" s="16">
        <f t="shared" si="11"/>
        <v>0.9</v>
      </c>
      <c r="E41" s="16">
        <v>0.9</v>
      </c>
      <c r="F41" s="16"/>
      <c r="G41" s="16"/>
      <c r="H41" s="10">
        <f t="shared" si="8"/>
        <v>0</v>
      </c>
      <c r="I41" s="10"/>
      <c r="J41" s="10"/>
      <c r="K41" s="10"/>
      <c r="L41" s="12">
        <f t="shared" si="9"/>
        <v>0.9</v>
      </c>
      <c r="M41" s="12">
        <f t="shared" si="10"/>
        <v>0.9</v>
      </c>
      <c r="N41" s="12">
        <f t="shared" si="10"/>
        <v>0</v>
      </c>
      <c r="O41" s="12">
        <f t="shared" si="10"/>
        <v>0</v>
      </c>
      <c r="R41" s="70">
        <f>'[1]2 pr._pajamos pagal rūšis'!L37-'[1]9 pr._įstaigų pajamos'!L41</f>
        <v>0</v>
      </c>
    </row>
    <row r="42" spans="1:18" ht="15" customHeight="1" x14ac:dyDescent="0.25">
      <c r="A42" s="5" t="s">
        <v>81</v>
      </c>
      <c r="B42" s="35" t="s">
        <v>13</v>
      </c>
      <c r="C42" s="15" t="s">
        <v>22</v>
      </c>
      <c r="D42" s="16">
        <f t="shared" si="11"/>
        <v>1</v>
      </c>
      <c r="E42" s="16">
        <v>1</v>
      </c>
      <c r="F42" s="16"/>
      <c r="G42" s="16"/>
      <c r="H42" s="10">
        <f t="shared" si="8"/>
        <v>0</v>
      </c>
      <c r="I42" s="10"/>
      <c r="J42" s="10"/>
      <c r="K42" s="10"/>
      <c r="L42" s="12">
        <f t="shared" si="9"/>
        <v>1</v>
      </c>
      <c r="M42" s="12">
        <f t="shared" si="10"/>
        <v>1</v>
      </c>
      <c r="N42" s="12">
        <f t="shared" si="10"/>
        <v>0</v>
      </c>
      <c r="O42" s="12">
        <f t="shared" si="10"/>
        <v>0</v>
      </c>
      <c r="R42" s="70">
        <f>'[1]2 pr._pajamos pagal rūšis'!L38-'[1]9 pr._įstaigų pajamos'!L42</f>
        <v>0</v>
      </c>
    </row>
    <row r="43" spans="1:18" ht="15" customHeight="1" x14ac:dyDescent="0.25">
      <c r="A43" s="13" t="s">
        <v>82</v>
      </c>
      <c r="B43" s="12" t="s">
        <v>14</v>
      </c>
      <c r="C43" s="15" t="s">
        <v>22</v>
      </c>
      <c r="D43" s="16">
        <f t="shared" si="11"/>
        <v>13.4</v>
      </c>
      <c r="E43" s="16">
        <v>8.4</v>
      </c>
      <c r="F43" s="16"/>
      <c r="G43" s="16">
        <v>5</v>
      </c>
      <c r="H43" s="10">
        <f t="shared" si="8"/>
        <v>0</v>
      </c>
      <c r="I43" s="10"/>
      <c r="J43" s="10"/>
      <c r="K43" s="10"/>
      <c r="L43" s="12">
        <f t="shared" si="9"/>
        <v>13.4</v>
      </c>
      <c r="M43" s="12">
        <f t="shared" si="10"/>
        <v>8.4</v>
      </c>
      <c r="N43" s="12">
        <f t="shared" si="10"/>
        <v>0</v>
      </c>
      <c r="O43" s="12">
        <f t="shared" si="10"/>
        <v>5</v>
      </c>
      <c r="R43" s="70">
        <f>'[1]2 pr._pajamos pagal rūšis'!L39-'[1]9 pr._įstaigų pajamos'!L43</f>
        <v>0</v>
      </c>
    </row>
    <row r="44" spans="1:18" x14ac:dyDescent="0.25">
      <c r="A44" s="13" t="s">
        <v>83</v>
      </c>
      <c r="B44" s="12" t="s">
        <v>15</v>
      </c>
      <c r="C44" s="15" t="s">
        <v>22</v>
      </c>
      <c r="D44" s="16">
        <f t="shared" si="11"/>
        <v>3</v>
      </c>
      <c r="E44" s="16">
        <v>3</v>
      </c>
      <c r="F44" s="16"/>
      <c r="G44" s="16"/>
      <c r="H44" s="10">
        <f t="shared" si="8"/>
        <v>0</v>
      </c>
      <c r="I44" s="10"/>
      <c r="J44" s="10"/>
      <c r="K44" s="10"/>
      <c r="L44" s="12">
        <f t="shared" si="9"/>
        <v>3</v>
      </c>
      <c r="M44" s="12">
        <f t="shared" si="10"/>
        <v>3</v>
      </c>
      <c r="N44" s="12">
        <f t="shared" si="10"/>
        <v>0</v>
      </c>
      <c r="O44" s="12">
        <f t="shared" si="10"/>
        <v>0</v>
      </c>
      <c r="R44" s="70">
        <f>'[1]2 pr._pajamos pagal rūšis'!L40-'[1]9 pr._įstaigų pajamos'!L44</f>
        <v>0</v>
      </c>
    </row>
    <row r="45" spans="1:18" ht="15" customHeight="1" x14ac:dyDescent="0.25">
      <c r="A45" s="5" t="s">
        <v>84</v>
      </c>
      <c r="B45" s="35" t="s">
        <v>16</v>
      </c>
      <c r="C45" s="15" t="s">
        <v>22</v>
      </c>
      <c r="D45" s="16">
        <f t="shared" si="11"/>
        <v>10.3</v>
      </c>
      <c r="E45" s="16">
        <v>7.3</v>
      </c>
      <c r="F45" s="16"/>
      <c r="G45" s="16">
        <v>3</v>
      </c>
      <c r="H45" s="10">
        <f t="shared" si="8"/>
        <v>0</v>
      </c>
      <c r="I45" s="10"/>
      <c r="J45" s="10"/>
      <c r="K45" s="10"/>
      <c r="L45" s="12">
        <f t="shared" si="9"/>
        <v>10.3</v>
      </c>
      <c r="M45" s="12">
        <f t="shared" si="10"/>
        <v>7.3</v>
      </c>
      <c r="N45" s="12">
        <f t="shared" si="10"/>
        <v>0</v>
      </c>
      <c r="O45" s="12">
        <f t="shared" si="10"/>
        <v>3</v>
      </c>
      <c r="R45" s="70">
        <f>'[1]2 pr._pajamos pagal rūšis'!L41-'[1]9 pr._įstaigų pajamos'!L45</f>
        <v>0</v>
      </c>
    </row>
    <row r="46" spans="1:18" ht="15" customHeight="1" x14ac:dyDescent="0.25">
      <c r="A46" s="5" t="s">
        <v>85</v>
      </c>
      <c r="B46" s="35" t="s">
        <v>17</v>
      </c>
      <c r="C46" s="15" t="s">
        <v>22</v>
      </c>
      <c r="D46" s="16">
        <f t="shared" si="11"/>
        <v>0.2</v>
      </c>
      <c r="E46" s="16">
        <v>0.2</v>
      </c>
      <c r="F46" s="16"/>
      <c r="G46" s="16"/>
      <c r="H46" s="10">
        <f t="shared" si="8"/>
        <v>0</v>
      </c>
      <c r="I46" s="10"/>
      <c r="J46" s="10"/>
      <c r="K46" s="10"/>
      <c r="L46" s="12">
        <f t="shared" si="9"/>
        <v>0.2</v>
      </c>
      <c r="M46" s="12">
        <f t="shared" si="10"/>
        <v>0.2</v>
      </c>
      <c r="N46" s="12">
        <f t="shared" si="10"/>
        <v>0</v>
      </c>
      <c r="O46" s="12">
        <f t="shared" si="10"/>
        <v>0</v>
      </c>
      <c r="R46" s="70">
        <f>'[1]2 pr._pajamos pagal rūšis'!L42-'[1]9 pr._įstaigų pajamos'!L46</f>
        <v>0</v>
      </c>
    </row>
    <row r="47" spans="1:18" ht="15" customHeight="1" x14ac:dyDescent="0.25">
      <c r="A47" s="5" t="s">
        <v>86</v>
      </c>
      <c r="B47" s="35" t="s">
        <v>18</v>
      </c>
      <c r="C47" s="15" t="s">
        <v>22</v>
      </c>
      <c r="D47" s="16">
        <f t="shared" si="11"/>
        <v>2</v>
      </c>
      <c r="E47" s="16">
        <v>2</v>
      </c>
      <c r="F47" s="16"/>
      <c r="G47" s="16"/>
      <c r="H47" s="10">
        <f t="shared" si="8"/>
        <v>0</v>
      </c>
      <c r="I47" s="10"/>
      <c r="J47" s="10"/>
      <c r="K47" s="10"/>
      <c r="L47" s="12">
        <f t="shared" si="9"/>
        <v>2</v>
      </c>
      <c r="M47" s="12">
        <f t="shared" si="10"/>
        <v>2</v>
      </c>
      <c r="N47" s="12">
        <f t="shared" si="10"/>
        <v>0</v>
      </c>
      <c r="O47" s="12">
        <f t="shared" si="10"/>
        <v>0</v>
      </c>
      <c r="R47" s="70">
        <f>'[1]2 pr._pajamos pagal rūšis'!L43-'[1]9 pr._įstaigų pajamos'!L47</f>
        <v>0</v>
      </c>
    </row>
    <row r="48" spans="1:18" ht="15" customHeight="1" x14ac:dyDescent="0.25">
      <c r="A48" s="5" t="s">
        <v>87</v>
      </c>
      <c r="B48" s="35" t="s">
        <v>19</v>
      </c>
      <c r="C48" s="15" t="s">
        <v>22</v>
      </c>
      <c r="D48" s="16">
        <f t="shared" si="11"/>
        <v>0.9</v>
      </c>
      <c r="E48" s="16">
        <v>0.9</v>
      </c>
      <c r="F48" s="16"/>
      <c r="G48" s="16"/>
      <c r="H48" s="10">
        <f t="shared" si="8"/>
        <v>0</v>
      </c>
      <c r="I48" s="10"/>
      <c r="J48" s="10"/>
      <c r="K48" s="10"/>
      <c r="L48" s="12">
        <f t="shared" si="9"/>
        <v>0.9</v>
      </c>
      <c r="M48" s="12">
        <f t="shared" si="10"/>
        <v>0.9</v>
      </c>
      <c r="N48" s="12">
        <f t="shared" si="10"/>
        <v>0</v>
      </c>
      <c r="O48" s="12">
        <f t="shared" si="10"/>
        <v>0</v>
      </c>
      <c r="R48" s="70">
        <f>'[1]2 pr._pajamos pagal rūšis'!L44-'[1]9 pr._įstaigų pajamos'!L48</f>
        <v>0</v>
      </c>
    </row>
    <row r="49" spans="1:18" ht="15.9" customHeight="1" x14ac:dyDescent="0.25">
      <c r="A49" s="20" t="s">
        <v>88</v>
      </c>
      <c r="B49" s="21" t="s">
        <v>163</v>
      </c>
      <c r="C49" s="25"/>
      <c r="D49" s="23">
        <f>SUM(D38:D48)</f>
        <v>50.6</v>
      </c>
      <c r="E49" s="23">
        <f>SUM(E38:E48)</f>
        <v>42.599999999999994</v>
      </c>
      <c r="F49" s="23">
        <f>SUM(F38:F48)</f>
        <v>0</v>
      </c>
      <c r="G49" s="23">
        <f t="shared" ref="G49:O49" si="12">SUM(G38:G48)</f>
        <v>8</v>
      </c>
      <c r="H49" s="24">
        <f t="shared" si="12"/>
        <v>0</v>
      </c>
      <c r="I49" s="24">
        <f t="shared" si="12"/>
        <v>0</v>
      </c>
      <c r="J49" s="24">
        <f t="shared" si="12"/>
        <v>0</v>
      </c>
      <c r="K49" s="24">
        <f t="shared" si="12"/>
        <v>0</v>
      </c>
      <c r="L49" s="21">
        <f t="shared" si="9"/>
        <v>50.599999999999994</v>
      </c>
      <c r="M49" s="21">
        <f t="shared" si="12"/>
        <v>42.599999999999994</v>
      </c>
      <c r="N49" s="21">
        <f t="shared" si="12"/>
        <v>0</v>
      </c>
      <c r="O49" s="21">
        <f t="shared" si="12"/>
        <v>8</v>
      </c>
      <c r="R49" s="70">
        <f>'[1]2 pr._pajamos pagal rūšis'!L45-'[1]9 pr._įstaigų pajamos'!L49</f>
        <v>0</v>
      </c>
    </row>
    <row r="50" spans="1:18" ht="15.9" customHeight="1" x14ac:dyDescent="0.3">
      <c r="A50" s="39" t="s">
        <v>89</v>
      </c>
      <c r="B50" s="544" t="s">
        <v>57</v>
      </c>
      <c r="C50" s="545"/>
      <c r="D50" s="545"/>
      <c r="E50" s="545"/>
      <c r="F50" s="545"/>
      <c r="G50" s="545"/>
      <c r="H50" s="545"/>
      <c r="I50" s="545"/>
      <c r="J50" s="545"/>
      <c r="K50" s="545"/>
      <c r="L50" s="545"/>
      <c r="M50" s="545"/>
      <c r="N50" s="545"/>
      <c r="O50" s="545"/>
      <c r="R50" s="70">
        <f>'[1]2 pr._pajamos pagal rūšis'!L46-'[1]9 pr._įstaigų pajamos'!L50</f>
        <v>0</v>
      </c>
    </row>
    <row r="51" spans="1:18" ht="15" customHeight="1" x14ac:dyDescent="0.25">
      <c r="A51" s="5" t="s">
        <v>90</v>
      </c>
      <c r="B51" s="35" t="s">
        <v>20</v>
      </c>
      <c r="C51" s="15" t="s">
        <v>32</v>
      </c>
      <c r="D51" s="16">
        <f>E51+G51</f>
        <v>103.1</v>
      </c>
      <c r="E51" s="16">
        <v>103.1</v>
      </c>
      <c r="F51" s="16"/>
      <c r="G51" s="16"/>
      <c r="H51" s="10">
        <f t="shared" ref="H51:H105" si="13">I51+K51</f>
        <v>0</v>
      </c>
      <c r="I51" s="10"/>
      <c r="J51" s="10"/>
      <c r="K51" s="10"/>
      <c r="L51" s="12">
        <f t="shared" ref="L51:L107" si="14">M51+O51</f>
        <v>103.1</v>
      </c>
      <c r="M51" s="11">
        <f t="shared" ref="M51:O66" si="15">E51+I51</f>
        <v>103.1</v>
      </c>
      <c r="N51" s="12">
        <f t="shared" si="15"/>
        <v>0</v>
      </c>
      <c r="O51" s="11">
        <f t="shared" si="15"/>
        <v>0</v>
      </c>
      <c r="R51" s="70">
        <f>'[1]2 pr._pajamos pagal rūšis'!L47-'[1]9 pr._įstaigų pajamos'!L51</f>
        <v>0</v>
      </c>
    </row>
    <row r="52" spans="1:18" ht="15" customHeight="1" x14ac:dyDescent="0.25">
      <c r="A52" s="37" t="s">
        <v>91</v>
      </c>
      <c r="B52" s="29" t="s">
        <v>64</v>
      </c>
      <c r="C52" s="30" t="s">
        <v>32</v>
      </c>
      <c r="D52" s="16">
        <f>E52+G52</f>
        <v>2</v>
      </c>
      <c r="E52" s="128">
        <v>2</v>
      </c>
      <c r="F52" s="128"/>
      <c r="G52" s="128"/>
      <c r="H52" s="10">
        <f t="shared" si="13"/>
        <v>0</v>
      </c>
      <c r="I52" s="72"/>
      <c r="J52" s="72"/>
      <c r="K52" s="72"/>
      <c r="L52" s="12">
        <f t="shared" si="14"/>
        <v>2</v>
      </c>
      <c r="M52" s="11">
        <f t="shared" si="15"/>
        <v>2</v>
      </c>
      <c r="N52" s="12">
        <f t="shared" si="15"/>
        <v>0</v>
      </c>
      <c r="O52" s="12">
        <f t="shared" si="15"/>
        <v>0</v>
      </c>
      <c r="R52" s="70">
        <f>'[1]2 pr._pajamos pagal rūšis'!L48-'[1]9 pr._įstaigų pajamos'!L52</f>
        <v>0</v>
      </c>
    </row>
    <row r="53" spans="1:18" ht="15.9" customHeight="1" x14ac:dyDescent="0.25">
      <c r="A53" s="20" t="s">
        <v>92</v>
      </c>
      <c r="B53" s="43" t="s">
        <v>164</v>
      </c>
      <c r="C53" s="71"/>
      <c r="D53" s="23">
        <f>D51+D52</f>
        <v>105.1</v>
      </c>
      <c r="E53" s="23">
        <f t="shared" ref="E53:O53" si="16">E51+E52</f>
        <v>105.1</v>
      </c>
      <c r="F53" s="23">
        <f t="shared" si="16"/>
        <v>0</v>
      </c>
      <c r="G53" s="23">
        <f t="shared" si="16"/>
        <v>0</v>
      </c>
      <c r="H53" s="24">
        <f t="shared" si="16"/>
        <v>0</v>
      </c>
      <c r="I53" s="24">
        <f t="shared" si="16"/>
        <v>0</v>
      </c>
      <c r="J53" s="24">
        <f t="shared" si="16"/>
        <v>0</v>
      </c>
      <c r="K53" s="24">
        <f t="shared" si="16"/>
        <v>0</v>
      </c>
      <c r="L53" s="21">
        <f t="shared" si="14"/>
        <v>105.1</v>
      </c>
      <c r="M53" s="21">
        <f t="shared" si="16"/>
        <v>105.1</v>
      </c>
      <c r="N53" s="21">
        <f t="shared" si="16"/>
        <v>0</v>
      </c>
      <c r="O53" s="21">
        <f t="shared" si="16"/>
        <v>0</v>
      </c>
      <c r="R53" s="70">
        <f>'[1]2 pr._pajamos pagal rūšis'!L49-'[1]9 pr._įstaigų pajamos'!L53</f>
        <v>0</v>
      </c>
    </row>
    <row r="54" spans="1:18" ht="15.9" customHeight="1" x14ac:dyDescent="0.3">
      <c r="A54" s="37" t="s">
        <v>93</v>
      </c>
      <c r="B54" s="544" t="s">
        <v>159</v>
      </c>
      <c r="C54" s="545"/>
      <c r="D54" s="545"/>
      <c r="E54" s="545"/>
      <c r="F54" s="545"/>
      <c r="G54" s="545"/>
      <c r="H54" s="545"/>
      <c r="I54" s="545"/>
      <c r="J54" s="545"/>
      <c r="K54" s="545"/>
      <c r="L54" s="545"/>
      <c r="M54" s="545"/>
      <c r="N54" s="545"/>
      <c r="O54" s="546"/>
      <c r="R54" s="70">
        <f>'[1]2 pr._pajamos pagal rūšis'!L50-'[1]9 pr._įstaigų pajamos'!L54</f>
        <v>0</v>
      </c>
    </row>
    <row r="55" spans="1:18" ht="15.9" customHeight="1" x14ac:dyDescent="0.25">
      <c r="A55" s="5" t="s">
        <v>94</v>
      </c>
      <c r="B55" s="14" t="s">
        <v>50</v>
      </c>
      <c r="C55" s="74" t="s">
        <v>46</v>
      </c>
      <c r="D55" s="8">
        <f t="shared" ref="D55:D84" si="17">E55+G55</f>
        <v>20.100000000000001</v>
      </c>
      <c r="E55" s="8">
        <v>20.100000000000001</v>
      </c>
      <c r="F55" s="8"/>
      <c r="G55" s="8"/>
      <c r="H55" s="9">
        <f t="shared" ref="H55:H56" si="18">I55+K55</f>
        <v>0</v>
      </c>
      <c r="I55" s="9"/>
      <c r="J55" s="9"/>
      <c r="K55" s="9"/>
      <c r="L55" s="11">
        <f t="shared" ref="L55:L56" si="19">M55+O55</f>
        <v>20.100000000000001</v>
      </c>
      <c r="M55" s="11">
        <f t="shared" ref="M55:O69" si="20">E55+I55</f>
        <v>20.100000000000001</v>
      </c>
      <c r="N55" s="11">
        <f t="shared" si="20"/>
        <v>0</v>
      </c>
      <c r="O55" s="11">
        <f t="shared" si="20"/>
        <v>0</v>
      </c>
      <c r="R55" s="70">
        <f>'[1]2 pr._pajamos pagal rūšis'!L51-'[1]9 pr._įstaigų pajamos'!L55</f>
        <v>0</v>
      </c>
    </row>
    <row r="56" spans="1:18" ht="15.9" customHeight="1" x14ac:dyDescent="0.25">
      <c r="A56" s="13" t="s">
        <v>95</v>
      </c>
      <c r="B56" s="12" t="s">
        <v>33</v>
      </c>
      <c r="C56" s="15" t="s">
        <v>46</v>
      </c>
      <c r="D56" s="8">
        <f t="shared" si="17"/>
        <v>0.1</v>
      </c>
      <c r="E56" s="8">
        <v>0.1</v>
      </c>
      <c r="F56" s="8"/>
      <c r="G56" s="8"/>
      <c r="H56" s="9">
        <f t="shared" si="18"/>
        <v>0</v>
      </c>
      <c r="I56" s="9"/>
      <c r="J56" s="9"/>
      <c r="K56" s="9"/>
      <c r="L56" s="11">
        <f t="shared" si="19"/>
        <v>0.1</v>
      </c>
      <c r="M56" s="11">
        <f t="shared" si="20"/>
        <v>0.1</v>
      </c>
      <c r="N56" s="11">
        <f t="shared" si="20"/>
        <v>0</v>
      </c>
      <c r="O56" s="11">
        <f t="shared" si="20"/>
        <v>0</v>
      </c>
      <c r="R56" s="70">
        <f>'[1]2 pr._pajamos pagal rūšis'!L52-'[1]9 pr._įstaigų pajamos'!L56</f>
        <v>0</v>
      </c>
    </row>
    <row r="57" spans="1:18" ht="15" customHeight="1" x14ac:dyDescent="0.25">
      <c r="A57" s="13" t="s">
        <v>96</v>
      </c>
      <c r="B57" s="73" t="s">
        <v>149</v>
      </c>
      <c r="C57" s="74" t="s">
        <v>46</v>
      </c>
      <c r="D57" s="8">
        <f t="shared" si="17"/>
        <v>2.4</v>
      </c>
      <c r="E57" s="8">
        <v>2.4</v>
      </c>
      <c r="F57" s="8"/>
      <c r="G57" s="8"/>
      <c r="H57" s="9">
        <f t="shared" si="13"/>
        <v>0</v>
      </c>
      <c r="I57" s="9"/>
      <c r="J57" s="9"/>
      <c r="K57" s="9"/>
      <c r="L57" s="11">
        <f t="shared" si="14"/>
        <v>2.4</v>
      </c>
      <c r="M57" s="11">
        <f t="shared" si="20"/>
        <v>2.4</v>
      </c>
      <c r="N57" s="11">
        <f t="shared" si="15"/>
        <v>0</v>
      </c>
      <c r="O57" s="11">
        <f t="shared" si="20"/>
        <v>0</v>
      </c>
      <c r="R57" s="70">
        <f>'[1]2 pr._pajamos pagal rūšis'!L53-'[1]9 pr._įstaigų pajamos'!L57</f>
        <v>0</v>
      </c>
    </row>
    <row r="58" spans="1:18" ht="15" customHeight="1" x14ac:dyDescent="0.25">
      <c r="A58" s="19" t="s">
        <v>97</v>
      </c>
      <c r="B58" s="29" t="s">
        <v>254</v>
      </c>
      <c r="C58" s="30" t="s">
        <v>46</v>
      </c>
      <c r="D58" s="16">
        <f t="shared" si="17"/>
        <v>12.8</v>
      </c>
      <c r="E58" s="16">
        <v>12.8</v>
      </c>
      <c r="F58" s="16"/>
      <c r="G58" s="16"/>
      <c r="H58" s="10">
        <f t="shared" si="13"/>
        <v>0</v>
      </c>
      <c r="I58" s="10"/>
      <c r="J58" s="10"/>
      <c r="K58" s="10"/>
      <c r="L58" s="12">
        <f t="shared" si="14"/>
        <v>12.8</v>
      </c>
      <c r="M58" s="12">
        <f t="shared" si="20"/>
        <v>12.8</v>
      </c>
      <c r="N58" s="12">
        <f t="shared" si="15"/>
        <v>0</v>
      </c>
      <c r="O58" s="12">
        <f t="shared" si="20"/>
        <v>0</v>
      </c>
      <c r="R58" s="70">
        <f>'[1]2 pr._pajamos pagal rūšis'!L54-'[1]9 pr._įstaigų pajamos'!L58</f>
        <v>0</v>
      </c>
    </row>
    <row r="59" spans="1:18" ht="15" customHeight="1" x14ac:dyDescent="0.25">
      <c r="A59" s="5" t="s">
        <v>98</v>
      </c>
      <c r="B59" s="12" t="s">
        <v>142</v>
      </c>
      <c r="C59" s="30" t="s">
        <v>46</v>
      </c>
      <c r="D59" s="16">
        <f t="shared" si="17"/>
        <v>0.2</v>
      </c>
      <c r="E59" s="16">
        <v>0.2</v>
      </c>
      <c r="F59" s="16"/>
      <c r="G59" s="16"/>
      <c r="H59" s="10">
        <f t="shared" si="13"/>
        <v>0</v>
      </c>
      <c r="I59" s="10"/>
      <c r="J59" s="10"/>
      <c r="K59" s="10"/>
      <c r="L59" s="12">
        <f t="shared" si="14"/>
        <v>0.2</v>
      </c>
      <c r="M59" s="12">
        <f t="shared" si="20"/>
        <v>0.2</v>
      </c>
      <c r="N59" s="12">
        <f t="shared" si="15"/>
        <v>0</v>
      </c>
      <c r="O59" s="12">
        <f t="shared" si="20"/>
        <v>0</v>
      </c>
      <c r="R59" s="70">
        <f>'[1]2 pr._pajamos pagal rūšis'!L55-'[1]9 pr._įstaigų pajamos'!L59</f>
        <v>0</v>
      </c>
    </row>
    <row r="60" spans="1:18" ht="15" customHeight="1" x14ac:dyDescent="0.25">
      <c r="A60" s="5" t="s">
        <v>99</v>
      </c>
      <c r="B60" s="31" t="s">
        <v>236</v>
      </c>
      <c r="C60" s="30" t="s">
        <v>46</v>
      </c>
      <c r="D60" s="16">
        <f t="shared" si="17"/>
        <v>18.100000000000001</v>
      </c>
      <c r="E60" s="16">
        <v>18.100000000000001</v>
      </c>
      <c r="F60" s="16"/>
      <c r="G60" s="16"/>
      <c r="H60" s="10">
        <f t="shared" si="13"/>
        <v>0</v>
      </c>
      <c r="I60" s="10"/>
      <c r="J60" s="10"/>
      <c r="K60" s="10"/>
      <c r="L60" s="12">
        <f t="shared" si="14"/>
        <v>18.100000000000001</v>
      </c>
      <c r="M60" s="12">
        <f t="shared" si="20"/>
        <v>18.100000000000001</v>
      </c>
      <c r="N60" s="12">
        <f t="shared" si="15"/>
        <v>0</v>
      </c>
      <c r="O60" s="12">
        <f t="shared" si="20"/>
        <v>0</v>
      </c>
      <c r="R60" s="70">
        <f>'[1]2 pr._pajamos pagal rūšis'!L56-'[1]9 pr._įstaigų pajamos'!L60</f>
        <v>0</v>
      </c>
    </row>
    <row r="61" spans="1:18" ht="15" customHeight="1" x14ac:dyDescent="0.25">
      <c r="A61" s="32" t="s">
        <v>100</v>
      </c>
      <c r="B61" s="29" t="s">
        <v>255</v>
      </c>
      <c r="C61" s="15" t="s">
        <v>46</v>
      </c>
      <c r="D61" s="16">
        <f t="shared" si="17"/>
        <v>53.9</v>
      </c>
      <c r="E61" s="16">
        <v>53.9</v>
      </c>
      <c r="F61" s="16">
        <v>28.3</v>
      </c>
      <c r="G61" s="16"/>
      <c r="H61" s="10">
        <f t="shared" si="13"/>
        <v>0</v>
      </c>
      <c r="I61" s="10"/>
      <c r="J61" s="10"/>
      <c r="K61" s="10"/>
      <c r="L61" s="12">
        <f t="shared" si="14"/>
        <v>53.9</v>
      </c>
      <c r="M61" s="12">
        <f t="shared" si="20"/>
        <v>53.9</v>
      </c>
      <c r="N61" s="12">
        <f t="shared" si="15"/>
        <v>28.3</v>
      </c>
      <c r="O61" s="12">
        <f t="shared" si="20"/>
        <v>0</v>
      </c>
      <c r="R61" s="70">
        <f>'[1]2 pr._pajamos pagal rūšis'!L57-'[1]9 pr._įstaigų pajamos'!L61</f>
        <v>0</v>
      </c>
    </row>
    <row r="62" spans="1:18" ht="15" customHeight="1" x14ac:dyDescent="0.25">
      <c r="A62" s="32" t="s">
        <v>101</v>
      </c>
      <c r="B62" s="29" t="s">
        <v>256</v>
      </c>
      <c r="C62" s="15" t="s">
        <v>46</v>
      </c>
      <c r="D62" s="16">
        <f t="shared" si="17"/>
        <v>23.8</v>
      </c>
      <c r="E62" s="16">
        <v>23.8</v>
      </c>
      <c r="F62" s="16"/>
      <c r="G62" s="16"/>
      <c r="H62" s="10">
        <f t="shared" si="13"/>
        <v>0</v>
      </c>
      <c r="I62" s="10"/>
      <c r="J62" s="10"/>
      <c r="K62" s="10"/>
      <c r="L62" s="12">
        <f t="shared" si="14"/>
        <v>23.8</v>
      </c>
      <c r="M62" s="12">
        <f t="shared" si="20"/>
        <v>23.8</v>
      </c>
      <c r="N62" s="12">
        <f t="shared" si="15"/>
        <v>0</v>
      </c>
      <c r="O62" s="12">
        <f t="shared" si="20"/>
        <v>0</v>
      </c>
      <c r="R62" s="70">
        <f>'[1]2 pr._pajamos pagal rūšis'!L58-'[1]9 pr._įstaigų pajamos'!L62</f>
        <v>0</v>
      </c>
    </row>
    <row r="63" spans="1:18" ht="15" customHeight="1" x14ac:dyDescent="0.25">
      <c r="A63" s="32" t="s">
        <v>102</v>
      </c>
      <c r="B63" s="29" t="s">
        <v>257</v>
      </c>
      <c r="C63" s="30" t="s">
        <v>46</v>
      </c>
      <c r="D63" s="16">
        <f t="shared" si="17"/>
        <v>0.1</v>
      </c>
      <c r="E63" s="16">
        <v>0.1</v>
      </c>
      <c r="F63" s="16"/>
      <c r="G63" s="16"/>
      <c r="H63" s="10">
        <f t="shared" si="13"/>
        <v>0</v>
      </c>
      <c r="I63" s="10"/>
      <c r="J63" s="10"/>
      <c r="K63" s="10"/>
      <c r="L63" s="12">
        <f t="shared" si="14"/>
        <v>0.1</v>
      </c>
      <c r="M63" s="12">
        <f t="shared" si="20"/>
        <v>0.1</v>
      </c>
      <c r="N63" s="12">
        <f t="shared" si="15"/>
        <v>0</v>
      </c>
      <c r="O63" s="12">
        <f t="shared" si="20"/>
        <v>0</v>
      </c>
      <c r="R63" s="70">
        <f>'[1]2 pr._pajamos pagal rūšis'!L59-'[1]9 pr._įstaigų pajamos'!L63</f>
        <v>0</v>
      </c>
    </row>
    <row r="64" spans="1:18" ht="15" customHeight="1" x14ac:dyDescent="0.25">
      <c r="A64" s="32" t="s">
        <v>103</v>
      </c>
      <c r="B64" s="29" t="s">
        <v>249</v>
      </c>
      <c r="C64" s="15" t="s">
        <v>46</v>
      </c>
      <c r="D64" s="16">
        <f t="shared" si="17"/>
        <v>2.8</v>
      </c>
      <c r="E64" s="16">
        <v>2.8</v>
      </c>
      <c r="F64" s="16"/>
      <c r="G64" s="16"/>
      <c r="H64" s="10">
        <f t="shared" si="13"/>
        <v>0</v>
      </c>
      <c r="I64" s="10"/>
      <c r="J64" s="10"/>
      <c r="K64" s="10"/>
      <c r="L64" s="12">
        <f t="shared" si="14"/>
        <v>2.8</v>
      </c>
      <c r="M64" s="12">
        <f t="shared" si="20"/>
        <v>2.8</v>
      </c>
      <c r="N64" s="12">
        <f t="shared" si="15"/>
        <v>0</v>
      </c>
      <c r="O64" s="12">
        <f t="shared" si="20"/>
        <v>0</v>
      </c>
      <c r="R64" s="70">
        <f>'[1]2 pr._pajamos pagal rūšis'!L60-'[1]9 pr._įstaigų pajamos'!L64</f>
        <v>0</v>
      </c>
    </row>
    <row r="65" spans="1:18" ht="15" customHeight="1" x14ac:dyDescent="0.25">
      <c r="A65" s="32" t="s">
        <v>145</v>
      </c>
      <c r="B65" s="166" t="s">
        <v>42</v>
      </c>
      <c r="C65" s="15" t="s">
        <v>46</v>
      </c>
      <c r="D65" s="16">
        <f t="shared" si="17"/>
        <v>0.1</v>
      </c>
      <c r="E65" s="16">
        <v>0.1</v>
      </c>
      <c r="F65" s="16"/>
      <c r="G65" s="16"/>
      <c r="H65" s="10">
        <f t="shared" si="13"/>
        <v>0</v>
      </c>
      <c r="I65" s="10"/>
      <c r="J65" s="10"/>
      <c r="K65" s="10"/>
      <c r="L65" s="12">
        <f t="shared" si="14"/>
        <v>0.1</v>
      </c>
      <c r="M65" s="12">
        <f t="shared" si="20"/>
        <v>0.1</v>
      </c>
      <c r="N65" s="12">
        <f t="shared" si="15"/>
        <v>0</v>
      </c>
      <c r="O65" s="12">
        <f t="shared" si="20"/>
        <v>0</v>
      </c>
      <c r="R65" s="70">
        <f>'[1]2 pr._pajamos pagal rūšis'!L61-'[1]9 pr._įstaigų pajamos'!L65</f>
        <v>0</v>
      </c>
    </row>
    <row r="66" spans="1:18" ht="15" customHeight="1" x14ac:dyDescent="0.25">
      <c r="A66" s="5" t="s">
        <v>146</v>
      </c>
      <c r="B66" s="33" t="s">
        <v>153</v>
      </c>
      <c r="C66" s="75" t="s">
        <v>46</v>
      </c>
      <c r="D66" s="16">
        <f t="shared" si="17"/>
        <v>7.1</v>
      </c>
      <c r="E66" s="16">
        <v>7.1</v>
      </c>
      <c r="F66" s="16"/>
      <c r="G66" s="16"/>
      <c r="H66" s="10">
        <f t="shared" si="13"/>
        <v>0</v>
      </c>
      <c r="I66" s="10"/>
      <c r="J66" s="10"/>
      <c r="K66" s="10"/>
      <c r="L66" s="12">
        <f t="shared" si="14"/>
        <v>7.1</v>
      </c>
      <c r="M66" s="12">
        <f t="shared" si="20"/>
        <v>7.1</v>
      </c>
      <c r="N66" s="12">
        <f t="shared" si="15"/>
        <v>0</v>
      </c>
      <c r="O66" s="12">
        <f t="shared" si="20"/>
        <v>0</v>
      </c>
      <c r="R66" s="70">
        <f>'[1]2 pr._pajamos pagal rūšis'!L62-'[1]9 pr._įstaigų pajamos'!L66</f>
        <v>0</v>
      </c>
    </row>
    <row r="67" spans="1:18" ht="15" customHeight="1" x14ac:dyDescent="0.25">
      <c r="A67" s="5" t="s">
        <v>104</v>
      </c>
      <c r="B67" s="33" t="s">
        <v>41</v>
      </c>
      <c r="C67" s="75" t="s">
        <v>46</v>
      </c>
      <c r="D67" s="16">
        <f t="shared" si="17"/>
        <v>3.5</v>
      </c>
      <c r="E67" s="16">
        <v>3.5</v>
      </c>
      <c r="F67" s="16"/>
      <c r="G67" s="16"/>
      <c r="H67" s="10">
        <f t="shared" si="13"/>
        <v>0</v>
      </c>
      <c r="I67" s="10"/>
      <c r="J67" s="10"/>
      <c r="K67" s="10"/>
      <c r="L67" s="12">
        <f t="shared" si="14"/>
        <v>3.5</v>
      </c>
      <c r="M67" s="12">
        <f t="shared" si="20"/>
        <v>3.5</v>
      </c>
      <c r="N67" s="12">
        <f t="shared" si="20"/>
        <v>0</v>
      </c>
      <c r="O67" s="12">
        <f t="shared" si="20"/>
        <v>0</v>
      </c>
      <c r="R67" s="70">
        <f>'[1]2 pr._pajamos pagal rūšis'!L63-'[1]9 pr._įstaigų pajamos'!L67</f>
        <v>0</v>
      </c>
    </row>
    <row r="68" spans="1:18" ht="15" customHeight="1" x14ac:dyDescent="0.25">
      <c r="A68" s="5" t="s">
        <v>147</v>
      </c>
      <c r="B68" s="82" t="s">
        <v>43</v>
      </c>
      <c r="C68" s="75" t="s">
        <v>46</v>
      </c>
      <c r="D68" s="16">
        <f t="shared" si="17"/>
        <v>0.1</v>
      </c>
      <c r="E68" s="16">
        <v>0.1</v>
      </c>
      <c r="F68" s="16"/>
      <c r="G68" s="16"/>
      <c r="H68" s="10">
        <f t="shared" si="13"/>
        <v>0</v>
      </c>
      <c r="I68" s="10"/>
      <c r="J68" s="10"/>
      <c r="K68" s="10"/>
      <c r="L68" s="12">
        <f t="shared" si="14"/>
        <v>0.1</v>
      </c>
      <c r="M68" s="12">
        <f t="shared" si="20"/>
        <v>0.1</v>
      </c>
      <c r="N68" s="12">
        <f t="shared" si="20"/>
        <v>0</v>
      </c>
      <c r="O68" s="12">
        <f t="shared" si="20"/>
        <v>0</v>
      </c>
      <c r="R68" s="70">
        <f>'[1]2 pr._pajamos pagal rūšis'!L64-'[1]9 pr._įstaigų pajamos'!L68</f>
        <v>0</v>
      </c>
    </row>
    <row r="69" spans="1:18" ht="15" customHeight="1" x14ac:dyDescent="0.25">
      <c r="A69" s="5" t="s">
        <v>148</v>
      </c>
      <c r="B69" s="33" t="s">
        <v>40</v>
      </c>
      <c r="C69" s="75" t="s">
        <v>46</v>
      </c>
      <c r="D69" s="16">
        <f t="shared" si="17"/>
        <v>10.9</v>
      </c>
      <c r="E69" s="16">
        <v>10.9</v>
      </c>
      <c r="F69" s="16"/>
      <c r="G69" s="16"/>
      <c r="H69" s="10">
        <f t="shared" si="13"/>
        <v>0</v>
      </c>
      <c r="I69" s="10"/>
      <c r="J69" s="10"/>
      <c r="K69" s="10"/>
      <c r="L69" s="12">
        <f t="shared" si="14"/>
        <v>10.9</v>
      </c>
      <c r="M69" s="12">
        <f t="shared" si="20"/>
        <v>10.9</v>
      </c>
      <c r="N69" s="12">
        <f t="shared" si="20"/>
        <v>0</v>
      </c>
      <c r="O69" s="12">
        <f t="shared" si="20"/>
        <v>0</v>
      </c>
      <c r="R69" s="70">
        <f>'[1]2 pr._pajamos pagal rūšis'!L65-'[1]9 pr._įstaigų pajamos'!L69</f>
        <v>0</v>
      </c>
    </row>
    <row r="70" spans="1:18" ht="15" customHeight="1" x14ac:dyDescent="0.25">
      <c r="A70" s="5" t="s">
        <v>105</v>
      </c>
      <c r="B70" s="34" t="s">
        <v>251</v>
      </c>
      <c r="C70" s="75" t="s">
        <v>46</v>
      </c>
      <c r="D70" s="16">
        <f>E70+G70</f>
        <v>15.4</v>
      </c>
      <c r="E70" s="16">
        <v>15.4</v>
      </c>
      <c r="F70" s="16"/>
      <c r="G70" s="16"/>
      <c r="H70" s="10">
        <f>I70+K70</f>
        <v>0</v>
      </c>
      <c r="I70" s="10"/>
      <c r="J70" s="10"/>
      <c r="K70" s="10"/>
      <c r="L70" s="12">
        <f>M70+O70</f>
        <v>15.4</v>
      </c>
      <c r="M70" s="12">
        <f>E70+I70</f>
        <v>15.4</v>
      </c>
      <c r="N70" s="12">
        <f>F70+J70</f>
        <v>0</v>
      </c>
      <c r="O70" s="12">
        <f>G70+K70</f>
        <v>0</v>
      </c>
      <c r="R70" s="70">
        <f>'[1]2 pr._pajamos pagal rūšis'!L66-'[1]9 pr._įstaigų pajamos'!L70</f>
        <v>0</v>
      </c>
    </row>
    <row r="71" spans="1:18" ht="15" customHeight="1" x14ac:dyDescent="0.25">
      <c r="A71" s="5" t="s">
        <v>106</v>
      </c>
      <c r="B71" s="82" t="s">
        <v>335</v>
      </c>
      <c r="C71" s="75" t="s">
        <v>46</v>
      </c>
      <c r="D71" s="16">
        <f t="shared" si="17"/>
        <v>6</v>
      </c>
      <c r="E71" s="16">
        <v>6</v>
      </c>
      <c r="F71" s="16"/>
      <c r="G71" s="16"/>
      <c r="H71" s="10">
        <f t="shared" si="13"/>
        <v>0</v>
      </c>
      <c r="I71" s="10"/>
      <c r="J71" s="10"/>
      <c r="K71" s="10"/>
      <c r="L71" s="12">
        <f t="shared" si="14"/>
        <v>6</v>
      </c>
      <c r="M71" s="12">
        <f t="shared" ref="M71:O118" si="21">E71+I71</f>
        <v>6</v>
      </c>
      <c r="N71" s="12">
        <f t="shared" si="21"/>
        <v>0</v>
      </c>
      <c r="O71" s="12">
        <f t="shared" si="21"/>
        <v>0</v>
      </c>
      <c r="R71" s="70">
        <f>'[1]2 pr._pajamos pagal rūšis'!L67-'[1]9 pr._įstaigų pajamos'!L71</f>
        <v>0</v>
      </c>
    </row>
    <row r="72" spans="1:18" ht="15" customHeight="1" x14ac:dyDescent="0.25">
      <c r="A72" s="5" t="s">
        <v>107</v>
      </c>
      <c r="B72" s="29" t="s">
        <v>291</v>
      </c>
      <c r="C72" s="30" t="s">
        <v>46</v>
      </c>
      <c r="D72" s="16">
        <f t="shared" si="17"/>
        <v>11</v>
      </c>
      <c r="E72" s="16">
        <v>11</v>
      </c>
      <c r="F72" s="16"/>
      <c r="G72" s="16"/>
      <c r="H72" s="10">
        <f t="shared" si="13"/>
        <v>0</v>
      </c>
      <c r="I72" s="10"/>
      <c r="J72" s="10"/>
      <c r="K72" s="10"/>
      <c r="L72" s="12">
        <f t="shared" si="14"/>
        <v>11</v>
      </c>
      <c r="M72" s="12">
        <f t="shared" si="21"/>
        <v>11</v>
      </c>
      <c r="N72" s="12">
        <f t="shared" si="21"/>
        <v>0</v>
      </c>
      <c r="O72" s="12">
        <f t="shared" si="21"/>
        <v>0</v>
      </c>
      <c r="R72" s="70">
        <f>'[1]2 pr._pajamos pagal rūšis'!L68-'[1]9 pr._įstaigų pajamos'!L72</f>
        <v>0</v>
      </c>
    </row>
    <row r="73" spans="1:18" ht="15" customHeight="1" x14ac:dyDescent="0.25">
      <c r="A73" s="5" t="s">
        <v>108</v>
      </c>
      <c r="B73" s="29" t="s">
        <v>143</v>
      </c>
      <c r="C73" s="30" t="s">
        <v>46</v>
      </c>
      <c r="D73" s="16">
        <f t="shared" si="17"/>
        <v>83.4</v>
      </c>
      <c r="E73" s="16">
        <v>83.4</v>
      </c>
      <c r="F73" s="16"/>
      <c r="G73" s="16"/>
      <c r="H73" s="10">
        <f t="shared" si="13"/>
        <v>0</v>
      </c>
      <c r="I73" s="10"/>
      <c r="J73" s="10"/>
      <c r="K73" s="10"/>
      <c r="L73" s="12">
        <f t="shared" si="14"/>
        <v>83.4</v>
      </c>
      <c r="M73" s="12">
        <f t="shared" si="21"/>
        <v>83.4</v>
      </c>
      <c r="N73" s="12">
        <f t="shared" si="21"/>
        <v>0</v>
      </c>
      <c r="O73" s="12">
        <f t="shared" si="21"/>
        <v>0</v>
      </c>
      <c r="R73" s="70">
        <f>'[1]2 pr._pajamos pagal rūšis'!L69-'[1]9 pr._įstaigų pajamos'!L73</f>
        <v>0</v>
      </c>
    </row>
    <row r="74" spans="1:18" ht="15" customHeight="1" x14ac:dyDescent="0.25">
      <c r="A74" s="5" t="s">
        <v>109</v>
      </c>
      <c r="B74" s="29" t="s">
        <v>34</v>
      </c>
      <c r="C74" s="30" t="s">
        <v>46</v>
      </c>
      <c r="D74" s="16">
        <f t="shared" si="17"/>
        <v>41.1</v>
      </c>
      <c r="E74" s="16">
        <v>41.1</v>
      </c>
      <c r="F74" s="16"/>
      <c r="G74" s="16"/>
      <c r="H74" s="10">
        <f t="shared" si="13"/>
        <v>0</v>
      </c>
      <c r="I74" s="10"/>
      <c r="J74" s="10"/>
      <c r="K74" s="10"/>
      <c r="L74" s="12">
        <f t="shared" si="14"/>
        <v>41.1</v>
      </c>
      <c r="M74" s="12">
        <f t="shared" si="21"/>
        <v>41.1</v>
      </c>
      <c r="N74" s="12">
        <f t="shared" si="21"/>
        <v>0</v>
      </c>
      <c r="O74" s="12">
        <f t="shared" si="21"/>
        <v>0</v>
      </c>
      <c r="R74" s="70">
        <f>'[1]2 pr._pajamos pagal rūšis'!L70-'[1]9 pr._įstaigų pajamos'!L74</f>
        <v>0</v>
      </c>
    </row>
    <row r="75" spans="1:18" ht="15" customHeight="1" x14ac:dyDescent="0.25">
      <c r="A75" s="5" t="s">
        <v>154</v>
      </c>
      <c r="B75" s="29" t="s">
        <v>36</v>
      </c>
      <c r="C75" s="30" t="s">
        <v>46</v>
      </c>
      <c r="D75" s="16">
        <f t="shared" si="17"/>
        <v>41.5</v>
      </c>
      <c r="E75" s="16">
        <v>41.5</v>
      </c>
      <c r="F75" s="16"/>
      <c r="G75" s="16"/>
      <c r="H75" s="10">
        <f t="shared" si="13"/>
        <v>0</v>
      </c>
      <c r="I75" s="10"/>
      <c r="J75" s="10"/>
      <c r="K75" s="10"/>
      <c r="L75" s="12">
        <f t="shared" si="14"/>
        <v>41.5</v>
      </c>
      <c r="M75" s="12">
        <f t="shared" si="21"/>
        <v>41.5</v>
      </c>
      <c r="N75" s="12">
        <f t="shared" si="21"/>
        <v>0</v>
      </c>
      <c r="O75" s="12">
        <f t="shared" si="21"/>
        <v>0</v>
      </c>
      <c r="R75" s="70">
        <f>'[1]2 pr._pajamos pagal rūšis'!L71-'[1]9 pr._įstaigų pajamos'!L75</f>
        <v>0</v>
      </c>
    </row>
    <row r="76" spans="1:18" ht="15" customHeight="1" x14ac:dyDescent="0.25">
      <c r="A76" s="5" t="s">
        <v>110</v>
      </c>
      <c r="B76" s="29" t="s">
        <v>38</v>
      </c>
      <c r="C76" s="30" t="s">
        <v>46</v>
      </c>
      <c r="D76" s="16">
        <f t="shared" si="17"/>
        <v>97.4</v>
      </c>
      <c r="E76" s="16">
        <v>97.4</v>
      </c>
      <c r="F76" s="16"/>
      <c r="G76" s="16"/>
      <c r="H76" s="10">
        <f t="shared" si="13"/>
        <v>0</v>
      </c>
      <c r="I76" s="10"/>
      <c r="J76" s="10"/>
      <c r="K76" s="10"/>
      <c r="L76" s="12">
        <f t="shared" si="14"/>
        <v>97.4</v>
      </c>
      <c r="M76" s="12">
        <f t="shared" si="21"/>
        <v>97.4</v>
      </c>
      <c r="N76" s="12">
        <f t="shared" si="21"/>
        <v>0</v>
      </c>
      <c r="O76" s="12">
        <f t="shared" si="21"/>
        <v>0</v>
      </c>
      <c r="R76" s="70">
        <f>'[1]2 pr._pajamos pagal rūšis'!L72-'[1]9 pr._įstaigų pajamos'!L76</f>
        <v>0</v>
      </c>
    </row>
    <row r="77" spans="1:18" ht="16.5" customHeight="1" x14ac:dyDescent="0.25">
      <c r="A77" s="5" t="s">
        <v>111</v>
      </c>
      <c r="B77" s="12" t="s">
        <v>37</v>
      </c>
      <c r="C77" s="30" t="s">
        <v>46</v>
      </c>
      <c r="D77" s="16">
        <f t="shared" si="17"/>
        <v>43.6</v>
      </c>
      <c r="E77" s="16">
        <v>43.6</v>
      </c>
      <c r="F77" s="16"/>
      <c r="G77" s="16"/>
      <c r="H77" s="10">
        <f t="shared" si="13"/>
        <v>0</v>
      </c>
      <c r="I77" s="10"/>
      <c r="J77" s="10"/>
      <c r="K77" s="10"/>
      <c r="L77" s="12">
        <f t="shared" si="14"/>
        <v>43.6</v>
      </c>
      <c r="M77" s="12">
        <f t="shared" si="21"/>
        <v>43.6</v>
      </c>
      <c r="N77" s="12">
        <f t="shared" si="21"/>
        <v>0</v>
      </c>
      <c r="O77" s="12">
        <f t="shared" si="21"/>
        <v>0</v>
      </c>
      <c r="R77" s="70">
        <f>'[1]2 pr._pajamos pagal rūšis'!L73-'[1]9 pr._įstaigų pajamos'!L77</f>
        <v>0</v>
      </c>
    </row>
    <row r="78" spans="1:18" x14ac:dyDescent="0.25">
      <c r="A78" s="5" t="s">
        <v>112</v>
      </c>
      <c r="B78" s="35" t="s">
        <v>35</v>
      </c>
      <c r="C78" s="15" t="s">
        <v>46</v>
      </c>
      <c r="D78" s="16">
        <f t="shared" si="17"/>
        <v>85.2</v>
      </c>
      <c r="E78" s="16">
        <v>85.2</v>
      </c>
      <c r="F78" s="16"/>
      <c r="G78" s="16"/>
      <c r="H78" s="10">
        <f t="shared" si="13"/>
        <v>0</v>
      </c>
      <c r="I78" s="10"/>
      <c r="J78" s="10"/>
      <c r="K78" s="10"/>
      <c r="L78" s="12">
        <f t="shared" si="14"/>
        <v>85.2</v>
      </c>
      <c r="M78" s="12">
        <f t="shared" si="21"/>
        <v>85.2</v>
      </c>
      <c r="N78" s="12">
        <f t="shared" si="21"/>
        <v>0</v>
      </c>
      <c r="O78" s="12">
        <f t="shared" si="21"/>
        <v>0</v>
      </c>
      <c r="R78" s="70">
        <f>'[1]2 pr._pajamos pagal rūšis'!L74-'[1]9 pr._įstaigų pajamos'!L78</f>
        <v>0</v>
      </c>
    </row>
    <row r="79" spans="1:18" ht="15" customHeight="1" x14ac:dyDescent="0.25">
      <c r="A79" s="13" t="s">
        <v>113</v>
      </c>
      <c r="B79" s="35" t="s">
        <v>44</v>
      </c>
      <c r="C79" s="15" t="s">
        <v>46</v>
      </c>
      <c r="D79" s="16">
        <f t="shared" si="17"/>
        <v>1.5</v>
      </c>
      <c r="E79" s="16">
        <v>1.5</v>
      </c>
      <c r="F79" s="16">
        <v>0.7</v>
      </c>
      <c r="G79" s="16"/>
      <c r="H79" s="10">
        <f t="shared" si="13"/>
        <v>0</v>
      </c>
      <c r="I79" s="10"/>
      <c r="J79" s="10"/>
      <c r="K79" s="10"/>
      <c r="L79" s="12">
        <f t="shared" si="14"/>
        <v>1.5</v>
      </c>
      <c r="M79" s="12">
        <f t="shared" si="21"/>
        <v>1.5</v>
      </c>
      <c r="N79" s="12">
        <f t="shared" si="21"/>
        <v>0.7</v>
      </c>
      <c r="O79" s="12">
        <f t="shared" si="21"/>
        <v>0</v>
      </c>
      <c r="R79" s="70">
        <f>'[1]2 pr._pajamos pagal rūšis'!L75-'[1]9 pr._įstaigų pajamos'!L79</f>
        <v>0</v>
      </c>
    </row>
    <row r="80" spans="1:18" ht="15" customHeight="1" x14ac:dyDescent="0.25">
      <c r="A80" s="19" t="s">
        <v>114</v>
      </c>
      <c r="B80" s="35" t="s">
        <v>585</v>
      </c>
      <c r="C80" s="15" t="s">
        <v>46</v>
      </c>
      <c r="D80" s="16">
        <f t="shared" si="17"/>
        <v>68.2</v>
      </c>
      <c r="E80" s="16">
        <v>68.2</v>
      </c>
      <c r="F80" s="16">
        <v>42.3</v>
      </c>
      <c r="G80" s="16"/>
      <c r="H80" s="10">
        <f t="shared" si="13"/>
        <v>0</v>
      </c>
      <c r="I80" s="10"/>
      <c r="J80" s="10"/>
      <c r="K80" s="10"/>
      <c r="L80" s="12">
        <f t="shared" si="14"/>
        <v>68.2</v>
      </c>
      <c r="M80" s="12">
        <f t="shared" si="21"/>
        <v>68.2</v>
      </c>
      <c r="N80" s="12">
        <f t="shared" si="21"/>
        <v>42.3</v>
      </c>
      <c r="O80" s="12">
        <f t="shared" si="21"/>
        <v>0</v>
      </c>
      <c r="R80" s="70">
        <f>'[1]2 pr._pajamos pagal rūšis'!L76-'[1]9 pr._įstaigų pajamos'!L80</f>
        <v>0</v>
      </c>
    </row>
    <row r="81" spans="1:18" ht="15" customHeight="1" x14ac:dyDescent="0.25">
      <c r="A81" s="267" t="s">
        <v>150</v>
      </c>
      <c r="B81" s="35" t="s">
        <v>59</v>
      </c>
      <c r="C81" s="15" t="s">
        <v>46</v>
      </c>
      <c r="D81" s="16">
        <f t="shared" si="17"/>
        <v>8.5</v>
      </c>
      <c r="E81" s="16">
        <v>8.5</v>
      </c>
      <c r="F81" s="16">
        <v>2.7</v>
      </c>
      <c r="G81" s="16"/>
      <c r="H81" s="10">
        <f t="shared" si="13"/>
        <v>0</v>
      </c>
      <c r="I81" s="10"/>
      <c r="J81" s="10"/>
      <c r="K81" s="10"/>
      <c r="L81" s="12">
        <f t="shared" si="14"/>
        <v>8.5</v>
      </c>
      <c r="M81" s="12">
        <f t="shared" si="21"/>
        <v>8.5</v>
      </c>
      <c r="N81" s="12">
        <f t="shared" si="21"/>
        <v>2.7</v>
      </c>
      <c r="O81" s="12">
        <f t="shared" si="21"/>
        <v>0</v>
      </c>
      <c r="R81" s="70">
        <f>'[1]2 pr._pajamos pagal rūšis'!L77-'[1]9 pr._įstaigų pajamos'!L81</f>
        <v>0</v>
      </c>
    </row>
    <row r="82" spans="1:18" ht="15" customHeight="1" x14ac:dyDescent="0.25">
      <c r="A82" s="32" t="s">
        <v>115</v>
      </c>
      <c r="B82" s="35" t="s">
        <v>45</v>
      </c>
      <c r="C82" s="15" t="s">
        <v>46</v>
      </c>
      <c r="D82" s="16">
        <f t="shared" si="17"/>
        <v>36.700000000000003</v>
      </c>
      <c r="E82" s="16">
        <v>36.700000000000003</v>
      </c>
      <c r="F82" s="16"/>
      <c r="G82" s="16"/>
      <c r="H82" s="10">
        <f t="shared" si="13"/>
        <v>0</v>
      </c>
      <c r="I82" s="10"/>
      <c r="J82" s="10"/>
      <c r="K82" s="10"/>
      <c r="L82" s="12">
        <f t="shared" si="14"/>
        <v>36.700000000000003</v>
      </c>
      <c r="M82" s="12">
        <f t="shared" si="21"/>
        <v>36.700000000000003</v>
      </c>
      <c r="N82" s="12">
        <f t="shared" si="21"/>
        <v>0</v>
      </c>
      <c r="O82" s="12">
        <f t="shared" si="21"/>
        <v>0</v>
      </c>
      <c r="R82" s="70">
        <f>'[1]2 pr._pajamos pagal rūšis'!L78-'[1]9 pr._įstaigų pajamos'!L82</f>
        <v>0</v>
      </c>
    </row>
    <row r="83" spans="1:18" s="36" customFormat="1" ht="15" customHeight="1" x14ac:dyDescent="0.25">
      <c r="A83" s="32" t="s">
        <v>116</v>
      </c>
      <c r="B83" s="12" t="s">
        <v>156</v>
      </c>
      <c r="C83" s="15" t="s">
        <v>46</v>
      </c>
      <c r="D83" s="16">
        <f t="shared" si="17"/>
        <v>6.5</v>
      </c>
      <c r="E83" s="16">
        <v>6.5</v>
      </c>
      <c r="F83" s="16"/>
      <c r="G83" s="16"/>
      <c r="H83" s="10">
        <f t="shared" si="13"/>
        <v>0</v>
      </c>
      <c r="I83" s="10"/>
      <c r="J83" s="10"/>
      <c r="K83" s="10"/>
      <c r="L83" s="12">
        <f t="shared" si="14"/>
        <v>6.5</v>
      </c>
      <c r="M83" s="12">
        <f t="shared" si="21"/>
        <v>6.5</v>
      </c>
      <c r="N83" s="12">
        <f t="shared" si="21"/>
        <v>0</v>
      </c>
      <c r="O83" s="12">
        <f t="shared" si="21"/>
        <v>0</v>
      </c>
      <c r="R83" s="70">
        <f>'[1]2 pr._pajamos pagal rūšis'!L79-'[1]9 pr._įstaigų pajamos'!L83</f>
        <v>0</v>
      </c>
    </row>
    <row r="84" spans="1:18" s="36" customFormat="1" ht="15" customHeight="1" x14ac:dyDescent="0.25">
      <c r="A84" s="32" t="s">
        <v>117</v>
      </c>
      <c r="B84" s="40" t="s">
        <v>58</v>
      </c>
      <c r="C84" s="15" t="s">
        <v>46</v>
      </c>
      <c r="D84" s="16">
        <f t="shared" si="17"/>
        <v>11.5</v>
      </c>
      <c r="E84" s="16">
        <v>11.5</v>
      </c>
      <c r="F84" s="16"/>
      <c r="G84" s="16"/>
      <c r="H84" s="10">
        <f t="shared" si="13"/>
        <v>0</v>
      </c>
      <c r="I84" s="10"/>
      <c r="J84" s="10"/>
      <c r="K84" s="10"/>
      <c r="L84" s="12">
        <f t="shared" si="14"/>
        <v>11.5</v>
      </c>
      <c r="M84" s="12">
        <f t="shared" si="21"/>
        <v>11.5</v>
      </c>
      <c r="N84" s="12">
        <f t="shared" si="21"/>
        <v>0</v>
      </c>
      <c r="O84" s="12">
        <f t="shared" si="21"/>
        <v>0</v>
      </c>
      <c r="R84" s="70"/>
    </row>
    <row r="85" spans="1:18" ht="15.9" customHeight="1" x14ac:dyDescent="0.25">
      <c r="A85" s="269" t="s">
        <v>118</v>
      </c>
      <c r="B85" s="21" t="s">
        <v>165</v>
      </c>
      <c r="C85" s="25"/>
      <c r="D85" s="23">
        <f t="shared" ref="D85:R85" si="22">SUM(D55:D84)</f>
        <v>713.50000000000023</v>
      </c>
      <c r="E85" s="23">
        <f t="shared" si="22"/>
        <v>713.50000000000023</v>
      </c>
      <c r="F85" s="23">
        <f t="shared" si="22"/>
        <v>74</v>
      </c>
      <c r="G85" s="23">
        <f t="shared" si="22"/>
        <v>0</v>
      </c>
      <c r="H85" s="67">
        <f t="shared" si="22"/>
        <v>0</v>
      </c>
      <c r="I85" s="67">
        <f t="shared" si="22"/>
        <v>0</v>
      </c>
      <c r="J85" s="67">
        <f t="shared" si="22"/>
        <v>0</v>
      </c>
      <c r="K85" s="67">
        <f t="shared" si="22"/>
        <v>0</v>
      </c>
      <c r="L85" s="21">
        <f t="shared" si="22"/>
        <v>713.50000000000023</v>
      </c>
      <c r="M85" s="43">
        <f t="shared" si="22"/>
        <v>713.50000000000023</v>
      </c>
      <c r="N85" s="43">
        <f t="shared" si="22"/>
        <v>74</v>
      </c>
      <c r="O85" s="43">
        <f t="shared" si="22"/>
        <v>0</v>
      </c>
      <c r="P85" s="23">
        <f t="shared" si="22"/>
        <v>0</v>
      </c>
      <c r="Q85" s="23">
        <f t="shared" si="22"/>
        <v>0</v>
      </c>
      <c r="R85" s="23">
        <f t="shared" si="22"/>
        <v>0</v>
      </c>
    </row>
    <row r="86" spans="1:18" ht="15.9" customHeight="1" x14ac:dyDescent="0.3">
      <c r="A86" s="32" t="s">
        <v>119</v>
      </c>
      <c r="B86" s="544" t="s">
        <v>60</v>
      </c>
      <c r="C86" s="545"/>
      <c r="D86" s="545"/>
      <c r="E86" s="545"/>
      <c r="F86" s="545"/>
      <c r="G86" s="545"/>
      <c r="H86" s="545"/>
      <c r="I86" s="545"/>
      <c r="J86" s="545"/>
      <c r="K86" s="545"/>
      <c r="L86" s="545"/>
      <c r="M86" s="545"/>
      <c r="N86" s="545"/>
      <c r="O86" s="545"/>
      <c r="R86" s="70">
        <f>'[1]2 pr._pajamos pagal rūšis'!L82-'[1]9 pr._įstaigų pajamos'!L86</f>
        <v>0</v>
      </c>
    </row>
    <row r="87" spans="1:18" ht="15" customHeight="1" x14ac:dyDescent="0.25">
      <c r="A87" s="32" t="s">
        <v>120</v>
      </c>
      <c r="B87" s="29" t="s">
        <v>7</v>
      </c>
      <c r="C87" s="38" t="s">
        <v>30</v>
      </c>
      <c r="D87" s="16">
        <f t="shared" ref="D87:D99" si="23">E87+G87</f>
        <v>1.3</v>
      </c>
      <c r="E87" s="16">
        <v>1.3</v>
      </c>
      <c r="F87" s="16"/>
      <c r="G87" s="16"/>
      <c r="H87" s="10">
        <f t="shared" si="13"/>
        <v>0</v>
      </c>
      <c r="I87" s="10"/>
      <c r="J87" s="10"/>
      <c r="K87" s="10"/>
      <c r="L87" s="12">
        <f t="shared" si="14"/>
        <v>1.3</v>
      </c>
      <c r="M87" s="12">
        <f t="shared" si="21"/>
        <v>1.3</v>
      </c>
      <c r="N87" s="12">
        <f t="shared" si="21"/>
        <v>0</v>
      </c>
      <c r="O87" s="12">
        <f t="shared" si="21"/>
        <v>0</v>
      </c>
      <c r="R87" s="70">
        <f>'[1]2 pr._pajamos pagal rūšis'!L83-'[1]9 pr._įstaigų pajamos'!L87</f>
        <v>0</v>
      </c>
    </row>
    <row r="88" spans="1:18" ht="15" customHeight="1" x14ac:dyDescent="0.25">
      <c r="A88" s="32" t="s">
        <v>121</v>
      </c>
      <c r="B88" s="29" t="s">
        <v>10</v>
      </c>
      <c r="C88" s="38" t="s">
        <v>30</v>
      </c>
      <c r="D88" s="16">
        <f t="shared" si="23"/>
        <v>0.8</v>
      </c>
      <c r="E88" s="16">
        <v>0.8</v>
      </c>
      <c r="F88" s="16"/>
      <c r="G88" s="16"/>
      <c r="H88" s="10">
        <f t="shared" si="13"/>
        <v>0</v>
      </c>
      <c r="I88" s="10"/>
      <c r="J88" s="10"/>
      <c r="K88" s="10"/>
      <c r="L88" s="12">
        <f t="shared" si="14"/>
        <v>0.8</v>
      </c>
      <c r="M88" s="12">
        <f t="shared" si="21"/>
        <v>0.8</v>
      </c>
      <c r="N88" s="12">
        <f t="shared" si="21"/>
        <v>0</v>
      </c>
      <c r="O88" s="12">
        <f t="shared" si="21"/>
        <v>0</v>
      </c>
      <c r="R88" s="70">
        <f>'[1]2 pr._pajamos pagal rūšis'!L84-'[1]9 pr._įstaigų pajamos'!L88</f>
        <v>0</v>
      </c>
    </row>
    <row r="89" spans="1:18" ht="15" customHeight="1" x14ac:dyDescent="0.25">
      <c r="A89" s="32" t="s">
        <v>122</v>
      </c>
      <c r="B89" s="29" t="s">
        <v>11</v>
      </c>
      <c r="C89" s="38" t="s">
        <v>30</v>
      </c>
      <c r="D89" s="16">
        <f t="shared" si="23"/>
        <v>1.2</v>
      </c>
      <c r="E89" s="16">
        <v>1.2</v>
      </c>
      <c r="F89" s="16"/>
      <c r="G89" s="16"/>
      <c r="H89" s="10">
        <f t="shared" si="13"/>
        <v>0</v>
      </c>
      <c r="I89" s="10"/>
      <c r="J89" s="10"/>
      <c r="K89" s="10"/>
      <c r="L89" s="12">
        <f t="shared" si="14"/>
        <v>1.2</v>
      </c>
      <c r="M89" s="12">
        <f t="shared" si="21"/>
        <v>1.2</v>
      </c>
      <c r="N89" s="12">
        <f t="shared" si="21"/>
        <v>0</v>
      </c>
      <c r="O89" s="12">
        <f t="shared" si="21"/>
        <v>0</v>
      </c>
      <c r="R89" s="70">
        <f>'[1]2 pr._pajamos pagal rūšis'!L85-'[1]9 pr._įstaigų pajamos'!L89</f>
        <v>0</v>
      </c>
    </row>
    <row r="90" spans="1:18" ht="15" customHeight="1" x14ac:dyDescent="0.25">
      <c r="A90" s="32" t="s">
        <v>123</v>
      </c>
      <c r="B90" s="29" t="s">
        <v>15</v>
      </c>
      <c r="C90" s="38" t="s">
        <v>30</v>
      </c>
      <c r="D90" s="16">
        <f t="shared" si="23"/>
        <v>0.8</v>
      </c>
      <c r="E90" s="16">
        <v>0.8</v>
      </c>
      <c r="F90" s="16"/>
      <c r="G90" s="16"/>
      <c r="H90" s="10">
        <f t="shared" si="13"/>
        <v>0</v>
      </c>
      <c r="I90" s="10"/>
      <c r="J90" s="10"/>
      <c r="K90" s="10"/>
      <c r="L90" s="12">
        <f t="shared" si="14"/>
        <v>0.8</v>
      </c>
      <c r="M90" s="12">
        <f t="shared" si="21"/>
        <v>0.8</v>
      </c>
      <c r="N90" s="12">
        <f t="shared" si="21"/>
        <v>0</v>
      </c>
      <c r="O90" s="12">
        <f t="shared" si="21"/>
        <v>0</v>
      </c>
      <c r="R90" s="70">
        <f>'[1]2 pr._pajamos pagal rūšis'!L86-'[1]9 pr._įstaigų pajamos'!L90</f>
        <v>0</v>
      </c>
    </row>
    <row r="91" spans="1:18" ht="15" customHeight="1" x14ac:dyDescent="0.25">
      <c r="A91" s="32" t="s">
        <v>124</v>
      </c>
      <c r="B91" s="29" t="s">
        <v>16</v>
      </c>
      <c r="C91" s="38" t="s">
        <v>30</v>
      </c>
      <c r="D91" s="16">
        <f t="shared" si="23"/>
        <v>1.2</v>
      </c>
      <c r="E91" s="16">
        <v>1.2</v>
      </c>
      <c r="F91" s="16"/>
      <c r="G91" s="16"/>
      <c r="H91" s="10">
        <f t="shared" si="13"/>
        <v>0</v>
      </c>
      <c r="I91" s="10"/>
      <c r="J91" s="10"/>
      <c r="K91" s="10"/>
      <c r="L91" s="12">
        <f t="shared" si="14"/>
        <v>1.2</v>
      </c>
      <c r="M91" s="12">
        <f t="shared" si="21"/>
        <v>1.2</v>
      </c>
      <c r="N91" s="12">
        <f t="shared" si="21"/>
        <v>0</v>
      </c>
      <c r="O91" s="12">
        <f t="shared" si="21"/>
        <v>0</v>
      </c>
      <c r="R91" s="70"/>
    </row>
    <row r="92" spans="1:18" ht="15" customHeight="1" x14ac:dyDescent="0.25">
      <c r="A92" s="32" t="s">
        <v>125</v>
      </c>
      <c r="B92" s="29" t="s">
        <v>27</v>
      </c>
      <c r="C92" s="38" t="s">
        <v>30</v>
      </c>
      <c r="D92" s="16">
        <f t="shared" si="23"/>
        <v>29.6</v>
      </c>
      <c r="E92" s="16">
        <v>29.6</v>
      </c>
      <c r="F92" s="16"/>
      <c r="G92" s="16"/>
      <c r="H92" s="10">
        <f t="shared" si="13"/>
        <v>0</v>
      </c>
      <c r="I92" s="10"/>
      <c r="J92" s="10"/>
      <c r="K92" s="10"/>
      <c r="L92" s="12">
        <f t="shared" si="14"/>
        <v>29.6</v>
      </c>
      <c r="M92" s="12">
        <f t="shared" si="21"/>
        <v>29.6</v>
      </c>
      <c r="N92" s="12">
        <f t="shared" si="21"/>
        <v>0</v>
      </c>
      <c r="O92" s="12">
        <f t="shared" si="21"/>
        <v>0</v>
      </c>
      <c r="R92" s="70">
        <f>'[1]2 pr._pajamos pagal rūšis'!L88-'[1]9 pr._įstaigų pajamos'!L92</f>
        <v>0</v>
      </c>
    </row>
    <row r="93" spans="1:18" ht="15" customHeight="1" x14ac:dyDescent="0.25">
      <c r="A93" s="32" t="s">
        <v>126</v>
      </c>
      <c r="B93" s="29" t="s">
        <v>52</v>
      </c>
      <c r="C93" s="38" t="s">
        <v>30</v>
      </c>
      <c r="D93" s="16">
        <f t="shared" si="23"/>
        <v>5.3999999999999995</v>
      </c>
      <c r="E93" s="16">
        <v>4.0999999999999996</v>
      </c>
      <c r="F93" s="16"/>
      <c r="G93" s="16">
        <v>1.3</v>
      </c>
      <c r="H93" s="10">
        <f t="shared" si="13"/>
        <v>0</v>
      </c>
      <c r="I93" s="10"/>
      <c r="J93" s="10"/>
      <c r="K93" s="10"/>
      <c r="L93" s="12">
        <f t="shared" si="14"/>
        <v>5.3999999999999995</v>
      </c>
      <c r="M93" s="12">
        <f t="shared" si="21"/>
        <v>4.0999999999999996</v>
      </c>
      <c r="N93" s="12">
        <f t="shared" si="21"/>
        <v>0</v>
      </c>
      <c r="O93" s="12">
        <f t="shared" si="21"/>
        <v>1.3</v>
      </c>
      <c r="R93" s="70">
        <f>'[1]2 pr._pajamos pagal rūšis'!L89-'[1]9 pr._įstaigų pajamos'!L93</f>
        <v>0</v>
      </c>
    </row>
    <row r="94" spans="1:18" ht="15" customHeight="1" x14ac:dyDescent="0.25">
      <c r="A94" s="32" t="s">
        <v>151</v>
      </c>
      <c r="B94" s="29" t="s">
        <v>53</v>
      </c>
      <c r="C94" s="38" t="s">
        <v>30</v>
      </c>
      <c r="D94" s="16">
        <f t="shared" si="23"/>
        <v>4.2</v>
      </c>
      <c r="E94" s="16">
        <v>4.2</v>
      </c>
      <c r="F94" s="16"/>
      <c r="G94" s="16"/>
      <c r="H94" s="10">
        <f t="shared" si="13"/>
        <v>0</v>
      </c>
      <c r="I94" s="10"/>
      <c r="J94" s="10"/>
      <c r="K94" s="10"/>
      <c r="L94" s="12">
        <f t="shared" si="14"/>
        <v>4.2</v>
      </c>
      <c r="M94" s="12">
        <f t="shared" si="21"/>
        <v>4.2</v>
      </c>
      <c r="N94" s="12">
        <f t="shared" si="21"/>
        <v>0</v>
      </c>
      <c r="O94" s="12">
        <f t="shared" si="21"/>
        <v>0</v>
      </c>
      <c r="R94" s="70">
        <f>'[1]2 pr._pajamos pagal rūšis'!L90-'[1]9 pr._įstaigų pajamos'!L94</f>
        <v>0</v>
      </c>
    </row>
    <row r="95" spans="1:18" ht="15" customHeight="1" x14ac:dyDescent="0.25">
      <c r="A95" s="13" t="s">
        <v>127</v>
      </c>
      <c r="B95" s="29" t="s">
        <v>252</v>
      </c>
      <c r="C95" s="38" t="s">
        <v>30</v>
      </c>
      <c r="D95" s="16">
        <f t="shared" si="23"/>
        <v>1.6</v>
      </c>
      <c r="E95" s="16">
        <v>1.6</v>
      </c>
      <c r="F95" s="16"/>
      <c r="G95" s="16"/>
      <c r="H95" s="10">
        <f t="shared" si="13"/>
        <v>0</v>
      </c>
      <c r="I95" s="10"/>
      <c r="J95" s="10"/>
      <c r="K95" s="10"/>
      <c r="L95" s="12">
        <f t="shared" si="14"/>
        <v>1.6</v>
      </c>
      <c r="M95" s="12">
        <f t="shared" si="21"/>
        <v>1.6</v>
      </c>
      <c r="N95" s="12">
        <f t="shared" si="21"/>
        <v>0</v>
      </c>
      <c r="O95" s="12">
        <f t="shared" si="21"/>
        <v>0</v>
      </c>
      <c r="R95" s="70">
        <f>'[1]2 pr._pajamos pagal rūšis'!L91-'[1]9 pr._įstaigų pajamos'!L95</f>
        <v>0</v>
      </c>
    </row>
    <row r="96" spans="1:18" ht="15" customHeight="1" x14ac:dyDescent="0.25">
      <c r="A96" s="13" t="s">
        <v>128</v>
      </c>
      <c r="B96" s="29" t="s">
        <v>61</v>
      </c>
      <c r="C96" s="38" t="s">
        <v>30</v>
      </c>
      <c r="D96" s="16">
        <f t="shared" si="23"/>
        <v>1.2</v>
      </c>
      <c r="E96" s="16">
        <v>1.2</v>
      </c>
      <c r="F96" s="16"/>
      <c r="G96" s="16"/>
      <c r="H96" s="10">
        <f t="shared" si="13"/>
        <v>0</v>
      </c>
      <c r="I96" s="10"/>
      <c r="J96" s="10"/>
      <c r="K96" s="10"/>
      <c r="L96" s="12">
        <f t="shared" si="14"/>
        <v>1.2</v>
      </c>
      <c r="M96" s="12">
        <f t="shared" si="21"/>
        <v>1.2</v>
      </c>
      <c r="N96" s="12">
        <f t="shared" si="21"/>
        <v>0</v>
      </c>
      <c r="O96" s="12">
        <f t="shared" si="21"/>
        <v>0</v>
      </c>
      <c r="R96" s="70">
        <f>'[1]2 pr._pajamos pagal rūšis'!L92-'[1]9 pr._įstaigų pajamos'!L96</f>
        <v>0</v>
      </c>
    </row>
    <row r="97" spans="1:18" ht="15" customHeight="1" x14ac:dyDescent="0.25">
      <c r="A97" s="267" t="s">
        <v>129</v>
      </c>
      <c r="B97" s="29" t="s">
        <v>144</v>
      </c>
      <c r="C97" s="38" t="s">
        <v>30</v>
      </c>
      <c r="D97" s="16">
        <f t="shared" si="23"/>
        <v>1</v>
      </c>
      <c r="E97" s="16">
        <v>1</v>
      </c>
      <c r="F97" s="16"/>
      <c r="G97" s="16"/>
      <c r="H97" s="10">
        <f t="shared" si="13"/>
        <v>0</v>
      </c>
      <c r="I97" s="10"/>
      <c r="J97" s="10"/>
      <c r="K97" s="10"/>
      <c r="L97" s="12">
        <f t="shared" si="14"/>
        <v>1</v>
      </c>
      <c r="M97" s="12">
        <f t="shared" si="21"/>
        <v>1</v>
      </c>
      <c r="N97" s="12">
        <f t="shared" si="21"/>
        <v>0</v>
      </c>
      <c r="O97" s="12">
        <f t="shared" si="21"/>
        <v>0</v>
      </c>
      <c r="R97" s="70">
        <f>'[1]2 pr._pajamos pagal rūšis'!L93-'[1]9 pr._įstaigų pajamos'!L97</f>
        <v>0</v>
      </c>
    </row>
    <row r="98" spans="1:18" ht="15" customHeight="1" x14ac:dyDescent="0.25">
      <c r="A98" s="13" t="s">
        <v>130</v>
      </c>
      <c r="B98" s="29" t="s">
        <v>28</v>
      </c>
      <c r="C98" s="38" t="s">
        <v>30</v>
      </c>
      <c r="D98" s="16">
        <f t="shared" si="23"/>
        <v>3.5</v>
      </c>
      <c r="E98" s="16">
        <v>3.5</v>
      </c>
      <c r="F98" s="16"/>
      <c r="G98" s="16"/>
      <c r="H98" s="10">
        <f t="shared" si="13"/>
        <v>0</v>
      </c>
      <c r="I98" s="10"/>
      <c r="J98" s="10"/>
      <c r="K98" s="10"/>
      <c r="L98" s="12">
        <f t="shared" si="14"/>
        <v>3.5</v>
      </c>
      <c r="M98" s="12">
        <f t="shared" si="21"/>
        <v>3.5</v>
      </c>
      <c r="N98" s="12">
        <f t="shared" si="21"/>
        <v>0</v>
      </c>
      <c r="O98" s="12">
        <f t="shared" si="21"/>
        <v>0</v>
      </c>
      <c r="R98" s="70">
        <f>'[1]2 pr._pajamos pagal rūšis'!L94-'[1]9 pr._įstaigų pajamos'!L98</f>
        <v>0</v>
      </c>
    </row>
    <row r="99" spans="1:18" ht="15" customHeight="1" x14ac:dyDescent="0.25">
      <c r="A99" s="13" t="s">
        <v>131</v>
      </c>
      <c r="B99" s="12" t="s">
        <v>29</v>
      </c>
      <c r="C99" s="38" t="s">
        <v>30</v>
      </c>
      <c r="D99" s="16">
        <f t="shared" si="23"/>
        <v>24.3</v>
      </c>
      <c r="E99" s="16">
        <v>22.3</v>
      </c>
      <c r="F99" s="16"/>
      <c r="G99" s="16">
        <v>2</v>
      </c>
      <c r="H99" s="10">
        <f t="shared" si="13"/>
        <v>0</v>
      </c>
      <c r="I99" s="10"/>
      <c r="J99" s="10"/>
      <c r="K99" s="10"/>
      <c r="L99" s="12">
        <f t="shared" si="14"/>
        <v>24.3</v>
      </c>
      <c r="M99" s="12">
        <f t="shared" si="21"/>
        <v>22.3</v>
      </c>
      <c r="N99" s="12">
        <f t="shared" si="21"/>
        <v>0</v>
      </c>
      <c r="O99" s="12">
        <f t="shared" si="21"/>
        <v>2</v>
      </c>
      <c r="R99" s="70">
        <f>'[1]2 pr._pajamos pagal rūšis'!L95-'[1]9 pr._įstaigų pajamos'!L99</f>
        <v>0</v>
      </c>
    </row>
    <row r="100" spans="1:18" ht="15.9" customHeight="1" x14ac:dyDescent="0.25">
      <c r="A100" s="268" t="s">
        <v>132</v>
      </c>
      <c r="B100" s="43" t="s">
        <v>167</v>
      </c>
      <c r="C100" s="76"/>
      <c r="D100" s="66">
        <f t="shared" ref="D100:K100" si="24">SUM(D87:D99)</f>
        <v>76.100000000000009</v>
      </c>
      <c r="E100" s="66">
        <f t="shared" si="24"/>
        <v>72.800000000000011</v>
      </c>
      <c r="F100" s="66">
        <f t="shared" si="24"/>
        <v>0</v>
      </c>
      <c r="G100" s="66">
        <f t="shared" si="24"/>
        <v>3.3</v>
      </c>
      <c r="H100" s="67">
        <f t="shared" si="24"/>
        <v>0</v>
      </c>
      <c r="I100" s="67">
        <f t="shared" si="24"/>
        <v>0</v>
      </c>
      <c r="J100" s="67">
        <f t="shared" si="24"/>
        <v>0</v>
      </c>
      <c r="K100" s="67">
        <f t="shared" si="24"/>
        <v>0</v>
      </c>
      <c r="L100" s="21">
        <f t="shared" si="14"/>
        <v>76.100000000000009</v>
      </c>
      <c r="M100" s="43">
        <f>SUM(M87:M99)</f>
        <v>72.800000000000011</v>
      </c>
      <c r="N100" s="43">
        <f>SUM(N87:N99)</f>
        <v>0</v>
      </c>
      <c r="O100" s="43">
        <f>SUM(O87:O99)</f>
        <v>3.3</v>
      </c>
      <c r="R100" s="70">
        <f>'[1]2 pr._pajamos pagal rūšis'!L96-'[1]9 pr._įstaigų pajamos'!L100</f>
        <v>0</v>
      </c>
    </row>
    <row r="101" spans="1:18" ht="15.9" customHeight="1" x14ac:dyDescent="0.3">
      <c r="A101" s="37" t="s">
        <v>133</v>
      </c>
      <c r="B101" s="544" t="s">
        <v>62</v>
      </c>
      <c r="C101" s="545"/>
      <c r="D101" s="545"/>
      <c r="E101" s="545"/>
      <c r="F101" s="545"/>
      <c r="G101" s="545"/>
      <c r="H101" s="545"/>
      <c r="I101" s="545"/>
      <c r="J101" s="545"/>
      <c r="K101" s="545"/>
      <c r="L101" s="545"/>
      <c r="M101" s="545"/>
      <c r="N101" s="545"/>
      <c r="O101" s="546"/>
      <c r="R101" s="70">
        <f>'[1]2 pr._pajamos pagal rūšis'!L97-'[1]9 pr._įstaigų pajamos'!L101</f>
        <v>0</v>
      </c>
    </row>
    <row r="102" spans="1:18" ht="15" customHeight="1" x14ac:dyDescent="0.25">
      <c r="A102" s="37" t="s">
        <v>152</v>
      </c>
      <c r="B102" s="11" t="s">
        <v>47</v>
      </c>
      <c r="C102" s="7" t="s">
        <v>24</v>
      </c>
      <c r="D102" s="8">
        <f>E102+G102</f>
        <v>270</v>
      </c>
      <c r="E102" s="41">
        <v>270</v>
      </c>
      <c r="F102" s="41">
        <v>186</v>
      </c>
      <c r="G102" s="41"/>
      <c r="H102" s="9">
        <f t="shared" si="13"/>
        <v>24.2</v>
      </c>
      <c r="I102" s="9">
        <v>24.2</v>
      </c>
      <c r="J102" s="9"/>
      <c r="K102" s="9"/>
      <c r="L102" s="11">
        <f t="shared" si="14"/>
        <v>294.2</v>
      </c>
      <c r="M102" s="11">
        <f t="shared" si="21"/>
        <v>294.2</v>
      </c>
      <c r="N102" s="11">
        <f>F102+J102</f>
        <v>186</v>
      </c>
      <c r="O102" s="11">
        <f t="shared" si="21"/>
        <v>0</v>
      </c>
      <c r="R102" s="70">
        <f>'[1]2 pr._pajamos pagal rūšis'!L98-'[1]9 pr._įstaigų pajamos'!L102</f>
        <v>0</v>
      </c>
    </row>
    <row r="103" spans="1:18" ht="15" customHeight="1" x14ac:dyDescent="0.25">
      <c r="A103" s="37" t="s">
        <v>134</v>
      </c>
      <c r="B103" s="12" t="s">
        <v>48</v>
      </c>
      <c r="C103" s="15" t="s">
        <v>24</v>
      </c>
      <c r="D103" s="16">
        <f>E103+G103</f>
        <v>58</v>
      </c>
      <c r="E103" s="16">
        <v>58</v>
      </c>
      <c r="F103" s="16">
        <v>20.6</v>
      </c>
      <c r="G103" s="16"/>
      <c r="H103" s="10">
        <f t="shared" si="13"/>
        <v>0</v>
      </c>
      <c r="I103" s="10"/>
      <c r="J103" s="10"/>
      <c r="K103" s="10"/>
      <c r="L103" s="12">
        <f t="shared" si="14"/>
        <v>58</v>
      </c>
      <c r="M103" s="12">
        <f t="shared" si="21"/>
        <v>58</v>
      </c>
      <c r="N103" s="12">
        <f t="shared" si="21"/>
        <v>20.6</v>
      </c>
      <c r="O103" s="12">
        <f t="shared" si="21"/>
        <v>0</v>
      </c>
      <c r="R103" s="70">
        <f>'[1]2 pr._pajamos pagal rūšis'!L99-'[1]9 pr._įstaigų pajamos'!L103</f>
        <v>0</v>
      </c>
    </row>
    <row r="104" spans="1:18" s="36" customFormat="1" ht="16.5" customHeight="1" x14ac:dyDescent="0.25">
      <c r="A104" s="37" t="s">
        <v>171</v>
      </c>
      <c r="B104" s="12" t="s">
        <v>63</v>
      </c>
      <c r="C104" s="30" t="s">
        <v>24</v>
      </c>
      <c r="D104" s="16">
        <f>E104+G104</f>
        <v>0.6</v>
      </c>
      <c r="E104" s="16">
        <v>0.6</v>
      </c>
      <c r="F104" s="16"/>
      <c r="G104" s="16"/>
      <c r="H104" s="10">
        <f t="shared" si="13"/>
        <v>1.6</v>
      </c>
      <c r="I104" s="10">
        <v>1.6</v>
      </c>
      <c r="J104" s="10"/>
      <c r="K104" s="10"/>
      <c r="L104" s="12">
        <f t="shared" si="14"/>
        <v>2.2000000000000002</v>
      </c>
      <c r="M104" s="12">
        <f t="shared" si="21"/>
        <v>2.2000000000000002</v>
      </c>
      <c r="N104" s="12">
        <f t="shared" si="21"/>
        <v>0</v>
      </c>
      <c r="O104" s="12">
        <f t="shared" si="21"/>
        <v>0</v>
      </c>
      <c r="R104" s="70">
        <f>'[1]2 pr._pajamos pagal rūšis'!L100-'[1]9 pr._įstaigų pajamos'!L104</f>
        <v>0</v>
      </c>
    </row>
    <row r="105" spans="1:18" ht="15" customHeight="1" x14ac:dyDescent="0.25">
      <c r="A105" s="37" t="s">
        <v>172</v>
      </c>
      <c r="B105" s="12" t="s">
        <v>276</v>
      </c>
      <c r="C105" s="15" t="s">
        <v>24</v>
      </c>
      <c r="D105" s="16">
        <f>E105+G105</f>
        <v>31</v>
      </c>
      <c r="E105" s="42">
        <v>31</v>
      </c>
      <c r="F105" s="42"/>
      <c r="G105" s="42"/>
      <c r="H105" s="10">
        <f t="shared" si="13"/>
        <v>0</v>
      </c>
      <c r="I105" s="10"/>
      <c r="J105" s="10"/>
      <c r="K105" s="10"/>
      <c r="L105" s="12">
        <f t="shared" si="14"/>
        <v>31</v>
      </c>
      <c r="M105" s="12">
        <f t="shared" si="21"/>
        <v>31</v>
      </c>
      <c r="N105" s="12">
        <f t="shared" si="21"/>
        <v>0</v>
      </c>
      <c r="O105" s="12">
        <f t="shared" si="21"/>
        <v>0</v>
      </c>
      <c r="R105" s="70">
        <f>'[1]2 pr._pajamos pagal rūšis'!L101-'[1]9 pr._įstaigų pajamos'!L105</f>
        <v>0</v>
      </c>
    </row>
    <row r="106" spans="1:18" ht="15.9" customHeight="1" x14ac:dyDescent="0.25">
      <c r="A106" s="20" t="s">
        <v>173</v>
      </c>
      <c r="B106" s="77" t="s">
        <v>168</v>
      </c>
      <c r="C106" s="78"/>
      <c r="D106" s="79">
        <f t="shared" ref="D106:K106" si="25">SUM(D102:D105)</f>
        <v>359.6</v>
      </c>
      <c r="E106" s="79">
        <f t="shared" si="25"/>
        <v>359.6</v>
      </c>
      <c r="F106" s="79">
        <f t="shared" si="25"/>
        <v>206.6</v>
      </c>
      <c r="G106" s="79">
        <f t="shared" si="25"/>
        <v>0</v>
      </c>
      <c r="H106" s="9">
        <f t="shared" si="25"/>
        <v>25.8</v>
      </c>
      <c r="I106" s="9">
        <f t="shared" si="25"/>
        <v>25.8</v>
      </c>
      <c r="J106" s="9">
        <f t="shared" si="25"/>
        <v>0</v>
      </c>
      <c r="K106" s="9">
        <f t="shared" si="25"/>
        <v>0</v>
      </c>
      <c r="L106" s="21">
        <f t="shared" si="14"/>
        <v>385.4</v>
      </c>
      <c r="M106" s="80">
        <f>SUM(M102:M105)</f>
        <v>385.4</v>
      </c>
      <c r="N106" s="80">
        <f>SUM(N102:N105)</f>
        <v>206.6</v>
      </c>
      <c r="O106" s="80">
        <f>SUM(O102:O105)</f>
        <v>0</v>
      </c>
      <c r="R106" s="70">
        <f>'[1]2 pr._pajamos pagal rūšis'!L102-'[1]9 pr._įstaigų pajamos'!L106</f>
        <v>0</v>
      </c>
    </row>
    <row r="107" spans="1:18" ht="15.9" customHeight="1" x14ac:dyDescent="0.25">
      <c r="A107" s="20" t="s">
        <v>174</v>
      </c>
      <c r="B107" s="44" t="s">
        <v>160</v>
      </c>
      <c r="C107" s="45"/>
      <c r="D107" s="46">
        <f t="shared" ref="D107:K107" si="26">D36+D49+D53+D85+D100+D106</f>
        <v>1338.6000000000004</v>
      </c>
      <c r="E107" s="46">
        <f t="shared" si="26"/>
        <v>1327.3000000000002</v>
      </c>
      <c r="F107" s="46">
        <f t="shared" si="26"/>
        <v>280.60000000000002</v>
      </c>
      <c r="G107" s="46">
        <f t="shared" si="26"/>
        <v>11.3</v>
      </c>
      <c r="H107" s="47">
        <f t="shared" si="26"/>
        <v>25.8</v>
      </c>
      <c r="I107" s="47">
        <f t="shared" si="26"/>
        <v>25.8</v>
      </c>
      <c r="J107" s="47">
        <f t="shared" si="26"/>
        <v>0</v>
      </c>
      <c r="K107" s="47">
        <f t="shared" si="26"/>
        <v>0</v>
      </c>
      <c r="L107" s="21">
        <f t="shared" si="14"/>
        <v>1364.4000000000003</v>
      </c>
      <c r="M107" s="48">
        <f>M36+M49+M53+M85+M100+M106</f>
        <v>1353.1000000000004</v>
      </c>
      <c r="N107" s="48">
        <f>N36+N49+N53+N85+N100+N106</f>
        <v>280.60000000000002</v>
      </c>
      <c r="O107" s="48">
        <f>O36+O49+O53+O85+O100+O106</f>
        <v>11.3</v>
      </c>
      <c r="R107" s="70">
        <f>'[1]2 pr._pajamos pagal rūšis'!L103-'[1]9 pr._įstaigų pajamos'!L107</f>
        <v>0</v>
      </c>
    </row>
    <row r="108" spans="1:18" x14ac:dyDescent="0.25">
      <c r="A108" s="54"/>
      <c r="B108" s="49"/>
      <c r="C108" s="50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</row>
    <row r="109" spans="1:18" x14ac:dyDescent="0.25">
      <c r="A109" s="6"/>
      <c r="B109" s="6"/>
      <c r="C109" s="51"/>
      <c r="D109" s="6">
        <v>1338.6</v>
      </c>
      <c r="E109" s="6">
        <v>1327.3</v>
      </c>
      <c r="F109" s="6">
        <v>280.60000000000002</v>
      </c>
      <c r="G109" s="6">
        <v>11.3</v>
      </c>
      <c r="H109" s="6"/>
      <c r="I109" s="6"/>
      <c r="J109" s="6"/>
      <c r="K109" s="6"/>
      <c r="L109" s="6"/>
      <c r="M109" s="6"/>
      <c r="N109" s="6"/>
      <c r="P109" s="63" t="s">
        <v>209</v>
      </c>
      <c r="Q109" s="64">
        <f>SUMIF(C24:C104,1,L24:L104)</f>
        <v>31.4</v>
      </c>
    </row>
    <row r="110" spans="1:18" x14ac:dyDescent="0.25">
      <c r="A110" s="6"/>
      <c r="B110" s="6"/>
      <c r="C110" s="51"/>
      <c r="D110" s="6">
        <f>D109-D107</f>
        <v>0</v>
      </c>
      <c r="E110" s="6">
        <f t="shared" ref="E110:G110" si="27">E109-E107</f>
        <v>0</v>
      </c>
      <c r="F110" s="6">
        <f t="shared" si="27"/>
        <v>0</v>
      </c>
      <c r="G110" s="6">
        <f t="shared" si="27"/>
        <v>0</v>
      </c>
      <c r="H110" s="6"/>
      <c r="I110" s="6"/>
      <c r="J110" s="6"/>
      <c r="K110" s="6"/>
      <c r="L110" s="6"/>
      <c r="M110" s="6"/>
      <c r="N110" s="6"/>
      <c r="O110" s="6"/>
      <c r="P110" s="63" t="s">
        <v>210</v>
      </c>
      <c r="Q110" s="64">
        <f>SUMIF(C24:C104,2,L24:L104)</f>
        <v>0</v>
      </c>
    </row>
    <row r="111" spans="1:18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P111" s="63" t="s">
        <v>211</v>
      </c>
      <c r="Q111" s="64">
        <f>SUMIF(C24:C104,3,L24:L104)</f>
        <v>1.5</v>
      </c>
    </row>
    <row r="112" spans="1:18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P112" s="63" t="s">
        <v>212</v>
      </c>
      <c r="Q112" s="64">
        <f>SUMIF(C24:C104,4,L24:L104)</f>
        <v>0</v>
      </c>
    </row>
    <row r="113" spans="1:17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P113" s="63" t="s">
        <v>215</v>
      </c>
      <c r="Q113" s="64">
        <f>SUMIF(C24:C104,5,L24:L104)</f>
        <v>0</v>
      </c>
    </row>
    <row r="114" spans="1:17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P114" s="63" t="s">
        <v>213</v>
      </c>
      <c r="Q114" s="64">
        <f>SUMIF(C24:C104,6,L24:L104)</f>
        <v>51.4</v>
      </c>
    </row>
    <row r="115" spans="1:17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P115" s="63" t="s">
        <v>214</v>
      </c>
      <c r="Q115" s="64">
        <f>SUMIF(C24:C104,7,L24:L104)</f>
        <v>105.1</v>
      </c>
    </row>
    <row r="116" spans="1:17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P116" s="63" t="s">
        <v>216</v>
      </c>
      <c r="Q116" s="64">
        <f>SUMIF(C24:C104,8,L24:L104)</f>
        <v>76.100000000000009</v>
      </c>
    </row>
    <row r="117" spans="1:17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P117" s="63" t="s">
        <v>217</v>
      </c>
      <c r="Q117" s="64">
        <f>SUMIF(C24:C104,9,L24:L104)</f>
        <v>713.50000000000023</v>
      </c>
    </row>
    <row r="118" spans="1:17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P118" s="63" t="s">
        <v>218</v>
      </c>
      <c r="Q118" s="64">
        <f>SUMIF(C24:C105,10,L24:L105)</f>
        <v>385.4</v>
      </c>
    </row>
    <row r="119" spans="1:17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P119" s="68" t="s">
        <v>160</v>
      </c>
      <c r="Q119" s="69">
        <f>SUM(Q109:Q118)</f>
        <v>1364.4</v>
      </c>
    </row>
    <row r="120" spans="1:17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P120" s="70"/>
      <c r="Q120" s="70">
        <f>Q119-L107</f>
        <v>0</v>
      </c>
    </row>
    <row r="121" spans="1:17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P121" s="70"/>
      <c r="Q121" s="70"/>
    </row>
    <row r="122" spans="1:17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P122" s="70"/>
      <c r="Q122" s="70"/>
    </row>
    <row r="123" spans="1:17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7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7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7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7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7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C207" s="52"/>
    </row>
    <row r="208" spans="1:14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45" spans="3:3" x14ac:dyDescent="0.25">
      <c r="C545" s="2"/>
    </row>
    <row r="546" spans="3:3" x14ac:dyDescent="0.25">
      <c r="C546" s="2"/>
    </row>
    <row r="547" spans="3:3" x14ac:dyDescent="0.25">
      <c r="C547" s="2"/>
    </row>
    <row r="548" spans="3:3" x14ac:dyDescent="0.25">
      <c r="C548" s="2"/>
    </row>
    <row r="549" spans="3:3" x14ac:dyDescent="0.25">
      <c r="C549" s="2"/>
    </row>
  </sheetData>
  <mergeCells count="38">
    <mergeCell ref="B50:O50"/>
    <mergeCell ref="B54:O54"/>
    <mergeCell ref="B86:O86"/>
    <mergeCell ref="B101:O101"/>
    <mergeCell ref="G21:G22"/>
    <mergeCell ref="I21:J21"/>
    <mergeCell ref="K21:K22"/>
    <mergeCell ref="M21:N21"/>
    <mergeCell ref="O21:O22"/>
    <mergeCell ref="B23:O23"/>
    <mergeCell ref="B37:O37"/>
    <mergeCell ref="B15:O15"/>
    <mergeCell ref="B16:O16"/>
    <mergeCell ref="B1:O1"/>
    <mergeCell ref="B2:O2"/>
    <mergeCell ref="B3:O3"/>
    <mergeCell ref="B4:O4"/>
    <mergeCell ref="B10:O10"/>
    <mergeCell ref="B11:O11"/>
    <mergeCell ref="B12:O12"/>
    <mergeCell ref="B13:O13"/>
    <mergeCell ref="B14:O14"/>
    <mergeCell ref="B5:O5"/>
    <mergeCell ref="B6:O6"/>
    <mergeCell ref="B7:O7"/>
    <mergeCell ref="B8:O8"/>
    <mergeCell ref="B9:O9"/>
    <mergeCell ref="A18:O18"/>
    <mergeCell ref="A20:A22"/>
    <mergeCell ref="B20:B22"/>
    <mergeCell ref="C20:C22"/>
    <mergeCell ref="D20:D22"/>
    <mergeCell ref="E20:G20"/>
    <mergeCell ref="H20:H22"/>
    <mergeCell ref="I20:K20"/>
    <mergeCell ref="L20:L22"/>
    <mergeCell ref="M20:O20"/>
    <mergeCell ref="E21:F21"/>
  </mergeCells>
  <pageMargins left="1.1811023622047245" right="0.39370078740157483" top="0.78740157480314965" bottom="0.59055118110236227" header="0.31496062992125984" footer="0.31496062992125984"/>
  <pageSetup paperSize="9"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pr._savarankiškosios f-jos</vt:lpstr>
      <vt:lpstr>5 pr._valstybinės f-jos</vt:lpstr>
      <vt:lpstr>6 pr._ugdymo reikmės</vt:lpstr>
      <vt:lpstr>7 pr._kita dotacija</vt:lpstr>
      <vt:lpstr>8 pr._aplinkos apsaugos s. p.</vt:lpstr>
      <vt:lpstr>9 pr._įstaigų pajamos</vt:lpstr>
      <vt:lpstr>10 pr._skolintos lėšos</vt:lpstr>
      <vt:lpstr>11 pr._nepanaudotos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pr._savarankiškosios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2020-02-20T14:29:41Z</cp:lastPrinted>
  <dcterms:created xsi:type="dcterms:W3CDTF">2007-01-10T08:42:24Z</dcterms:created>
  <dcterms:modified xsi:type="dcterms:W3CDTF">2020-11-09T09:37:05Z</dcterms:modified>
</cp:coreProperties>
</file>