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4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  <externalReference r:id="rId14"/>
  </externalReferences>
  <definedNames>
    <definedName name="_xlnm.Print_Titles" localSheetId="0">'1 pr._pajamos'!$8:$8</definedName>
    <definedName name="_xlnm.Print_Titles" localSheetId="1">'2 pr._pajamos pagal rūšis'!$8:$10</definedName>
    <definedName name="_xlnm.Print_Titles" localSheetId="2">'3 pr._asignavimų suvestinė'!$8:$10</definedName>
    <definedName name="_xlnm.Print_Titles" localSheetId="3">'4 pr._savarankiškos f-jos'!$8:$10</definedName>
    <definedName name="_xlnm.Print_Titles" localSheetId="6">'7 pr._kita dotacija'!$8:$10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P37" i="10" l="1"/>
  <c r="P36" i="10"/>
  <c r="P35" i="10"/>
  <c r="P34" i="10"/>
  <c r="P33" i="10"/>
  <c r="P32" i="10"/>
  <c r="P31" i="10"/>
  <c r="P30" i="10"/>
  <c r="P29" i="10"/>
  <c r="P28" i="10"/>
  <c r="P38" i="10" s="1"/>
  <c r="N23" i="10"/>
  <c r="M23" i="10"/>
  <c r="L23" i="10"/>
  <c r="K23" i="10"/>
  <c r="J23" i="10"/>
  <c r="I23" i="10"/>
  <c r="H23" i="10"/>
  <c r="G23" i="10"/>
  <c r="F23" i="10"/>
  <c r="E23" i="10"/>
  <c r="D23" i="10"/>
  <c r="C23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N17" i="10"/>
  <c r="N24" i="10" s="1"/>
  <c r="M17" i="10"/>
  <c r="M24" i="10" s="1"/>
  <c r="L17" i="10"/>
  <c r="L24" i="10" s="1"/>
  <c r="K17" i="10"/>
  <c r="K24" i="10" s="1"/>
  <c r="P40" i="10" s="1"/>
  <c r="J17" i="10"/>
  <c r="J24" i="10" s="1"/>
  <c r="I17" i="10"/>
  <c r="I24" i="10" s="1"/>
  <c r="H17" i="10"/>
  <c r="H24" i="10" s="1"/>
  <c r="G17" i="10"/>
  <c r="G24" i="10" s="1"/>
  <c r="F17" i="10"/>
  <c r="F24" i="10" s="1"/>
  <c r="E17" i="10"/>
  <c r="E24" i="10" s="1"/>
  <c r="D17" i="10"/>
  <c r="D24" i="10" s="1"/>
  <c r="C17" i="10"/>
  <c r="C24" i="10" s="1"/>
  <c r="S343" i="4"/>
  <c r="S342" i="4"/>
  <c r="K340" i="4"/>
  <c r="J340" i="4"/>
  <c r="I340" i="4"/>
  <c r="G340" i="4"/>
  <c r="F340" i="4"/>
  <c r="E340" i="4"/>
  <c r="D340" i="4"/>
  <c r="K339" i="4"/>
  <c r="J339" i="4"/>
  <c r="I339" i="4"/>
  <c r="H339" i="4"/>
  <c r="G339" i="4"/>
  <c r="F339" i="4"/>
  <c r="E339" i="4"/>
  <c r="D339" i="4"/>
  <c r="K338" i="4"/>
  <c r="J338" i="4"/>
  <c r="I338" i="4"/>
  <c r="H338" i="4"/>
  <c r="G338" i="4"/>
  <c r="F338" i="4"/>
  <c r="E338" i="4"/>
  <c r="D338" i="4"/>
  <c r="K337" i="4"/>
  <c r="J337" i="4"/>
  <c r="I337" i="4"/>
  <c r="H337" i="4"/>
  <c r="G337" i="4"/>
  <c r="F337" i="4"/>
  <c r="E337" i="4"/>
  <c r="D337" i="4"/>
  <c r="N336" i="4"/>
  <c r="K336" i="4"/>
  <c r="J336" i="4"/>
  <c r="I336" i="4"/>
  <c r="H336" i="4"/>
  <c r="G336" i="4"/>
  <c r="F336" i="4"/>
  <c r="E336" i="4"/>
  <c r="D336" i="4"/>
  <c r="F334" i="4"/>
  <c r="E334" i="4"/>
  <c r="N333" i="4"/>
  <c r="K333" i="4"/>
  <c r="J333" i="4"/>
  <c r="I333" i="4"/>
  <c r="H333" i="4"/>
  <c r="G333" i="4"/>
  <c r="F333" i="4"/>
  <c r="E333" i="4"/>
  <c r="D333" i="4"/>
  <c r="L332" i="4"/>
  <c r="H332" i="4"/>
  <c r="D332" i="4"/>
  <c r="K331" i="4"/>
  <c r="J331" i="4"/>
  <c r="I331" i="4"/>
  <c r="H331" i="4" s="1"/>
  <c r="G331" i="4"/>
  <c r="F331" i="4"/>
  <c r="E331" i="4"/>
  <c r="K330" i="4"/>
  <c r="J330" i="4"/>
  <c r="I330" i="4"/>
  <c r="G330" i="4"/>
  <c r="F330" i="4"/>
  <c r="E330" i="4"/>
  <c r="K329" i="4"/>
  <c r="J329" i="4"/>
  <c r="I329" i="4"/>
  <c r="G329" i="4"/>
  <c r="F329" i="4"/>
  <c r="E329" i="4"/>
  <c r="K328" i="4"/>
  <c r="J328" i="4"/>
  <c r="I328" i="4"/>
  <c r="H328" i="4" s="1"/>
  <c r="G328" i="4"/>
  <c r="F328" i="4"/>
  <c r="E328" i="4"/>
  <c r="D328" i="4" s="1"/>
  <c r="J327" i="4"/>
  <c r="I327" i="4"/>
  <c r="H327" i="4" s="1"/>
  <c r="U325" i="4"/>
  <c r="T325" i="4"/>
  <c r="S325" i="4"/>
  <c r="R325" i="4"/>
  <c r="Q325" i="4"/>
  <c r="P325" i="4"/>
  <c r="O322" i="4"/>
  <c r="N322" i="4"/>
  <c r="M322" i="4"/>
  <c r="H322" i="4"/>
  <c r="D322" i="4"/>
  <c r="O321" i="4"/>
  <c r="O333" i="4" s="1"/>
  <c r="N321" i="4"/>
  <c r="M321" i="4"/>
  <c r="H321" i="4"/>
  <c r="D321" i="4"/>
  <c r="O320" i="4"/>
  <c r="N320" i="4"/>
  <c r="M320" i="4"/>
  <c r="L320" i="4" s="1"/>
  <c r="H320" i="4"/>
  <c r="D320" i="4"/>
  <c r="O319" i="4"/>
  <c r="N319" i="4"/>
  <c r="M319" i="4"/>
  <c r="L319" i="4" s="1"/>
  <c r="H319" i="4"/>
  <c r="D319" i="4"/>
  <c r="K317" i="4"/>
  <c r="K324" i="4" s="1"/>
  <c r="J317" i="4"/>
  <c r="J324" i="4" s="1"/>
  <c r="I317" i="4"/>
  <c r="G317" i="4"/>
  <c r="G324" i="4" s="1"/>
  <c r="F317" i="4"/>
  <c r="F324" i="4" s="1"/>
  <c r="E317" i="4"/>
  <c r="O316" i="4"/>
  <c r="N316" i="4"/>
  <c r="M316" i="4"/>
  <c r="L316" i="4" s="1"/>
  <c r="H316" i="4"/>
  <c r="D316" i="4"/>
  <c r="O315" i="4"/>
  <c r="N315" i="4"/>
  <c r="M315" i="4"/>
  <c r="H315" i="4"/>
  <c r="D315" i="4"/>
  <c r="N313" i="4"/>
  <c r="M313" i="4"/>
  <c r="K313" i="4"/>
  <c r="H313" i="4" s="1"/>
  <c r="G313" i="4"/>
  <c r="D313" i="4" s="1"/>
  <c r="O311" i="4"/>
  <c r="N311" i="4"/>
  <c r="M311" i="4"/>
  <c r="L311" i="4" s="1"/>
  <c r="H311" i="4"/>
  <c r="D311" i="4"/>
  <c r="O310" i="4"/>
  <c r="N310" i="4"/>
  <c r="M310" i="4"/>
  <c r="L310" i="4" s="1"/>
  <c r="H310" i="4"/>
  <c r="D310" i="4"/>
  <c r="O309" i="4"/>
  <c r="O336" i="4" s="1"/>
  <c r="N309" i="4"/>
  <c r="M309" i="4"/>
  <c r="H309" i="4"/>
  <c r="D309" i="4"/>
  <c r="K307" i="4"/>
  <c r="J307" i="4"/>
  <c r="I307" i="4"/>
  <c r="H307" i="4" s="1"/>
  <c r="G307" i="4"/>
  <c r="O307" i="4" s="1"/>
  <c r="F307" i="4"/>
  <c r="N307" i="4" s="1"/>
  <c r="E307" i="4"/>
  <c r="J305" i="4"/>
  <c r="I305" i="4"/>
  <c r="F305" i="4"/>
  <c r="E305" i="4"/>
  <c r="H304" i="4"/>
  <c r="O303" i="4"/>
  <c r="N303" i="4"/>
  <c r="M303" i="4"/>
  <c r="L303" i="4"/>
  <c r="H303" i="4"/>
  <c r="D303" i="4"/>
  <c r="O302" i="4"/>
  <c r="N302" i="4"/>
  <c r="M302" i="4"/>
  <c r="L302" i="4"/>
  <c r="H302" i="4"/>
  <c r="D302" i="4"/>
  <c r="O301" i="4"/>
  <c r="N301" i="4"/>
  <c r="M301" i="4"/>
  <c r="L301" i="4"/>
  <c r="H301" i="4"/>
  <c r="D301" i="4"/>
  <c r="N299" i="4"/>
  <c r="M299" i="4"/>
  <c r="K299" i="4"/>
  <c r="H299" i="4"/>
  <c r="G299" i="4"/>
  <c r="O299" i="4" s="1"/>
  <c r="L299" i="4" s="1"/>
  <c r="D299" i="4"/>
  <c r="O298" i="4"/>
  <c r="N298" i="4"/>
  <c r="M298" i="4"/>
  <c r="L298" i="4"/>
  <c r="H298" i="4"/>
  <c r="D298" i="4"/>
  <c r="O297" i="4"/>
  <c r="N297" i="4"/>
  <c r="M297" i="4"/>
  <c r="L297" i="4"/>
  <c r="H297" i="4"/>
  <c r="D297" i="4"/>
  <c r="N295" i="4"/>
  <c r="M295" i="4"/>
  <c r="K295" i="4"/>
  <c r="H295" i="4"/>
  <c r="G295" i="4"/>
  <c r="O295" i="4" s="1"/>
  <c r="L295" i="4" s="1"/>
  <c r="D295" i="4"/>
  <c r="O294" i="4"/>
  <c r="N294" i="4"/>
  <c r="M294" i="4"/>
  <c r="L294" i="4"/>
  <c r="H294" i="4"/>
  <c r="D294" i="4"/>
  <c r="O293" i="4"/>
  <c r="N293" i="4"/>
  <c r="M293" i="4"/>
  <c r="L293" i="4"/>
  <c r="H293" i="4"/>
  <c r="D293" i="4"/>
  <c r="N291" i="4"/>
  <c r="M291" i="4"/>
  <c r="L291" i="4"/>
  <c r="K291" i="4"/>
  <c r="H291" i="4"/>
  <c r="G291" i="4"/>
  <c r="O291" i="4" s="1"/>
  <c r="D291" i="4"/>
  <c r="O290" i="4"/>
  <c r="N290" i="4"/>
  <c r="M290" i="4"/>
  <c r="L290" i="4"/>
  <c r="H290" i="4"/>
  <c r="D290" i="4"/>
  <c r="O289" i="4"/>
  <c r="N289" i="4"/>
  <c r="M289" i="4"/>
  <c r="L289" i="4"/>
  <c r="H289" i="4"/>
  <c r="D289" i="4"/>
  <c r="N287" i="4"/>
  <c r="M287" i="4"/>
  <c r="K287" i="4"/>
  <c r="H287" i="4"/>
  <c r="G287" i="4"/>
  <c r="O287" i="4" s="1"/>
  <c r="L287" i="4" s="1"/>
  <c r="D287" i="4"/>
  <c r="O286" i="4"/>
  <c r="N286" i="4"/>
  <c r="M286" i="4"/>
  <c r="L286" i="4"/>
  <c r="H286" i="4"/>
  <c r="D286" i="4"/>
  <c r="O285" i="4"/>
  <c r="N285" i="4"/>
  <c r="M285" i="4"/>
  <c r="L285" i="4"/>
  <c r="H285" i="4"/>
  <c r="D285" i="4"/>
  <c r="N283" i="4"/>
  <c r="M283" i="4"/>
  <c r="L283" i="4"/>
  <c r="K283" i="4"/>
  <c r="H283" i="4"/>
  <c r="G283" i="4"/>
  <c r="O283" i="4" s="1"/>
  <c r="D283" i="4"/>
  <c r="O282" i="4"/>
  <c r="N282" i="4"/>
  <c r="M282" i="4"/>
  <c r="L282" i="4"/>
  <c r="H282" i="4"/>
  <c r="D282" i="4"/>
  <c r="O281" i="4"/>
  <c r="N281" i="4"/>
  <c r="M281" i="4"/>
  <c r="L281" i="4"/>
  <c r="H281" i="4"/>
  <c r="D281" i="4"/>
  <c r="N279" i="4"/>
  <c r="M279" i="4"/>
  <c r="K279" i="4"/>
  <c r="H279" i="4"/>
  <c r="G279" i="4"/>
  <c r="O279" i="4" s="1"/>
  <c r="L279" i="4" s="1"/>
  <c r="D279" i="4"/>
  <c r="O278" i="4"/>
  <c r="N278" i="4"/>
  <c r="M278" i="4"/>
  <c r="L278" i="4"/>
  <c r="H278" i="4"/>
  <c r="D278" i="4"/>
  <c r="O277" i="4"/>
  <c r="N277" i="4"/>
  <c r="M277" i="4"/>
  <c r="L277" i="4"/>
  <c r="H277" i="4"/>
  <c r="D277" i="4"/>
  <c r="N275" i="4"/>
  <c r="M275" i="4"/>
  <c r="L275" i="4"/>
  <c r="K275" i="4"/>
  <c r="H275" i="4"/>
  <c r="G275" i="4"/>
  <c r="O275" i="4" s="1"/>
  <c r="D275" i="4"/>
  <c r="O274" i="4"/>
  <c r="N274" i="4"/>
  <c r="M274" i="4"/>
  <c r="L274" i="4"/>
  <c r="H274" i="4"/>
  <c r="D274" i="4"/>
  <c r="O273" i="4"/>
  <c r="N273" i="4"/>
  <c r="M273" i="4"/>
  <c r="L273" i="4"/>
  <c r="H273" i="4"/>
  <c r="D273" i="4"/>
  <c r="N271" i="4"/>
  <c r="M271" i="4"/>
  <c r="K271" i="4"/>
  <c r="H271" i="4"/>
  <c r="G271" i="4"/>
  <c r="O271" i="4" s="1"/>
  <c r="L271" i="4" s="1"/>
  <c r="D271" i="4"/>
  <c r="O270" i="4"/>
  <c r="N270" i="4"/>
  <c r="M270" i="4"/>
  <c r="L270" i="4"/>
  <c r="H270" i="4"/>
  <c r="D270" i="4"/>
  <c r="O269" i="4"/>
  <c r="N269" i="4"/>
  <c r="M269" i="4"/>
  <c r="L269" i="4"/>
  <c r="H269" i="4"/>
  <c r="D269" i="4"/>
  <c r="N267" i="4"/>
  <c r="M267" i="4"/>
  <c r="L267" i="4"/>
  <c r="K267" i="4"/>
  <c r="H267" i="4"/>
  <c r="G267" i="4"/>
  <c r="O267" i="4" s="1"/>
  <c r="D267" i="4"/>
  <c r="O266" i="4"/>
  <c r="N266" i="4"/>
  <c r="M266" i="4"/>
  <c r="L266" i="4"/>
  <c r="H266" i="4"/>
  <c r="D266" i="4"/>
  <c r="O265" i="4"/>
  <c r="N265" i="4"/>
  <c r="M265" i="4"/>
  <c r="L265" i="4"/>
  <c r="H265" i="4"/>
  <c r="D265" i="4"/>
  <c r="N263" i="4"/>
  <c r="M263" i="4"/>
  <c r="K263" i="4"/>
  <c r="O263" i="4" s="1"/>
  <c r="L263" i="4" s="1"/>
  <c r="H263" i="4"/>
  <c r="D263" i="4"/>
  <c r="O262" i="4"/>
  <c r="N262" i="4"/>
  <c r="M262" i="4"/>
  <c r="H262" i="4"/>
  <c r="D262" i="4"/>
  <c r="O261" i="4"/>
  <c r="N261" i="4"/>
  <c r="M261" i="4"/>
  <c r="L261" i="4" s="1"/>
  <c r="H261" i="4"/>
  <c r="D261" i="4"/>
  <c r="N259" i="4"/>
  <c r="M259" i="4"/>
  <c r="K259" i="4"/>
  <c r="H259" i="4" s="1"/>
  <c r="G259" i="4"/>
  <c r="D259" i="4" s="1"/>
  <c r="O258" i="4"/>
  <c r="N258" i="4"/>
  <c r="M258" i="4"/>
  <c r="H258" i="4"/>
  <c r="D258" i="4"/>
  <c r="O257" i="4"/>
  <c r="N257" i="4"/>
  <c r="M257" i="4"/>
  <c r="H257" i="4"/>
  <c r="D257" i="4"/>
  <c r="N255" i="4"/>
  <c r="M255" i="4"/>
  <c r="K255" i="4"/>
  <c r="H255" i="4" s="1"/>
  <c r="G255" i="4"/>
  <c r="D255" i="4" s="1"/>
  <c r="O254" i="4"/>
  <c r="N254" i="4"/>
  <c r="M254" i="4"/>
  <c r="L254" i="4" s="1"/>
  <c r="H254" i="4"/>
  <c r="D254" i="4"/>
  <c r="O253" i="4"/>
  <c r="N253" i="4"/>
  <c r="M253" i="4"/>
  <c r="H253" i="4"/>
  <c r="D253" i="4"/>
  <c r="N251" i="4"/>
  <c r="M251" i="4"/>
  <c r="K251" i="4"/>
  <c r="D251" i="4"/>
  <c r="O250" i="4"/>
  <c r="N250" i="4"/>
  <c r="M250" i="4"/>
  <c r="L250" i="4"/>
  <c r="O249" i="4"/>
  <c r="N249" i="4"/>
  <c r="M249" i="4"/>
  <c r="L249" i="4"/>
  <c r="H249" i="4"/>
  <c r="D249" i="4"/>
  <c r="F247" i="4"/>
  <c r="O246" i="4"/>
  <c r="N246" i="4"/>
  <c r="M246" i="4"/>
  <c r="L246" i="4"/>
  <c r="H246" i="4"/>
  <c r="O245" i="4"/>
  <c r="N245" i="4"/>
  <c r="M245" i="4"/>
  <c r="H245" i="4"/>
  <c r="K243" i="4"/>
  <c r="K247" i="4" s="1"/>
  <c r="J243" i="4"/>
  <c r="J247" i="4" s="1"/>
  <c r="I243" i="4"/>
  <c r="I247" i="4" s="1"/>
  <c r="H243" i="4"/>
  <c r="H247" i="4" s="1"/>
  <c r="G243" i="4"/>
  <c r="G247" i="4" s="1"/>
  <c r="F243" i="4"/>
  <c r="N243" i="4" s="1"/>
  <c r="N247" i="4" s="1"/>
  <c r="E243" i="4"/>
  <c r="M243" i="4" s="1"/>
  <c r="M247" i="4" s="1"/>
  <c r="D243" i="4"/>
  <c r="D247" i="4" s="1"/>
  <c r="O240" i="4"/>
  <c r="N240" i="4"/>
  <c r="M240" i="4"/>
  <c r="L240" i="4"/>
  <c r="H240" i="4"/>
  <c r="D240" i="4"/>
  <c r="N239" i="4"/>
  <c r="M239" i="4"/>
  <c r="L239" i="4" s="1"/>
  <c r="H239" i="4"/>
  <c r="D239" i="4"/>
  <c r="O237" i="4"/>
  <c r="M237" i="4"/>
  <c r="L237" i="4" s="1"/>
  <c r="K237" i="4"/>
  <c r="J237" i="4"/>
  <c r="I237" i="4"/>
  <c r="G237" i="4"/>
  <c r="F237" i="4"/>
  <c r="E237" i="4"/>
  <c r="D237" i="4" s="1"/>
  <c r="O236" i="4"/>
  <c r="O331" i="4" s="1"/>
  <c r="N236" i="4"/>
  <c r="M236" i="4"/>
  <c r="L236" i="4" s="1"/>
  <c r="H236" i="4"/>
  <c r="D236" i="4"/>
  <c r="O235" i="4"/>
  <c r="N235" i="4"/>
  <c r="M235" i="4"/>
  <c r="H235" i="4"/>
  <c r="D235" i="4"/>
  <c r="O234" i="4"/>
  <c r="N234" i="4"/>
  <c r="M234" i="4"/>
  <c r="H234" i="4"/>
  <c r="D234" i="4"/>
  <c r="O233" i="4"/>
  <c r="N233" i="4"/>
  <c r="M233" i="4"/>
  <c r="H233" i="4"/>
  <c r="D233" i="4"/>
  <c r="N231" i="4"/>
  <c r="K231" i="4"/>
  <c r="J231" i="4"/>
  <c r="I231" i="4"/>
  <c r="G231" i="4"/>
  <c r="F231" i="4"/>
  <c r="E231" i="4"/>
  <c r="O230" i="4"/>
  <c r="N230" i="4"/>
  <c r="M230" i="4"/>
  <c r="L230" i="4" s="1"/>
  <c r="H230" i="4"/>
  <c r="D230" i="4"/>
  <c r="N229" i="4"/>
  <c r="M229" i="4"/>
  <c r="L229" i="4"/>
  <c r="D229" i="4"/>
  <c r="M227" i="4"/>
  <c r="K227" i="4"/>
  <c r="K334" i="4" s="1"/>
  <c r="J227" i="4"/>
  <c r="N227" i="4" s="1"/>
  <c r="I227" i="4"/>
  <c r="G227" i="4"/>
  <c r="O226" i="4"/>
  <c r="N226" i="4"/>
  <c r="M226" i="4"/>
  <c r="L226" i="4" s="1"/>
  <c r="H226" i="4"/>
  <c r="D226" i="4"/>
  <c r="N225" i="4"/>
  <c r="M225" i="4"/>
  <c r="L225" i="4"/>
  <c r="H225" i="4"/>
  <c r="D225" i="4"/>
  <c r="L223" i="4"/>
  <c r="K223" i="4"/>
  <c r="J223" i="4"/>
  <c r="I223" i="4"/>
  <c r="H223" i="4"/>
  <c r="G223" i="4"/>
  <c r="O223" i="4" s="1"/>
  <c r="F223" i="4"/>
  <c r="N223" i="4" s="1"/>
  <c r="E223" i="4"/>
  <c r="M223" i="4" s="1"/>
  <c r="D223" i="4"/>
  <c r="O222" i="4"/>
  <c r="N222" i="4"/>
  <c r="M222" i="4"/>
  <c r="L222" i="4"/>
  <c r="H222" i="4"/>
  <c r="D222" i="4"/>
  <c r="N221" i="4"/>
  <c r="M221" i="4"/>
  <c r="L221" i="4" s="1"/>
  <c r="H221" i="4"/>
  <c r="D221" i="4"/>
  <c r="M219" i="4"/>
  <c r="K219" i="4"/>
  <c r="J219" i="4"/>
  <c r="I219" i="4"/>
  <c r="H219" i="4" s="1"/>
  <c r="G219" i="4"/>
  <c r="O219" i="4" s="1"/>
  <c r="F219" i="4"/>
  <c r="N219" i="4" s="1"/>
  <c r="E219" i="4"/>
  <c r="H218" i="4"/>
  <c r="O217" i="4"/>
  <c r="N217" i="4"/>
  <c r="M217" i="4"/>
  <c r="L217" i="4"/>
  <c r="H217" i="4"/>
  <c r="D217" i="4"/>
  <c r="O216" i="4"/>
  <c r="N216" i="4"/>
  <c r="M216" i="4"/>
  <c r="L216" i="4"/>
  <c r="H216" i="4"/>
  <c r="D216" i="4"/>
  <c r="N215" i="4"/>
  <c r="M215" i="4"/>
  <c r="L215" i="4" s="1"/>
  <c r="H215" i="4"/>
  <c r="D215" i="4"/>
  <c r="O213" i="4"/>
  <c r="K213" i="4"/>
  <c r="J213" i="4"/>
  <c r="I213" i="4"/>
  <c r="H213" i="4" s="1"/>
  <c r="G213" i="4"/>
  <c r="F213" i="4"/>
  <c r="N213" i="4" s="1"/>
  <c r="E213" i="4"/>
  <c r="D213" i="4" s="1"/>
  <c r="O212" i="4"/>
  <c r="N212" i="4"/>
  <c r="M212" i="4"/>
  <c r="H212" i="4"/>
  <c r="D212" i="4"/>
  <c r="N211" i="4"/>
  <c r="M211" i="4"/>
  <c r="L211" i="4"/>
  <c r="H211" i="4"/>
  <c r="D211" i="4"/>
  <c r="N209" i="4"/>
  <c r="K209" i="4"/>
  <c r="J209" i="4"/>
  <c r="I209" i="4"/>
  <c r="H209" i="4"/>
  <c r="G209" i="4"/>
  <c r="O209" i="4" s="1"/>
  <c r="F209" i="4"/>
  <c r="E209" i="4"/>
  <c r="M209" i="4" s="1"/>
  <c r="L209" i="4" s="1"/>
  <c r="D209" i="4"/>
  <c r="O208" i="4"/>
  <c r="N208" i="4"/>
  <c r="M208" i="4"/>
  <c r="L208" i="4"/>
  <c r="H208" i="4"/>
  <c r="D208" i="4"/>
  <c r="N207" i="4"/>
  <c r="M207" i="4"/>
  <c r="L207" i="4" s="1"/>
  <c r="H207" i="4"/>
  <c r="D207" i="4"/>
  <c r="K205" i="4"/>
  <c r="O205" i="4" s="1"/>
  <c r="J205" i="4"/>
  <c r="I205" i="4"/>
  <c r="M205" i="4" s="1"/>
  <c r="G205" i="4"/>
  <c r="F205" i="4"/>
  <c r="N205" i="4" s="1"/>
  <c r="E205" i="4"/>
  <c r="O204" i="4"/>
  <c r="N204" i="4"/>
  <c r="M204" i="4"/>
  <c r="L204" i="4" s="1"/>
  <c r="H204" i="4"/>
  <c r="D204" i="4"/>
  <c r="N203" i="4"/>
  <c r="M203" i="4"/>
  <c r="L203" i="4"/>
  <c r="H203" i="4"/>
  <c r="D203" i="4"/>
  <c r="N201" i="4"/>
  <c r="K201" i="4"/>
  <c r="J201" i="4"/>
  <c r="I201" i="4"/>
  <c r="H201" i="4"/>
  <c r="G201" i="4"/>
  <c r="O201" i="4" s="1"/>
  <c r="F201" i="4"/>
  <c r="E201" i="4"/>
  <c r="M201" i="4" s="1"/>
  <c r="L201" i="4" s="1"/>
  <c r="D201" i="4"/>
  <c r="O200" i="4"/>
  <c r="N200" i="4"/>
  <c r="M200" i="4"/>
  <c r="L200" i="4"/>
  <c r="H200" i="4"/>
  <c r="D200" i="4"/>
  <c r="N199" i="4"/>
  <c r="M199" i="4"/>
  <c r="L199" i="4" s="1"/>
  <c r="H199" i="4"/>
  <c r="D199" i="4"/>
  <c r="K197" i="4"/>
  <c r="J197" i="4"/>
  <c r="I197" i="4"/>
  <c r="H197" i="4" s="1"/>
  <c r="G197" i="4"/>
  <c r="O197" i="4" s="1"/>
  <c r="F197" i="4"/>
  <c r="N197" i="4" s="1"/>
  <c r="E197" i="4"/>
  <c r="D197" i="4" s="1"/>
  <c r="O196" i="4"/>
  <c r="N196" i="4"/>
  <c r="M196" i="4"/>
  <c r="L196" i="4" s="1"/>
  <c r="H196" i="4"/>
  <c r="D196" i="4"/>
  <c r="N195" i="4"/>
  <c r="M195" i="4"/>
  <c r="L195" i="4"/>
  <c r="H195" i="4"/>
  <c r="D195" i="4"/>
  <c r="K193" i="4"/>
  <c r="J193" i="4"/>
  <c r="I193" i="4"/>
  <c r="H193" i="4"/>
  <c r="G193" i="4"/>
  <c r="O193" i="4" s="1"/>
  <c r="L193" i="4" s="1"/>
  <c r="F193" i="4"/>
  <c r="N193" i="4" s="1"/>
  <c r="E193" i="4"/>
  <c r="M193" i="4" s="1"/>
  <c r="D193" i="4"/>
  <c r="O192" i="4"/>
  <c r="N192" i="4"/>
  <c r="M192" i="4"/>
  <c r="L192" i="4"/>
  <c r="H192" i="4"/>
  <c r="D192" i="4"/>
  <c r="N191" i="4"/>
  <c r="M191" i="4"/>
  <c r="L191" i="4" s="1"/>
  <c r="H191" i="4"/>
  <c r="D191" i="4"/>
  <c r="K189" i="4"/>
  <c r="J189" i="4"/>
  <c r="I189" i="4"/>
  <c r="G189" i="4"/>
  <c r="O189" i="4" s="1"/>
  <c r="F189" i="4"/>
  <c r="N189" i="4" s="1"/>
  <c r="E189" i="4"/>
  <c r="M189" i="4" s="1"/>
  <c r="O188" i="4"/>
  <c r="N188" i="4"/>
  <c r="M188" i="4"/>
  <c r="L188" i="4" s="1"/>
  <c r="H188" i="4"/>
  <c r="D188" i="4"/>
  <c r="N187" i="4"/>
  <c r="M187" i="4"/>
  <c r="L187" i="4"/>
  <c r="H187" i="4"/>
  <c r="D187" i="4"/>
  <c r="N185" i="4"/>
  <c r="K185" i="4"/>
  <c r="J185" i="4"/>
  <c r="I185" i="4"/>
  <c r="H185" i="4"/>
  <c r="G185" i="4"/>
  <c r="O185" i="4" s="1"/>
  <c r="F185" i="4"/>
  <c r="E185" i="4"/>
  <c r="M185" i="4" s="1"/>
  <c r="D185" i="4"/>
  <c r="O184" i="4"/>
  <c r="N184" i="4"/>
  <c r="M184" i="4"/>
  <c r="L184" i="4"/>
  <c r="H184" i="4"/>
  <c r="D184" i="4"/>
  <c r="N183" i="4"/>
  <c r="M183" i="4"/>
  <c r="L183" i="4" s="1"/>
  <c r="H183" i="4"/>
  <c r="D183" i="4"/>
  <c r="N182" i="4"/>
  <c r="M182" i="4"/>
  <c r="L182" i="4"/>
  <c r="H182" i="4"/>
  <c r="D182" i="4"/>
  <c r="N180" i="4"/>
  <c r="K180" i="4"/>
  <c r="J180" i="4"/>
  <c r="I180" i="4"/>
  <c r="H180" i="4"/>
  <c r="G180" i="4"/>
  <c r="O180" i="4" s="1"/>
  <c r="F180" i="4"/>
  <c r="E180" i="4"/>
  <c r="M180" i="4" s="1"/>
  <c r="D180" i="4"/>
  <c r="O179" i="4"/>
  <c r="N179" i="4"/>
  <c r="M179" i="4"/>
  <c r="L179" i="4"/>
  <c r="H179" i="4"/>
  <c r="D179" i="4"/>
  <c r="N178" i="4"/>
  <c r="M178" i="4"/>
  <c r="L178" i="4" s="1"/>
  <c r="H178" i="4"/>
  <c r="D178" i="4"/>
  <c r="K176" i="4"/>
  <c r="J176" i="4"/>
  <c r="I176" i="4"/>
  <c r="H176" i="4" s="1"/>
  <c r="G176" i="4"/>
  <c r="O176" i="4" s="1"/>
  <c r="F176" i="4"/>
  <c r="N176" i="4" s="1"/>
  <c r="E176" i="4"/>
  <c r="D176" i="4" s="1"/>
  <c r="O175" i="4"/>
  <c r="N175" i="4"/>
  <c r="M175" i="4"/>
  <c r="L175" i="4" s="1"/>
  <c r="H175" i="4"/>
  <c r="D175" i="4"/>
  <c r="N174" i="4"/>
  <c r="M174" i="4"/>
  <c r="L174" i="4"/>
  <c r="H174" i="4"/>
  <c r="D174" i="4"/>
  <c r="K172" i="4"/>
  <c r="J172" i="4"/>
  <c r="I172" i="4"/>
  <c r="H172" i="4"/>
  <c r="G172" i="4"/>
  <c r="O172" i="4" s="1"/>
  <c r="L172" i="4" s="1"/>
  <c r="F172" i="4"/>
  <c r="N172" i="4" s="1"/>
  <c r="E172" i="4"/>
  <c r="M172" i="4" s="1"/>
  <c r="D172" i="4"/>
  <c r="O171" i="4"/>
  <c r="N171" i="4"/>
  <c r="M171" i="4"/>
  <c r="L171" i="4"/>
  <c r="H171" i="4"/>
  <c r="D171" i="4"/>
  <c r="N170" i="4"/>
  <c r="M170" i="4"/>
  <c r="L170" i="4" s="1"/>
  <c r="H170" i="4"/>
  <c r="D170" i="4"/>
  <c r="K168" i="4"/>
  <c r="J168" i="4"/>
  <c r="I168" i="4"/>
  <c r="G168" i="4"/>
  <c r="O168" i="4" s="1"/>
  <c r="F168" i="4"/>
  <c r="N168" i="4" s="1"/>
  <c r="E168" i="4"/>
  <c r="M168" i="4" s="1"/>
  <c r="O167" i="4"/>
  <c r="N167" i="4"/>
  <c r="M167" i="4"/>
  <c r="L167" i="4" s="1"/>
  <c r="H167" i="4"/>
  <c r="D167" i="4"/>
  <c r="N166" i="4"/>
  <c r="M166" i="4"/>
  <c r="L166" i="4"/>
  <c r="H166" i="4"/>
  <c r="D166" i="4"/>
  <c r="N164" i="4"/>
  <c r="K164" i="4"/>
  <c r="J164" i="4"/>
  <c r="I164" i="4"/>
  <c r="H164" i="4"/>
  <c r="G164" i="4"/>
  <c r="O164" i="4" s="1"/>
  <c r="F164" i="4"/>
  <c r="E164" i="4"/>
  <c r="M164" i="4" s="1"/>
  <c r="D164" i="4"/>
  <c r="O163" i="4"/>
  <c r="N163" i="4"/>
  <c r="M163" i="4"/>
  <c r="L163" i="4"/>
  <c r="H163" i="4"/>
  <c r="D163" i="4"/>
  <c r="N162" i="4"/>
  <c r="M162" i="4"/>
  <c r="L162" i="4" s="1"/>
  <c r="H162" i="4"/>
  <c r="D162" i="4"/>
  <c r="N161" i="4"/>
  <c r="M161" i="4"/>
  <c r="L161" i="4"/>
  <c r="H161" i="4"/>
  <c r="D161" i="4"/>
  <c r="N159" i="4"/>
  <c r="K159" i="4"/>
  <c r="J159" i="4"/>
  <c r="I159" i="4"/>
  <c r="H159" i="4"/>
  <c r="G159" i="4"/>
  <c r="O159" i="4" s="1"/>
  <c r="F159" i="4"/>
  <c r="E159" i="4"/>
  <c r="M159" i="4" s="1"/>
  <c r="D159" i="4"/>
  <c r="O158" i="4"/>
  <c r="N158" i="4"/>
  <c r="M158" i="4"/>
  <c r="L158" i="4"/>
  <c r="H158" i="4"/>
  <c r="D158" i="4"/>
  <c r="N157" i="4"/>
  <c r="M157" i="4"/>
  <c r="L157" i="4" s="1"/>
  <c r="H157" i="4"/>
  <c r="D157" i="4"/>
  <c r="K155" i="4"/>
  <c r="J155" i="4"/>
  <c r="I155" i="4"/>
  <c r="H155" i="4" s="1"/>
  <c r="G155" i="4"/>
  <c r="O155" i="4" s="1"/>
  <c r="F155" i="4"/>
  <c r="N155" i="4" s="1"/>
  <c r="E155" i="4"/>
  <c r="D155" i="4" s="1"/>
  <c r="O154" i="4"/>
  <c r="N154" i="4"/>
  <c r="M154" i="4"/>
  <c r="L154" i="4" s="1"/>
  <c r="H154" i="4"/>
  <c r="D154" i="4"/>
  <c r="N153" i="4"/>
  <c r="M153" i="4"/>
  <c r="L153" i="4"/>
  <c r="H153" i="4"/>
  <c r="D153" i="4"/>
  <c r="K151" i="4"/>
  <c r="J151" i="4"/>
  <c r="I151" i="4"/>
  <c r="H151" i="4"/>
  <c r="G151" i="4"/>
  <c r="O151" i="4" s="1"/>
  <c r="L151" i="4" s="1"/>
  <c r="F151" i="4"/>
  <c r="N151" i="4" s="1"/>
  <c r="E151" i="4"/>
  <c r="M151" i="4" s="1"/>
  <c r="D151" i="4"/>
  <c r="O150" i="4"/>
  <c r="N150" i="4"/>
  <c r="M150" i="4"/>
  <c r="L150" i="4"/>
  <c r="H150" i="4"/>
  <c r="D150" i="4"/>
  <c r="N149" i="4"/>
  <c r="M149" i="4"/>
  <c r="L149" i="4" s="1"/>
  <c r="H149" i="4"/>
  <c r="D149" i="4"/>
  <c r="K147" i="4"/>
  <c r="J147" i="4"/>
  <c r="I147" i="4"/>
  <c r="G147" i="4"/>
  <c r="O147" i="4" s="1"/>
  <c r="F147" i="4"/>
  <c r="N147" i="4" s="1"/>
  <c r="E147" i="4"/>
  <c r="M147" i="4" s="1"/>
  <c r="O146" i="4"/>
  <c r="N146" i="4"/>
  <c r="M146" i="4"/>
  <c r="L146" i="4" s="1"/>
  <c r="H146" i="4"/>
  <c r="D146" i="4"/>
  <c r="N145" i="4"/>
  <c r="M145" i="4"/>
  <c r="L145" i="4"/>
  <c r="H145" i="4"/>
  <c r="D145" i="4"/>
  <c r="N143" i="4"/>
  <c r="K143" i="4"/>
  <c r="J143" i="4"/>
  <c r="I143" i="4"/>
  <c r="H143" i="4"/>
  <c r="G143" i="4"/>
  <c r="O143" i="4" s="1"/>
  <c r="F143" i="4"/>
  <c r="E143" i="4"/>
  <c r="M143" i="4" s="1"/>
  <c r="D143" i="4"/>
  <c r="O142" i="4"/>
  <c r="N142" i="4"/>
  <c r="M142" i="4"/>
  <c r="L142" i="4"/>
  <c r="H142" i="4"/>
  <c r="D142" i="4"/>
  <c r="N141" i="4"/>
  <c r="M141" i="4"/>
  <c r="L141" i="4" s="1"/>
  <c r="H141" i="4"/>
  <c r="D141" i="4"/>
  <c r="K139" i="4"/>
  <c r="J139" i="4"/>
  <c r="I139" i="4"/>
  <c r="H139" i="4" s="1"/>
  <c r="G139" i="4"/>
  <c r="O139" i="4" s="1"/>
  <c r="F139" i="4"/>
  <c r="N139" i="4" s="1"/>
  <c r="E139" i="4"/>
  <c r="D139" i="4" s="1"/>
  <c r="O138" i="4"/>
  <c r="N138" i="4"/>
  <c r="M138" i="4"/>
  <c r="L138" i="4" s="1"/>
  <c r="H138" i="4"/>
  <c r="D138" i="4"/>
  <c r="N137" i="4"/>
  <c r="M137" i="4"/>
  <c r="L137" i="4"/>
  <c r="H137" i="4"/>
  <c r="D137" i="4"/>
  <c r="N136" i="4"/>
  <c r="M136" i="4"/>
  <c r="L136" i="4" s="1"/>
  <c r="H136" i="4"/>
  <c r="D136" i="4"/>
  <c r="M134" i="4"/>
  <c r="K134" i="4"/>
  <c r="J134" i="4"/>
  <c r="I134" i="4"/>
  <c r="H134" i="4" s="1"/>
  <c r="G134" i="4"/>
  <c r="O134" i="4" s="1"/>
  <c r="F134" i="4"/>
  <c r="N134" i="4" s="1"/>
  <c r="E134" i="4"/>
  <c r="D134" i="4" s="1"/>
  <c r="O133" i="4"/>
  <c r="N133" i="4"/>
  <c r="M133" i="4"/>
  <c r="L133" i="4" s="1"/>
  <c r="H133" i="4"/>
  <c r="D133" i="4"/>
  <c r="N132" i="4"/>
  <c r="M132" i="4"/>
  <c r="L132" i="4"/>
  <c r="H132" i="4"/>
  <c r="D132" i="4"/>
  <c r="L130" i="4"/>
  <c r="K130" i="4"/>
  <c r="J130" i="4"/>
  <c r="I130" i="4"/>
  <c r="H130" i="4"/>
  <c r="G130" i="4"/>
  <c r="O130" i="4" s="1"/>
  <c r="F130" i="4"/>
  <c r="N130" i="4" s="1"/>
  <c r="E130" i="4"/>
  <c r="M130" i="4" s="1"/>
  <c r="D130" i="4"/>
  <c r="O129" i="4"/>
  <c r="N129" i="4"/>
  <c r="M129" i="4"/>
  <c r="L129" i="4"/>
  <c r="H129" i="4"/>
  <c r="D129" i="4"/>
  <c r="N128" i="4"/>
  <c r="M128" i="4"/>
  <c r="L128" i="4" s="1"/>
  <c r="H128" i="4"/>
  <c r="D128" i="4"/>
  <c r="N127" i="4"/>
  <c r="M127" i="4"/>
  <c r="L127" i="4"/>
  <c r="H127" i="4"/>
  <c r="D127" i="4"/>
  <c r="L125" i="4"/>
  <c r="K125" i="4"/>
  <c r="J125" i="4"/>
  <c r="I125" i="4"/>
  <c r="H125" i="4"/>
  <c r="G125" i="4"/>
  <c r="O125" i="4" s="1"/>
  <c r="F125" i="4"/>
  <c r="N125" i="4" s="1"/>
  <c r="E125" i="4"/>
  <c r="M125" i="4" s="1"/>
  <c r="D125" i="4"/>
  <c r="O124" i="4"/>
  <c r="N124" i="4"/>
  <c r="M124" i="4"/>
  <c r="L124" i="4"/>
  <c r="H124" i="4"/>
  <c r="D124" i="4"/>
  <c r="N123" i="4"/>
  <c r="M123" i="4"/>
  <c r="L123" i="4" s="1"/>
  <c r="H123" i="4"/>
  <c r="D123" i="4"/>
  <c r="K121" i="4"/>
  <c r="J121" i="4"/>
  <c r="I121" i="4"/>
  <c r="G121" i="4"/>
  <c r="O121" i="4" s="1"/>
  <c r="F121" i="4"/>
  <c r="N121" i="4" s="1"/>
  <c r="E121" i="4"/>
  <c r="M121" i="4" s="1"/>
  <c r="O120" i="4"/>
  <c r="N120" i="4"/>
  <c r="M120" i="4"/>
  <c r="L120" i="4" s="1"/>
  <c r="H120" i="4"/>
  <c r="D120" i="4"/>
  <c r="N119" i="4"/>
  <c r="M119" i="4"/>
  <c r="L119" i="4"/>
  <c r="H119" i="4"/>
  <c r="D119" i="4"/>
  <c r="N118" i="4"/>
  <c r="N116" i="4" s="1"/>
  <c r="M118" i="4"/>
  <c r="H118" i="4"/>
  <c r="D118" i="4"/>
  <c r="O116" i="4"/>
  <c r="K116" i="4"/>
  <c r="J116" i="4"/>
  <c r="I116" i="4"/>
  <c r="H116" i="4" s="1"/>
  <c r="G116" i="4"/>
  <c r="F116" i="4"/>
  <c r="E116" i="4"/>
  <c r="O115" i="4"/>
  <c r="O112" i="4" s="1"/>
  <c r="N115" i="4"/>
  <c r="M115" i="4"/>
  <c r="H115" i="4"/>
  <c r="D115" i="4"/>
  <c r="N114" i="4"/>
  <c r="M114" i="4"/>
  <c r="M112" i="4" s="1"/>
  <c r="L114" i="4"/>
  <c r="H114" i="4"/>
  <c r="D114" i="4"/>
  <c r="N112" i="4"/>
  <c r="K112" i="4"/>
  <c r="J112" i="4"/>
  <c r="I112" i="4"/>
  <c r="H112" i="4"/>
  <c r="G112" i="4"/>
  <c r="F112" i="4"/>
  <c r="E112" i="4"/>
  <c r="D112" i="4"/>
  <c r="O111" i="4"/>
  <c r="N111" i="4"/>
  <c r="N108" i="4" s="1"/>
  <c r="M111" i="4"/>
  <c r="L111" i="4"/>
  <c r="H111" i="4"/>
  <c r="D111" i="4"/>
  <c r="N110" i="4"/>
  <c r="M110" i="4"/>
  <c r="L110" i="4" s="1"/>
  <c r="H110" i="4"/>
  <c r="D110" i="4"/>
  <c r="O108" i="4"/>
  <c r="M108" i="4"/>
  <c r="L108" i="4" s="1"/>
  <c r="K108" i="4"/>
  <c r="J108" i="4"/>
  <c r="I108" i="4"/>
  <c r="H108" i="4" s="1"/>
  <c r="G108" i="4"/>
  <c r="F108" i="4"/>
  <c r="E108" i="4"/>
  <c r="D108" i="4" s="1"/>
  <c r="O107" i="4"/>
  <c r="N107" i="4"/>
  <c r="M107" i="4"/>
  <c r="L107" i="4" s="1"/>
  <c r="H107" i="4"/>
  <c r="D107" i="4"/>
  <c r="N106" i="4"/>
  <c r="N103" i="4" s="1"/>
  <c r="M106" i="4"/>
  <c r="L106" i="4"/>
  <c r="H106" i="4"/>
  <c r="D106" i="4"/>
  <c r="N105" i="4"/>
  <c r="M105" i="4"/>
  <c r="L105" i="4" s="1"/>
  <c r="H105" i="4"/>
  <c r="D105" i="4"/>
  <c r="O103" i="4"/>
  <c r="M103" i="4"/>
  <c r="L103" i="4" s="1"/>
  <c r="K103" i="4"/>
  <c r="J103" i="4"/>
  <c r="I103" i="4"/>
  <c r="H103" i="4" s="1"/>
  <c r="G103" i="4"/>
  <c r="F103" i="4"/>
  <c r="E103" i="4"/>
  <c r="D103" i="4" s="1"/>
  <c r="O102" i="4"/>
  <c r="N102" i="4"/>
  <c r="M102" i="4"/>
  <c r="L102" i="4" s="1"/>
  <c r="H102" i="4"/>
  <c r="D102" i="4"/>
  <c r="N101" i="4"/>
  <c r="N98" i="4" s="1"/>
  <c r="M101" i="4"/>
  <c r="L101" i="4"/>
  <c r="H101" i="4"/>
  <c r="D101" i="4"/>
  <c r="N100" i="4"/>
  <c r="M100" i="4"/>
  <c r="L100" i="4" s="1"/>
  <c r="H100" i="4"/>
  <c r="D100" i="4"/>
  <c r="O98" i="4"/>
  <c r="K98" i="4"/>
  <c r="J98" i="4"/>
  <c r="I98" i="4"/>
  <c r="H98" i="4" s="1"/>
  <c r="G98" i="4"/>
  <c r="F98" i="4"/>
  <c r="E98" i="4"/>
  <c r="D98" i="4" s="1"/>
  <c r="N97" i="4"/>
  <c r="M97" i="4"/>
  <c r="L97" i="4"/>
  <c r="D97" i="4"/>
  <c r="N96" i="4"/>
  <c r="M96" i="4"/>
  <c r="M94" i="4" s="1"/>
  <c r="L94" i="4" s="1"/>
  <c r="L96" i="4"/>
  <c r="H96" i="4"/>
  <c r="D96" i="4"/>
  <c r="O94" i="4"/>
  <c r="N94" i="4"/>
  <c r="K94" i="4"/>
  <c r="J94" i="4"/>
  <c r="I94" i="4"/>
  <c r="H94" i="4"/>
  <c r="G94" i="4"/>
  <c r="D94" i="4" s="1"/>
  <c r="F94" i="4"/>
  <c r="E94" i="4"/>
  <c r="O93" i="4"/>
  <c r="L93" i="4" s="1"/>
  <c r="N93" i="4"/>
  <c r="M93" i="4"/>
  <c r="H93" i="4"/>
  <c r="D93" i="4"/>
  <c r="O92" i="4"/>
  <c r="O339" i="4" s="1"/>
  <c r="N92" i="4"/>
  <c r="N339" i="4" s="1"/>
  <c r="M92" i="4"/>
  <c r="M339" i="4" s="1"/>
  <c r="L339" i="4" s="1"/>
  <c r="L92" i="4"/>
  <c r="H92" i="4"/>
  <c r="D92" i="4"/>
  <c r="O91" i="4"/>
  <c r="L91" i="4" s="1"/>
  <c r="N91" i="4"/>
  <c r="M91" i="4"/>
  <c r="O90" i="4"/>
  <c r="N90" i="4"/>
  <c r="M90" i="4"/>
  <c r="D90" i="4"/>
  <c r="N89" i="4"/>
  <c r="N327" i="4" s="1"/>
  <c r="M89" i="4"/>
  <c r="L89" i="4"/>
  <c r="H89" i="4"/>
  <c r="D89" i="4"/>
  <c r="M87" i="4"/>
  <c r="K87" i="4"/>
  <c r="J87" i="4"/>
  <c r="J241" i="4" s="1"/>
  <c r="I87" i="4"/>
  <c r="H87" i="4"/>
  <c r="G87" i="4"/>
  <c r="F87" i="4"/>
  <c r="F241" i="4" s="1"/>
  <c r="E87" i="4"/>
  <c r="D87" i="4"/>
  <c r="N85" i="4"/>
  <c r="J85" i="4"/>
  <c r="I85" i="4"/>
  <c r="F85" i="4"/>
  <c r="E85" i="4"/>
  <c r="D85" i="4"/>
  <c r="O84" i="4"/>
  <c r="N84" i="4"/>
  <c r="M84" i="4"/>
  <c r="L84" i="4"/>
  <c r="H84" i="4"/>
  <c r="O83" i="4"/>
  <c r="N83" i="4"/>
  <c r="M83" i="4"/>
  <c r="L83" i="4" s="1"/>
  <c r="H83" i="4"/>
  <c r="D83" i="4"/>
  <c r="N81" i="4"/>
  <c r="M81" i="4"/>
  <c r="K81" i="4"/>
  <c r="G81" i="4"/>
  <c r="G85" i="4" s="1"/>
  <c r="D81" i="4"/>
  <c r="O80" i="4"/>
  <c r="O340" i="4" s="1"/>
  <c r="N80" i="4"/>
  <c r="M80" i="4"/>
  <c r="M340" i="4" s="1"/>
  <c r="H80" i="4"/>
  <c r="H340" i="4" s="1"/>
  <c r="O79" i="4"/>
  <c r="N79" i="4"/>
  <c r="N337" i="4" s="1"/>
  <c r="M79" i="4"/>
  <c r="L79" i="4"/>
  <c r="H79" i="4"/>
  <c r="O78" i="4"/>
  <c r="L78" i="4" s="1"/>
  <c r="O77" i="4"/>
  <c r="N77" i="4"/>
  <c r="M77" i="4"/>
  <c r="L77" i="4" s="1"/>
  <c r="H77" i="4"/>
  <c r="D77" i="4"/>
  <c r="J75" i="4"/>
  <c r="G75" i="4"/>
  <c r="F75" i="4"/>
  <c r="O74" i="4"/>
  <c r="O330" i="4" s="1"/>
  <c r="N74" i="4"/>
  <c r="N330" i="4" s="1"/>
  <c r="M74" i="4"/>
  <c r="H74" i="4"/>
  <c r="H330" i="4" s="1"/>
  <c r="D74" i="4"/>
  <c r="D330" i="4" s="1"/>
  <c r="O73" i="4"/>
  <c r="N73" i="4"/>
  <c r="M73" i="4"/>
  <c r="L73" i="4" s="1"/>
  <c r="H73" i="4"/>
  <c r="H70" i="4" s="1"/>
  <c r="H75" i="4" s="1"/>
  <c r="D73" i="4"/>
  <c r="O72" i="4"/>
  <c r="O70" i="4" s="1"/>
  <c r="O75" i="4" s="1"/>
  <c r="N72" i="4"/>
  <c r="M72" i="4"/>
  <c r="H72" i="4"/>
  <c r="D72" i="4"/>
  <c r="D329" i="4" s="1"/>
  <c r="M70" i="4"/>
  <c r="L70" i="4" s="1"/>
  <c r="L75" i="4" s="1"/>
  <c r="K70" i="4"/>
  <c r="K75" i="4" s="1"/>
  <c r="J70" i="4"/>
  <c r="I70" i="4"/>
  <c r="I75" i="4" s="1"/>
  <c r="G70" i="4"/>
  <c r="F70" i="4"/>
  <c r="E70" i="4"/>
  <c r="D70" i="4" s="1"/>
  <c r="D75" i="4" s="1"/>
  <c r="O67" i="4"/>
  <c r="N67" i="4"/>
  <c r="M67" i="4"/>
  <c r="L67" i="4"/>
  <c r="H67" i="4"/>
  <c r="D67" i="4"/>
  <c r="O66" i="4"/>
  <c r="N66" i="4"/>
  <c r="N64" i="4" s="1"/>
  <c r="M66" i="4"/>
  <c r="H66" i="4"/>
  <c r="D66" i="4"/>
  <c r="O65" i="4"/>
  <c r="N65" i="4"/>
  <c r="M65" i="4"/>
  <c r="L65" i="4" s="1"/>
  <c r="H65" i="4"/>
  <c r="D65" i="4"/>
  <c r="O64" i="4"/>
  <c r="K64" i="4"/>
  <c r="J64" i="4"/>
  <c r="I64" i="4"/>
  <c r="H64" i="4" s="1"/>
  <c r="G64" i="4"/>
  <c r="F64" i="4"/>
  <c r="E64" i="4"/>
  <c r="D64" i="4" s="1"/>
  <c r="O63" i="4"/>
  <c r="N63" i="4"/>
  <c r="M63" i="4"/>
  <c r="H63" i="4"/>
  <c r="D63" i="4"/>
  <c r="O62" i="4"/>
  <c r="N62" i="4"/>
  <c r="M62" i="4"/>
  <c r="L62" i="4" s="1"/>
  <c r="H62" i="4"/>
  <c r="D62" i="4"/>
  <c r="O61" i="4"/>
  <c r="O60" i="4" s="1"/>
  <c r="N61" i="4"/>
  <c r="M61" i="4"/>
  <c r="H61" i="4"/>
  <c r="D61" i="4"/>
  <c r="K60" i="4"/>
  <c r="J60" i="4"/>
  <c r="I60" i="4"/>
  <c r="H60" i="4" s="1"/>
  <c r="G60" i="4"/>
  <c r="F60" i="4"/>
  <c r="E60" i="4"/>
  <c r="D60" i="4" s="1"/>
  <c r="O59" i="4"/>
  <c r="N59" i="4"/>
  <c r="M59" i="4"/>
  <c r="L59" i="4" s="1"/>
  <c r="H59" i="4"/>
  <c r="D59" i="4"/>
  <c r="O58" i="4"/>
  <c r="O56" i="4" s="1"/>
  <c r="N58" i="4"/>
  <c r="M58" i="4"/>
  <c r="L58" i="4" s="1"/>
  <c r="H58" i="4"/>
  <c r="D58" i="4"/>
  <c r="O57" i="4"/>
  <c r="N57" i="4"/>
  <c r="M57" i="4"/>
  <c r="M56" i="4" s="1"/>
  <c r="L57" i="4"/>
  <c r="H57" i="4"/>
  <c r="D57" i="4"/>
  <c r="N56" i="4"/>
  <c r="K56" i="4"/>
  <c r="J56" i="4"/>
  <c r="I56" i="4"/>
  <c r="G56" i="4"/>
  <c r="F56" i="4"/>
  <c r="E56" i="4"/>
  <c r="D56" i="4" s="1"/>
  <c r="O55" i="4"/>
  <c r="N55" i="4"/>
  <c r="M55" i="4"/>
  <c r="L55" i="4" s="1"/>
  <c r="H55" i="4"/>
  <c r="D55" i="4"/>
  <c r="O54" i="4"/>
  <c r="N54" i="4"/>
  <c r="M54" i="4"/>
  <c r="M52" i="4" s="1"/>
  <c r="L52" i="4" s="1"/>
  <c r="L54" i="4"/>
  <c r="H54" i="4"/>
  <c r="D54" i="4"/>
  <c r="O53" i="4"/>
  <c r="N53" i="4"/>
  <c r="N52" i="4" s="1"/>
  <c r="M53" i="4"/>
  <c r="H53" i="4"/>
  <c r="D53" i="4"/>
  <c r="O52" i="4"/>
  <c r="K52" i="4"/>
  <c r="J52" i="4"/>
  <c r="I52" i="4"/>
  <c r="H52" i="4"/>
  <c r="G52" i="4"/>
  <c r="F52" i="4"/>
  <c r="E52" i="4"/>
  <c r="D52" i="4"/>
  <c r="O51" i="4"/>
  <c r="N51" i="4"/>
  <c r="M51" i="4"/>
  <c r="L51" i="4"/>
  <c r="H51" i="4"/>
  <c r="D51" i="4"/>
  <c r="O50" i="4"/>
  <c r="N50" i="4"/>
  <c r="N48" i="4" s="1"/>
  <c r="M50" i="4"/>
  <c r="L50" i="4" s="1"/>
  <c r="H50" i="4"/>
  <c r="D50" i="4"/>
  <c r="O49" i="4"/>
  <c r="O48" i="4" s="1"/>
  <c r="N49" i="4"/>
  <c r="M49" i="4"/>
  <c r="L49" i="4" s="1"/>
  <c r="H49" i="4"/>
  <c r="D49" i="4"/>
  <c r="M48" i="4"/>
  <c r="K48" i="4"/>
  <c r="J48" i="4"/>
  <c r="I48" i="4"/>
  <c r="G48" i="4"/>
  <c r="F48" i="4"/>
  <c r="E48" i="4"/>
  <c r="O47" i="4"/>
  <c r="N47" i="4"/>
  <c r="M47" i="4"/>
  <c r="L47" i="4" s="1"/>
  <c r="H47" i="4"/>
  <c r="D47" i="4"/>
  <c r="O46" i="4"/>
  <c r="N46" i="4"/>
  <c r="M46" i="4"/>
  <c r="L46" i="4" s="1"/>
  <c r="H46" i="4"/>
  <c r="D46" i="4"/>
  <c r="O45" i="4"/>
  <c r="O44" i="4" s="1"/>
  <c r="N45" i="4"/>
  <c r="M45" i="4"/>
  <c r="L45" i="4" s="1"/>
  <c r="H45" i="4"/>
  <c r="D45" i="4"/>
  <c r="K44" i="4"/>
  <c r="J44" i="4"/>
  <c r="I44" i="4"/>
  <c r="H44" i="4" s="1"/>
  <c r="G44" i="4"/>
  <c r="F44" i="4"/>
  <c r="E44" i="4"/>
  <c r="D44" i="4" s="1"/>
  <c r="O43" i="4"/>
  <c r="N43" i="4"/>
  <c r="M43" i="4"/>
  <c r="L43" i="4" s="1"/>
  <c r="H43" i="4"/>
  <c r="D43" i="4"/>
  <c r="O42" i="4"/>
  <c r="N42" i="4"/>
  <c r="M42" i="4"/>
  <c r="H42" i="4"/>
  <c r="D42" i="4"/>
  <c r="O41" i="4"/>
  <c r="O40" i="4" s="1"/>
  <c r="N41" i="4"/>
  <c r="M41" i="4"/>
  <c r="L41" i="4"/>
  <c r="H41" i="4"/>
  <c r="D41" i="4"/>
  <c r="N40" i="4"/>
  <c r="K40" i="4"/>
  <c r="J40" i="4"/>
  <c r="I40" i="4"/>
  <c r="H40" i="4" s="1"/>
  <c r="G40" i="4"/>
  <c r="F40" i="4"/>
  <c r="E40" i="4"/>
  <c r="O39" i="4"/>
  <c r="N39" i="4"/>
  <c r="M39" i="4"/>
  <c r="H39" i="4"/>
  <c r="D39" i="4"/>
  <c r="O38" i="4"/>
  <c r="N38" i="4"/>
  <c r="M38" i="4"/>
  <c r="L38" i="4"/>
  <c r="H38" i="4"/>
  <c r="D38" i="4"/>
  <c r="O37" i="4"/>
  <c r="N37" i="4"/>
  <c r="N36" i="4" s="1"/>
  <c r="M37" i="4"/>
  <c r="L37" i="4" s="1"/>
  <c r="H37" i="4"/>
  <c r="D37" i="4"/>
  <c r="O36" i="4"/>
  <c r="K36" i="4"/>
  <c r="J36" i="4"/>
  <c r="I36" i="4"/>
  <c r="H36" i="4"/>
  <c r="G36" i="4"/>
  <c r="F36" i="4"/>
  <c r="E36" i="4"/>
  <c r="D36" i="4"/>
  <c r="O35" i="4"/>
  <c r="N35" i="4"/>
  <c r="M35" i="4"/>
  <c r="L35" i="4"/>
  <c r="H35" i="4"/>
  <c r="D35" i="4"/>
  <c r="O34" i="4"/>
  <c r="N34" i="4"/>
  <c r="M34" i="4"/>
  <c r="H34" i="4"/>
  <c r="D34" i="4"/>
  <c r="N33" i="4"/>
  <c r="M33" i="4"/>
  <c r="L33" i="4"/>
  <c r="H33" i="4"/>
  <c r="D33" i="4"/>
  <c r="O32" i="4"/>
  <c r="N32" i="4"/>
  <c r="N31" i="4" s="1"/>
  <c r="M32" i="4"/>
  <c r="M31" i="4" s="1"/>
  <c r="L31" i="4" s="1"/>
  <c r="L32" i="4"/>
  <c r="H32" i="4"/>
  <c r="D32" i="4"/>
  <c r="O31" i="4"/>
  <c r="K31" i="4"/>
  <c r="H31" i="4" s="1"/>
  <c r="J31" i="4"/>
  <c r="I31" i="4"/>
  <c r="G31" i="4"/>
  <c r="D31" i="4" s="1"/>
  <c r="F31" i="4"/>
  <c r="E31" i="4"/>
  <c r="O30" i="4"/>
  <c r="L30" i="4" s="1"/>
  <c r="N30" i="4"/>
  <c r="M30" i="4"/>
  <c r="H30" i="4"/>
  <c r="D30" i="4"/>
  <c r="O29" i="4"/>
  <c r="N29" i="4"/>
  <c r="M29" i="4"/>
  <c r="L29" i="4" s="1"/>
  <c r="H29" i="4"/>
  <c r="D29" i="4"/>
  <c r="O28" i="4"/>
  <c r="O27" i="4" s="1"/>
  <c r="N28" i="4"/>
  <c r="M28" i="4"/>
  <c r="H28" i="4"/>
  <c r="D28" i="4"/>
  <c r="N27" i="4"/>
  <c r="K27" i="4"/>
  <c r="J27" i="4"/>
  <c r="I27" i="4"/>
  <c r="H27" i="4"/>
  <c r="G27" i="4"/>
  <c r="F27" i="4"/>
  <c r="E27" i="4"/>
  <c r="D27" i="4"/>
  <c r="O26" i="4"/>
  <c r="N26" i="4"/>
  <c r="M26" i="4"/>
  <c r="L26" i="4"/>
  <c r="H26" i="4"/>
  <c r="D26" i="4"/>
  <c r="O25" i="4"/>
  <c r="N25" i="4"/>
  <c r="M25" i="4"/>
  <c r="L25" i="4"/>
  <c r="H25" i="4"/>
  <c r="D25" i="4"/>
  <c r="O24" i="4"/>
  <c r="N24" i="4"/>
  <c r="M24" i="4"/>
  <c r="M23" i="4" s="1"/>
  <c r="L24" i="4"/>
  <c r="H24" i="4"/>
  <c r="D24" i="4"/>
  <c r="O23" i="4"/>
  <c r="N23" i="4"/>
  <c r="L23" i="4"/>
  <c r="K23" i="4"/>
  <c r="H23" i="4" s="1"/>
  <c r="G23" i="4"/>
  <c r="F23" i="4"/>
  <c r="E23" i="4"/>
  <c r="D23" i="4" s="1"/>
  <c r="O22" i="4"/>
  <c r="O338" i="4" s="1"/>
  <c r="N22" i="4"/>
  <c r="N338" i="4" s="1"/>
  <c r="M22" i="4"/>
  <c r="M338" i="4" s="1"/>
  <c r="L338" i="4" s="1"/>
  <c r="H22" i="4"/>
  <c r="D22" i="4"/>
  <c r="O21" i="4"/>
  <c r="N21" i="4"/>
  <c r="M21" i="4"/>
  <c r="H21" i="4"/>
  <c r="D21" i="4"/>
  <c r="K18" i="4"/>
  <c r="K68" i="4" s="1"/>
  <c r="J18" i="4"/>
  <c r="I18" i="4"/>
  <c r="I68" i="4" s="1"/>
  <c r="H68" i="4" s="1"/>
  <c r="G18" i="4"/>
  <c r="G68" i="4" s="1"/>
  <c r="F18" i="4"/>
  <c r="E18" i="4"/>
  <c r="E68" i="4" s="1"/>
  <c r="D68" i="4" s="1"/>
  <c r="Q156" i="2"/>
  <c r="Q155" i="2"/>
  <c r="Q153" i="2"/>
  <c r="Q152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K140" i="2"/>
  <c r="J140" i="2"/>
  <c r="I140" i="2"/>
  <c r="H140" i="2"/>
  <c r="G140" i="2"/>
  <c r="F140" i="2"/>
  <c r="E140" i="2"/>
  <c r="D140" i="2"/>
  <c r="J139" i="2"/>
  <c r="I139" i="2"/>
  <c r="G139" i="2"/>
  <c r="F139" i="2"/>
  <c r="E139" i="2"/>
  <c r="D139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K136" i="2"/>
  <c r="J136" i="2"/>
  <c r="I136" i="2"/>
  <c r="H136" i="2"/>
  <c r="G136" i="2"/>
  <c r="F136" i="2"/>
  <c r="E136" i="2"/>
  <c r="D136" i="2"/>
  <c r="K135" i="2"/>
  <c r="J135" i="2"/>
  <c r="I135" i="2"/>
  <c r="H135" i="2"/>
  <c r="G135" i="2"/>
  <c r="F135" i="2"/>
  <c r="E135" i="2"/>
  <c r="D135" i="2"/>
  <c r="K134" i="2"/>
  <c r="J134" i="2"/>
  <c r="I134" i="2"/>
  <c r="H134" i="2"/>
  <c r="G134" i="2"/>
  <c r="F134" i="2"/>
  <c r="E134" i="2"/>
  <c r="D134" i="2"/>
  <c r="K133" i="2"/>
  <c r="J133" i="2"/>
  <c r="I133" i="2"/>
  <c r="H133" i="2"/>
  <c r="G133" i="2"/>
  <c r="F133" i="2"/>
  <c r="E133" i="2"/>
  <c r="D133" i="2"/>
  <c r="K132" i="2"/>
  <c r="J132" i="2"/>
  <c r="I132" i="2"/>
  <c r="H132" i="2"/>
  <c r="G132" i="2"/>
  <c r="F132" i="2"/>
  <c r="E132" i="2"/>
  <c r="D132" i="2"/>
  <c r="K131" i="2"/>
  <c r="J131" i="2"/>
  <c r="I131" i="2"/>
  <c r="H131" i="2"/>
  <c r="G131" i="2"/>
  <c r="F131" i="2"/>
  <c r="E131" i="2"/>
  <c r="D131" i="2"/>
  <c r="K130" i="2"/>
  <c r="J130" i="2"/>
  <c r="I130" i="2"/>
  <c r="H130" i="2"/>
  <c r="G130" i="2"/>
  <c r="F130" i="2"/>
  <c r="E130" i="2"/>
  <c r="D130" i="2"/>
  <c r="K129" i="2"/>
  <c r="J129" i="2"/>
  <c r="I129" i="2"/>
  <c r="H129" i="2"/>
  <c r="G129" i="2"/>
  <c r="F129" i="2"/>
  <c r="E129" i="2"/>
  <c r="D129" i="2"/>
  <c r="K128" i="2"/>
  <c r="J128" i="2"/>
  <c r="I128" i="2"/>
  <c r="H128" i="2"/>
  <c r="G128" i="2"/>
  <c r="F128" i="2"/>
  <c r="E128" i="2"/>
  <c r="D128" i="2"/>
  <c r="K127" i="2"/>
  <c r="J127" i="2"/>
  <c r="I127" i="2"/>
  <c r="H127" i="2"/>
  <c r="G127" i="2"/>
  <c r="F127" i="2"/>
  <c r="E127" i="2"/>
  <c r="D127" i="2"/>
  <c r="K126" i="2"/>
  <c r="J126" i="2"/>
  <c r="I126" i="2"/>
  <c r="H126" i="2"/>
  <c r="G126" i="2"/>
  <c r="F126" i="2"/>
  <c r="E126" i="2"/>
  <c r="D126" i="2"/>
  <c r="J124" i="2"/>
  <c r="I124" i="2"/>
  <c r="G124" i="2"/>
  <c r="F124" i="2"/>
  <c r="E124" i="2"/>
  <c r="D124" i="2"/>
  <c r="O121" i="2"/>
  <c r="N121" i="2"/>
  <c r="M121" i="2"/>
  <c r="L121" i="2"/>
  <c r="H121" i="2"/>
  <c r="D121" i="2"/>
  <c r="O120" i="2"/>
  <c r="N120" i="2"/>
  <c r="M120" i="2"/>
  <c r="L120" i="2"/>
  <c r="H120" i="2"/>
  <c r="D120" i="2"/>
  <c r="O119" i="2"/>
  <c r="N119" i="2"/>
  <c r="M119" i="2"/>
  <c r="L119" i="2"/>
  <c r="H119" i="2"/>
  <c r="D119" i="2"/>
  <c r="O118" i="2"/>
  <c r="N118" i="2"/>
  <c r="M118" i="2"/>
  <c r="L118" i="2"/>
  <c r="H118" i="2"/>
  <c r="D118" i="2"/>
  <c r="O117" i="2"/>
  <c r="N117" i="2"/>
  <c r="M117" i="2"/>
  <c r="L117" i="2"/>
  <c r="H117" i="2"/>
  <c r="D117" i="2"/>
  <c r="O116" i="2"/>
  <c r="O146" i="2" s="1"/>
  <c r="N116" i="2"/>
  <c r="N146" i="2" s="1"/>
  <c r="M116" i="2"/>
  <c r="M146" i="2" s="1"/>
  <c r="L146" i="2" s="1"/>
  <c r="L116" i="2"/>
  <c r="H116" i="2"/>
  <c r="D116" i="2"/>
  <c r="M114" i="2"/>
  <c r="M123" i="2" s="1"/>
  <c r="L114" i="2"/>
  <c r="L123" i="2" s="1"/>
  <c r="K114" i="2"/>
  <c r="K123" i="2" s="1"/>
  <c r="J114" i="2"/>
  <c r="J123" i="2" s="1"/>
  <c r="I114" i="2"/>
  <c r="I123" i="2" s="1"/>
  <c r="H114" i="2"/>
  <c r="H123" i="2" s="1"/>
  <c r="G114" i="2"/>
  <c r="G123" i="2" s="1"/>
  <c r="F114" i="2"/>
  <c r="F123" i="2" s="1"/>
  <c r="E114" i="2"/>
  <c r="E123" i="2" s="1"/>
  <c r="D114" i="2"/>
  <c r="D123" i="2" s="1"/>
  <c r="K112" i="2"/>
  <c r="J112" i="2"/>
  <c r="I112" i="2"/>
  <c r="H112" i="2"/>
  <c r="G112" i="2"/>
  <c r="F112" i="2"/>
  <c r="E112" i="2"/>
  <c r="O110" i="2"/>
  <c r="N110" i="2"/>
  <c r="M110" i="2"/>
  <c r="L110" i="2"/>
  <c r="H110" i="2"/>
  <c r="D110" i="2"/>
  <c r="O108" i="2"/>
  <c r="L108" i="2" s="1"/>
  <c r="N108" i="2"/>
  <c r="M108" i="2"/>
  <c r="H108" i="2"/>
  <c r="D108" i="2"/>
  <c r="O106" i="2"/>
  <c r="N106" i="2"/>
  <c r="M106" i="2"/>
  <c r="L106" i="2"/>
  <c r="H106" i="2"/>
  <c r="D106" i="2"/>
  <c r="O104" i="2"/>
  <c r="L104" i="2" s="1"/>
  <c r="N104" i="2"/>
  <c r="M104" i="2"/>
  <c r="H104" i="2"/>
  <c r="D104" i="2"/>
  <c r="O102" i="2"/>
  <c r="N102" i="2"/>
  <c r="M102" i="2"/>
  <c r="L102" i="2"/>
  <c r="H102" i="2"/>
  <c r="D102" i="2"/>
  <c r="O100" i="2"/>
  <c r="L100" i="2" s="1"/>
  <c r="N100" i="2"/>
  <c r="M100" i="2"/>
  <c r="H100" i="2"/>
  <c r="D100" i="2"/>
  <c r="O98" i="2"/>
  <c r="N98" i="2"/>
  <c r="M98" i="2"/>
  <c r="L98" i="2"/>
  <c r="H98" i="2"/>
  <c r="D98" i="2"/>
  <c r="O96" i="2"/>
  <c r="L96" i="2" s="1"/>
  <c r="N96" i="2"/>
  <c r="M96" i="2"/>
  <c r="H96" i="2"/>
  <c r="D96" i="2"/>
  <c r="O94" i="2"/>
  <c r="N94" i="2"/>
  <c r="M94" i="2"/>
  <c r="L94" i="2"/>
  <c r="H94" i="2"/>
  <c r="D94" i="2"/>
  <c r="O92" i="2"/>
  <c r="L92" i="2" s="1"/>
  <c r="N92" i="2"/>
  <c r="M92" i="2"/>
  <c r="H92" i="2"/>
  <c r="D92" i="2"/>
  <c r="O90" i="2"/>
  <c r="N90" i="2"/>
  <c r="M90" i="2"/>
  <c r="M112" i="2" s="1"/>
  <c r="L90" i="2"/>
  <c r="H90" i="2"/>
  <c r="D90" i="2"/>
  <c r="O88" i="2"/>
  <c r="O138" i="2" s="1"/>
  <c r="N88" i="2"/>
  <c r="N138" i="2" s="1"/>
  <c r="M88" i="2"/>
  <c r="M138" i="2" s="1"/>
  <c r="L138" i="2" s="1"/>
  <c r="H88" i="2"/>
  <c r="D88" i="2"/>
  <c r="D112" i="2" s="1"/>
  <c r="O85" i="2"/>
  <c r="N85" i="2"/>
  <c r="M85" i="2"/>
  <c r="L85" i="2"/>
  <c r="H85" i="2"/>
  <c r="D85" i="2"/>
  <c r="O84" i="2"/>
  <c r="O140" i="2" s="1"/>
  <c r="N84" i="2"/>
  <c r="N140" i="2" s="1"/>
  <c r="M84" i="2"/>
  <c r="M140" i="2" s="1"/>
  <c r="L140" i="2" s="1"/>
  <c r="H84" i="2"/>
  <c r="D84" i="2"/>
  <c r="M82" i="2"/>
  <c r="M86" i="2" s="1"/>
  <c r="K82" i="2"/>
  <c r="K86" i="2" s="1"/>
  <c r="J82" i="2"/>
  <c r="J86" i="2" s="1"/>
  <c r="I82" i="2"/>
  <c r="I86" i="2" s="1"/>
  <c r="H82" i="2"/>
  <c r="H86" i="2" s="1"/>
  <c r="G82" i="2"/>
  <c r="G86" i="2" s="1"/>
  <c r="F82" i="2"/>
  <c r="F86" i="2" s="1"/>
  <c r="E82" i="2"/>
  <c r="E86" i="2" s="1"/>
  <c r="D82" i="2"/>
  <c r="D86" i="2" s="1"/>
  <c r="O78" i="2"/>
  <c r="O139" i="2" s="1"/>
  <c r="N78" i="2"/>
  <c r="N139" i="2" s="1"/>
  <c r="M78" i="2"/>
  <c r="M139" i="2" s="1"/>
  <c r="L78" i="2"/>
  <c r="Q150" i="2" s="1"/>
  <c r="K78" i="2"/>
  <c r="K139" i="2" s="1"/>
  <c r="H78" i="2"/>
  <c r="D78" i="2"/>
  <c r="O76" i="2"/>
  <c r="L76" i="2" s="1"/>
  <c r="N76" i="2"/>
  <c r="M76" i="2"/>
  <c r="H76" i="2"/>
  <c r="D76" i="2"/>
  <c r="O75" i="2"/>
  <c r="N75" i="2"/>
  <c r="M75" i="2"/>
  <c r="L75" i="2" s="1"/>
  <c r="H75" i="2"/>
  <c r="D75" i="2"/>
  <c r="O74" i="2"/>
  <c r="O72" i="2" s="1"/>
  <c r="N74" i="2"/>
  <c r="M74" i="2"/>
  <c r="L74" i="2" s="1"/>
  <c r="L72" i="2" s="1"/>
  <c r="H74" i="2"/>
  <c r="D74" i="2"/>
  <c r="L73" i="2"/>
  <c r="H73" i="2"/>
  <c r="D73" i="2"/>
  <c r="N72" i="2"/>
  <c r="K72" i="2"/>
  <c r="J72" i="2"/>
  <c r="I72" i="2"/>
  <c r="H72" i="2"/>
  <c r="G72" i="2"/>
  <c r="F72" i="2"/>
  <c r="E72" i="2"/>
  <c r="D72" i="2"/>
  <c r="O71" i="2"/>
  <c r="N71" i="2"/>
  <c r="M71" i="2"/>
  <c r="L71" i="2"/>
  <c r="L68" i="2" s="1"/>
  <c r="H71" i="2"/>
  <c r="D71" i="2"/>
  <c r="O70" i="2"/>
  <c r="N70" i="2"/>
  <c r="N68" i="2" s="1"/>
  <c r="M70" i="2"/>
  <c r="L70" i="2"/>
  <c r="H70" i="2"/>
  <c r="D70" i="2"/>
  <c r="D68" i="2" s="1"/>
  <c r="L69" i="2"/>
  <c r="H69" i="2"/>
  <c r="D69" i="2"/>
  <c r="O68" i="2"/>
  <c r="M68" i="2"/>
  <c r="K68" i="2"/>
  <c r="J68" i="2"/>
  <c r="I68" i="2"/>
  <c r="H68" i="2"/>
  <c r="G68" i="2"/>
  <c r="F68" i="2"/>
  <c r="E68" i="2"/>
  <c r="O67" i="2"/>
  <c r="O64" i="2" s="1"/>
  <c r="N67" i="2"/>
  <c r="H67" i="2"/>
  <c r="M67" i="2" s="1"/>
  <c r="L67" i="2" s="1"/>
  <c r="D67" i="2"/>
  <c r="O66" i="2"/>
  <c r="N66" i="2"/>
  <c r="M66" i="2"/>
  <c r="L66" i="2" s="1"/>
  <c r="H66" i="2"/>
  <c r="D66" i="2"/>
  <c r="L65" i="2"/>
  <c r="H65" i="2"/>
  <c r="D65" i="2"/>
  <c r="N64" i="2"/>
  <c r="K64" i="2"/>
  <c r="J64" i="2"/>
  <c r="I64" i="2"/>
  <c r="G64" i="2"/>
  <c r="F64" i="2"/>
  <c r="E64" i="2"/>
  <c r="D64" i="2"/>
  <c r="O63" i="2"/>
  <c r="N63" i="2"/>
  <c r="N60" i="2" s="1"/>
  <c r="H63" i="2"/>
  <c r="M63" i="2" s="1"/>
  <c r="D63" i="2"/>
  <c r="O62" i="2"/>
  <c r="N62" i="2"/>
  <c r="M62" i="2"/>
  <c r="L62" i="2"/>
  <c r="H62" i="2"/>
  <c r="D62" i="2"/>
  <c r="D60" i="2" s="1"/>
  <c r="L61" i="2"/>
  <c r="H61" i="2"/>
  <c r="D61" i="2"/>
  <c r="O60" i="2"/>
  <c r="K60" i="2"/>
  <c r="J60" i="2"/>
  <c r="I60" i="2"/>
  <c r="G60" i="2"/>
  <c r="F60" i="2"/>
  <c r="E60" i="2"/>
  <c r="O59" i="2"/>
  <c r="N59" i="2"/>
  <c r="M59" i="2"/>
  <c r="L59" i="2" s="1"/>
  <c r="H59" i="2"/>
  <c r="D59" i="2"/>
  <c r="O58" i="2"/>
  <c r="O56" i="2" s="1"/>
  <c r="N58" i="2"/>
  <c r="M58" i="2"/>
  <c r="L58" i="2" s="1"/>
  <c r="H58" i="2"/>
  <c r="D58" i="2"/>
  <c r="L57" i="2"/>
  <c r="H57" i="2"/>
  <c r="D57" i="2"/>
  <c r="N56" i="2"/>
  <c r="K56" i="2"/>
  <c r="J56" i="2"/>
  <c r="I56" i="2"/>
  <c r="H56" i="2"/>
  <c r="G56" i="2"/>
  <c r="F56" i="2"/>
  <c r="E56" i="2"/>
  <c r="D56" i="2"/>
  <c r="O55" i="2"/>
  <c r="N55" i="2"/>
  <c r="M55" i="2"/>
  <c r="L55" i="2"/>
  <c r="L52" i="2" s="1"/>
  <c r="H55" i="2"/>
  <c r="D55" i="2"/>
  <c r="O54" i="2"/>
  <c r="N54" i="2"/>
  <c r="N52" i="2" s="1"/>
  <c r="M54" i="2"/>
  <c r="L54" i="2"/>
  <c r="H54" i="2"/>
  <c r="D54" i="2"/>
  <c r="D52" i="2" s="1"/>
  <c r="L53" i="2"/>
  <c r="H53" i="2"/>
  <c r="D53" i="2"/>
  <c r="O52" i="2"/>
  <c r="M52" i="2"/>
  <c r="K52" i="2"/>
  <c r="J52" i="2"/>
  <c r="I52" i="2"/>
  <c r="H52" i="2"/>
  <c r="G52" i="2"/>
  <c r="F52" i="2"/>
  <c r="E52" i="2"/>
  <c r="O51" i="2"/>
  <c r="O48" i="2" s="1"/>
  <c r="N51" i="2"/>
  <c r="M51" i="2"/>
  <c r="L51" i="2" s="1"/>
  <c r="H51" i="2"/>
  <c r="H48" i="2" s="1"/>
  <c r="D51" i="2"/>
  <c r="O50" i="2"/>
  <c r="N50" i="2"/>
  <c r="M50" i="2"/>
  <c r="L50" i="2" s="1"/>
  <c r="L48" i="2" s="1"/>
  <c r="H50" i="2"/>
  <c r="D50" i="2"/>
  <c r="L49" i="2"/>
  <c r="H49" i="2"/>
  <c r="D49" i="2"/>
  <c r="N48" i="2"/>
  <c r="K48" i="2"/>
  <c r="J48" i="2"/>
  <c r="I48" i="2"/>
  <c r="G48" i="2"/>
  <c r="F48" i="2"/>
  <c r="E48" i="2"/>
  <c r="D48" i="2"/>
  <c r="O47" i="2"/>
  <c r="N47" i="2"/>
  <c r="N44" i="2" s="1"/>
  <c r="H47" i="2"/>
  <c r="M47" i="2" s="1"/>
  <c r="D47" i="2"/>
  <c r="O46" i="2"/>
  <c r="N46" i="2"/>
  <c r="M46" i="2"/>
  <c r="L46" i="2"/>
  <c r="H46" i="2"/>
  <c r="D46" i="2"/>
  <c r="D44" i="2" s="1"/>
  <c r="L45" i="2"/>
  <c r="H45" i="2"/>
  <c r="D45" i="2"/>
  <c r="O44" i="2"/>
  <c r="K44" i="2"/>
  <c r="J44" i="2"/>
  <c r="I44" i="2"/>
  <c r="G44" i="2"/>
  <c r="F44" i="2"/>
  <c r="E44" i="2"/>
  <c r="O43" i="2"/>
  <c r="N43" i="2"/>
  <c r="M43" i="2"/>
  <c r="L43" i="2" s="1"/>
  <c r="H43" i="2"/>
  <c r="D43" i="2"/>
  <c r="O42" i="2"/>
  <c r="O40" i="2" s="1"/>
  <c r="N42" i="2"/>
  <c r="M42" i="2"/>
  <c r="L42" i="2" s="1"/>
  <c r="L40" i="2" s="1"/>
  <c r="H42" i="2"/>
  <c r="D42" i="2"/>
  <c r="L41" i="2"/>
  <c r="H41" i="2"/>
  <c r="D41" i="2"/>
  <c r="N40" i="2"/>
  <c r="K40" i="2"/>
  <c r="J40" i="2"/>
  <c r="I40" i="2"/>
  <c r="H40" i="2"/>
  <c r="G40" i="2"/>
  <c r="F40" i="2"/>
  <c r="E40" i="2"/>
  <c r="D40" i="2"/>
  <c r="O39" i="2"/>
  <c r="O145" i="2" s="1"/>
  <c r="N39" i="2"/>
  <c r="N145" i="2" s="1"/>
  <c r="M39" i="2"/>
  <c r="L39" i="2"/>
  <c r="H39" i="2"/>
  <c r="D39" i="2"/>
  <c r="O38" i="2"/>
  <c r="O36" i="2" s="1"/>
  <c r="N38" i="2"/>
  <c r="N36" i="2" s="1"/>
  <c r="M38" i="2"/>
  <c r="L38" i="2"/>
  <c r="H38" i="2"/>
  <c r="D38" i="2"/>
  <c r="M36" i="2"/>
  <c r="L36" i="2"/>
  <c r="K36" i="2"/>
  <c r="J36" i="2"/>
  <c r="I36" i="2"/>
  <c r="H36" i="2"/>
  <c r="G36" i="2"/>
  <c r="F36" i="2"/>
  <c r="E36" i="2"/>
  <c r="D36" i="2"/>
  <c r="O35" i="2"/>
  <c r="O144" i="2" s="1"/>
  <c r="N35" i="2"/>
  <c r="N144" i="2" s="1"/>
  <c r="M35" i="2"/>
  <c r="M144" i="2" s="1"/>
  <c r="L144" i="2" s="1"/>
  <c r="L35" i="2"/>
  <c r="H35" i="2"/>
  <c r="D35" i="2"/>
  <c r="O34" i="2"/>
  <c r="O143" i="2" s="1"/>
  <c r="N34" i="2"/>
  <c r="N143" i="2" s="1"/>
  <c r="M34" i="2"/>
  <c r="M143" i="2" s="1"/>
  <c r="H34" i="2"/>
  <c r="D34" i="2"/>
  <c r="O33" i="2"/>
  <c r="O142" i="2" s="1"/>
  <c r="N33" i="2"/>
  <c r="N142" i="2" s="1"/>
  <c r="M33" i="2"/>
  <c r="M142" i="2" s="1"/>
  <c r="L33" i="2"/>
  <c r="H33" i="2"/>
  <c r="D33" i="2"/>
  <c r="O32" i="2"/>
  <c r="O141" i="2" s="1"/>
  <c r="N32" i="2"/>
  <c r="N141" i="2" s="1"/>
  <c r="M32" i="2"/>
  <c r="M141" i="2" s="1"/>
  <c r="L141" i="2" s="1"/>
  <c r="H32" i="2"/>
  <c r="D32" i="2"/>
  <c r="O31" i="2"/>
  <c r="O137" i="2" s="1"/>
  <c r="N31" i="2"/>
  <c r="N137" i="2" s="1"/>
  <c r="M31" i="2"/>
  <c r="L31" i="2" s="1"/>
  <c r="H31" i="2"/>
  <c r="D31" i="2"/>
  <c r="O30" i="2"/>
  <c r="O136" i="2" s="1"/>
  <c r="N30" i="2"/>
  <c r="N136" i="2" s="1"/>
  <c r="M30" i="2"/>
  <c r="M136" i="2" s="1"/>
  <c r="H30" i="2"/>
  <c r="D30" i="2"/>
  <c r="O29" i="2"/>
  <c r="O135" i="2" s="1"/>
  <c r="N29" i="2"/>
  <c r="N135" i="2" s="1"/>
  <c r="M29" i="2"/>
  <c r="L29" i="2" s="1"/>
  <c r="H29" i="2"/>
  <c r="D29" i="2"/>
  <c r="O28" i="2"/>
  <c r="O134" i="2" s="1"/>
  <c r="N28" i="2"/>
  <c r="N134" i="2" s="1"/>
  <c r="M28" i="2"/>
  <c r="M134" i="2" s="1"/>
  <c r="L134" i="2" s="1"/>
  <c r="H28" i="2"/>
  <c r="D28" i="2"/>
  <c r="O27" i="2"/>
  <c r="O133" i="2" s="1"/>
  <c r="N27" i="2"/>
  <c r="N133" i="2" s="1"/>
  <c r="M27" i="2"/>
  <c r="L27" i="2" s="1"/>
  <c r="H27" i="2"/>
  <c r="D27" i="2"/>
  <c r="O26" i="2"/>
  <c r="O132" i="2" s="1"/>
  <c r="N26" i="2"/>
  <c r="N132" i="2" s="1"/>
  <c r="M26" i="2"/>
  <c r="M132" i="2" s="1"/>
  <c r="H26" i="2"/>
  <c r="D26" i="2"/>
  <c r="O25" i="2"/>
  <c r="O131" i="2" s="1"/>
  <c r="N25" i="2"/>
  <c r="N131" i="2" s="1"/>
  <c r="M25" i="2"/>
  <c r="L25" i="2" s="1"/>
  <c r="H25" i="2"/>
  <c r="D25" i="2"/>
  <c r="O24" i="2"/>
  <c r="O130" i="2" s="1"/>
  <c r="N24" i="2"/>
  <c r="N130" i="2" s="1"/>
  <c r="M24" i="2"/>
  <c r="M130" i="2" s="1"/>
  <c r="L130" i="2" s="1"/>
  <c r="H24" i="2"/>
  <c r="D24" i="2"/>
  <c r="O23" i="2"/>
  <c r="O129" i="2" s="1"/>
  <c r="N23" i="2"/>
  <c r="N129" i="2" s="1"/>
  <c r="M23" i="2"/>
  <c r="L23" i="2" s="1"/>
  <c r="H23" i="2"/>
  <c r="D23" i="2"/>
  <c r="O22" i="2"/>
  <c r="O128" i="2" s="1"/>
  <c r="N22" i="2"/>
  <c r="N128" i="2" s="1"/>
  <c r="M22" i="2"/>
  <c r="M128" i="2" s="1"/>
  <c r="H22" i="2"/>
  <c r="D22" i="2"/>
  <c r="O21" i="2"/>
  <c r="O127" i="2" s="1"/>
  <c r="N21" i="2"/>
  <c r="N127" i="2" s="1"/>
  <c r="M21" i="2"/>
  <c r="L21" i="2" s="1"/>
  <c r="H21" i="2"/>
  <c r="D21" i="2"/>
  <c r="D18" i="2" s="1"/>
  <c r="O20" i="2"/>
  <c r="O126" i="2" s="1"/>
  <c r="N20" i="2"/>
  <c r="N126" i="2" s="1"/>
  <c r="M20" i="2"/>
  <c r="M126" i="2" s="1"/>
  <c r="H20" i="2"/>
  <c r="H18" i="2" s="1"/>
  <c r="D20" i="2"/>
  <c r="M18" i="2"/>
  <c r="K18" i="2"/>
  <c r="K80" i="2" s="1"/>
  <c r="J18" i="2"/>
  <c r="J80" i="2" s="1"/>
  <c r="I18" i="2"/>
  <c r="I80" i="2" s="1"/>
  <c r="G18" i="2"/>
  <c r="G80" i="2" s="1"/>
  <c r="F18" i="2"/>
  <c r="F80" i="2" s="1"/>
  <c r="E18" i="2"/>
  <c r="E80" i="2" s="1"/>
  <c r="Q225" i="1"/>
  <c r="N222" i="1"/>
  <c r="K222" i="1"/>
  <c r="J222" i="1"/>
  <c r="I222" i="1"/>
  <c r="H222" i="1" s="1"/>
  <c r="G222" i="1"/>
  <c r="F222" i="1"/>
  <c r="E222" i="1"/>
  <c r="D222" i="1" s="1"/>
  <c r="K221" i="1"/>
  <c r="J221" i="1"/>
  <c r="I221" i="1"/>
  <c r="H221" i="1" s="1"/>
  <c r="G221" i="1"/>
  <c r="F221" i="1"/>
  <c r="E221" i="1"/>
  <c r="D221" i="1" s="1"/>
  <c r="J218" i="1"/>
  <c r="O217" i="1"/>
  <c r="N217" i="1"/>
  <c r="M217" i="1"/>
  <c r="L217" i="1" s="1"/>
  <c r="H217" i="1"/>
  <c r="D217" i="1"/>
  <c r="O216" i="1"/>
  <c r="N216" i="1"/>
  <c r="M216" i="1"/>
  <c r="L216" i="1"/>
  <c r="H216" i="1"/>
  <c r="D216" i="1"/>
  <c r="O215" i="1"/>
  <c r="N215" i="1"/>
  <c r="M215" i="1"/>
  <c r="L215" i="1" s="1"/>
  <c r="H215" i="1"/>
  <c r="D215" i="1"/>
  <c r="O214" i="1"/>
  <c r="N214" i="1"/>
  <c r="M214" i="1"/>
  <c r="L214" i="1"/>
  <c r="H214" i="1"/>
  <c r="D214" i="1"/>
  <c r="O213" i="1"/>
  <c r="N213" i="1"/>
  <c r="M213" i="1"/>
  <c r="L213" i="1" s="1"/>
  <c r="H213" i="1"/>
  <c r="D213" i="1"/>
  <c r="O212" i="1"/>
  <c r="O211" i="1" s="1"/>
  <c r="O209" i="1" s="1"/>
  <c r="O218" i="1" s="1"/>
  <c r="N212" i="1"/>
  <c r="M212" i="1"/>
  <c r="L212" i="1"/>
  <c r="H212" i="1"/>
  <c r="D212" i="1"/>
  <c r="N211" i="1"/>
  <c r="M211" i="1"/>
  <c r="L211" i="1" s="1"/>
  <c r="K211" i="1"/>
  <c r="J211" i="1"/>
  <c r="J209" i="1" s="1"/>
  <c r="I211" i="1"/>
  <c r="I209" i="1" s="1"/>
  <c r="G211" i="1"/>
  <c r="F211" i="1"/>
  <c r="F209" i="1" s="1"/>
  <c r="F218" i="1" s="1"/>
  <c r="E211" i="1"/>
  <c r="E209" i="1" s="1"/>
  <c r="E218" i="1" s="1"/>
  <c r="O210" i="1"/>
  <c r="N210" i="1"/>
  <c r="M210" i="1"/>
  <c r="M209" i="1" s="1"/>
  <c r="M218" i="1" s="1"/>
  <c r="H210" i="1"/>
  <c r="D210" i="1"/>
  <c r="L209" i="1"/>
  <c r="K209" i="1"/>
  <c r="K218" i="1" s="1"/>
  <c r="G209" i="1"/>
  <c r="G218" i="1" s="1"/>
  <c r="D209" i="1"/>
  <c r="D218" i="1" s="1"/>
  <c r="K207" i="1"/>
  <c r="J207" i="1"/>
  <c r="I207" i="1"/>
  <c r="H207" i="1"/>
  <c r="G207" i="1"/>
  <c r="F207" i="1"/>
  <c r="E207" i="1"/>
  <c r="O206" i="1"/>
  <c r="N206" i="1"/>
  <c r="M206" i="1"/>
  <c r="L206" i="1"/>
  <c r="H206" i="1"/>
  <c r="D206" i="1"/>
  <c r="O205" i="1"/>
  <c r="N205" i="1"/>
  <c r="M205" i="1"/>
  <c r="L205" i="1" s="1"/>
  <c r="H205" i="1"/>
  <c r="D205" i="1"/>
  <c r="O204" i="1"/>
  <c r="N204" i="1"/>
  <c r="M204" i="1"/>
  <c r="L204" i="1"/>
  <c r="H204" i="1"/>
  <c r="D204" i="1"/>
  <c r="O203" i="1"/>
  <c r="N203" i="1"/>
  <c r="M203" i="1"/>
  <c r="L203" i="1" s="1"/>
  <c r="H203" i="1"/>
  <c r="D203" i="1"/>
  <c r="O202" i="1"/>
  <c r="N202" i="1"/>
  <c r="M202" i="1"/>
  <c r="L202" i="1"/>
  <c r="H202" i="1"/>
  <c r="D202" i="1"/>
  <c r="O201" i="1"/>
  <c r="N201" i="1"/>
  <c r="M201" i="1"/>
  <c r="L201" i="1" s="1"/>
  <c r="H201" i="1"/>
  <c r="D201" i="1"/>
  <c r="O200" i="1"/>
  <c r="N200" i="1"/>
  <c r="M200" i="1"/>
  <c r="L200" i="1"/>
  <c r="H200" i="1"/>
  <c r="D200" i="1"/>
  <c r="O199" i="1"/>
  <c r="N199" i="1"/>
  <c r="M199" i="1"/>
  <c r="L199" i="1" s="1"/>
  <c r="H199" i="1"/>
  <c r="D199" i="1"/>
  <c r="O198" i="1"/>
  <c r="N198" i="1"/>
  <c r="M198" i="1"/>
  <c r="L198" i="1"/>
  <c r="H198" i="1"/>
  <c r="D198" i="1"/>
  <c r="O197" i="1"/>
  <c r="N197" i="1"/>
  <c r="M197" i="1"/>
  <c r="L197" i="1" s="1"/>
  <c r="H197" i="1"/>
  <c r="D197" i="1"/>
  <c r="O196" i="1"/>
  <c r="N196" i="1"/>
  <c r="M196" i="1"/>
  <c r="L196" i="1"/>
  <c r="H196" i="1"/>
  <c r="D196" i="1"/>
  <c r="O195" i="1"/>
  <c r="N195" i="1"/>
  <c r="M195" i="1"/>
  <c r="L195" i="1" s="1"/>
  <c r="H195" i="1"/>
  <c r="D195" i="1"/>
  <c r="O194" i="1"/>
  <c r="N194" i="1"/>
  <c r="M194" i="1"/>
  <c r="L194" i="1"/>
  <c r="H194" i="1"/>
  <c r="D194" i="1"/>
  <c r="O193" i="1"/>
  <c r="N193" i="1"/>
  <c r="M193" i="1"/>
  <c r="L193" i="1" s="1"/>
  <c r="H193" i="1"/>
  <c r="D193" i="1"/>
  <c r="O192" i="1"/>
  <c r="O207" i="1" s="1"/>
  <c r="N192" i="1"/>
  <c r="M192" i="1"/>
  <c r="M207" i="1" s="1"/>
  <c r="L192" i="1"/>
  <c r="H192" i="1"/>
  <c r="D192" i="1"/>
  <c r="J190" i="1"/>
  <c r="F190" i="1"/>
  <c r="O189" i="1"/>
  <c r="N189" i="1"/>
  <c r="M189" i="1"/>
  <c r="L189" i="1" s="1"/>
  <c r="H189" i="1"/>
  <c r="D189" i="1"/>
  <c r="D187" i="1" s="1"/>
  <c r="D190" i="1" s="1"/>
  <c r="O188" i="1"/>
  <c r="N188" i="1"/>
  <c r="M188" i="1"/>
  <c r="L188" i="1"/>
  <c r="H188" i="1"/>
  <c r="D188" i="1"/>
  <c r="N187" i="1"/>
  <c r="N190" i="1" s="1"/>
  <c r="K187" i="1"/>
  <c r="K190" i="1" s="1"/>
  <c r="J187" i="1"/>
  <c r="I187" i="1"/>
  <c r="I190" i="1" s="1"/>
  <c r="G187" i="1"/>
  <c r="G190" i="1" s="1"/>
  <c r="F187" i="1"/>
  <c r="E187" i="1"/>
  <c r="E190" i="1" s="1"/>
  <c r="J185" i="1"/>
  <c r="I185" i="1"/>
  <c r="F185" i="1"/>
  <c r="E185" i="1"/>
  <c r="O184" i="1"/>
  <c r="N184" i="1"/>
  <c r="M184" i="1"/>
  <c r="L184" i="1" s="1"/>
  <c r="H184" i="1"/>
  <c r="D184" i="1"/>
  <c r="O183" i="1"/>
  <c r="N183" i="1"/>
  <c r="M183" i="1"/>
  <c r="L183" i="1"/>
  <c r="H183" i="1"/>
  <c r="D183" i="1"/>
  <c r="O182" i="1"/>
  <c r="N182" i="1"/>
  <c r="M182" i="1"/>
  <c r="L182" i="1" s="1"/>
  <c r="H182" i="1"/>
  <c r="D182" i="1"/>
  <c r="O181" i="1"/>
  <c r="N181" i="1"/>
  <c r="M181" i="1"/>
  <c r="L181" i="1"/>
  <c r="H181" i="1"/>
  <c r="D181" i="1"/>
  <c r="O180" i="1"/>
  <c r="N180" i="1"/>
  <c r="M180" i="1"/>
  <c r="L180" i="1" s="1"/>
  <c r="H180" i="1"/>
  <c r="D180" i="1"/>
  <c r="O179" i="1"/>
  <c r="N179" i="1"/>
  <c r="M179" i="1"/>
  <c r="L179" i="1"/>
  <c r="H179" i="1"/>
  <c r="D179" i="1"/>
  <c r="O178" i="1"/>
  <c r="N178" i="1"/>
  <c r="M178" i="1"/>
  <c r="L178" i="1" s="1"/>
  <c r="H178" i="1"/>
  <c r="D178" i="1"/>
  <c r="O177" i="1"/>
  <c r="N177" i="1"/>
  <c r="M177" i="1"/>
  <c r="L177" i="1"/>
  <c r="H177" i="1"/>
  <c r="D177" i="1"/>
  <c r="O176" i="1"/>
  <c r="N176" i="1"/>
  <c r="M176" i="1"/>
  <c r="L176" i="1" s="1"/>
  <c r="H176" i="1"/>
  <c r="D176" i="1"/>
  <c r="O175" i="1"/>
  <c r="N175" i="1"/>
  <c r="M175" i="1"/>
  <c r="L175" i="1"/>
  <c r="H175" i="1"/>
  <c r="D175" i="1"/>
  <c r="O174" i="1"/>
  <c r="N174" i="1"/>
  <c r="M174" i="1"/>
  <c r="L174" i="1" s="1"/>
  <c r="H174" i="1"/>
  <c r="D174" i="1"/>
  <c r="O173" i="1"/>
  <c r="L173" i="1" s="1"/>
  <c r="N173" i="1"/>
  <c r="M173" i="1"/>
  <c r="H173" i="1"/>
  <c r="D173" i="1"/>
  <c r="O172" i="1"/>
  <c r="N172" i="1"/>
  <c r="M172" i="1"/>
  <c r="L172" i="1" s="1"/>
  <c r="H172" i="1"/>
  <c r="D172" i="1"/>
  <c r="O171" i="1"/>
  <c r="N171" i="1"/>
  <c r="M171" i="1"/>
  <c r="L171" i="1"/>
  <c r="H171" i="1"/>
  <c r="D171" i="1"/>
  <c r="O170" i="1"/>
  <c r="N170" i="1"/>
  <c r="M170" i="1"/>
  <c r="L170" i="1" s="1"/>
  <c r="H170" i="1"/>
  <c r="D170" i="1"/>
  <c r="O169" i="1"/>
  <c r="N169" i="1"/>
  <c r="M169" i="1"/>
  <c r="L169" i="1"/>
  <c r="H169" i="1"/>
  <c r="D169" i="1"/>
  <c r="O168" i="1"/>
  <c r="N168" i="1"/>
  <c r="M168" i="1"/>
  <c r="L168" i="1" s="1"/>
  <c r="H168" i="1"/>
  <c r="D168" i="1"/>
  <c r="O167" i="1"/>
  <c r="N167" i="1"/>
  <c r="M167" i="1"/>
  <c r="L167" i="1"/>
  <c r="H167" i="1"/>
  <c r="D167" i="1"/>
  <c r="O166" i="1"/>
  <c r="N166" i="1"/>
  <c r="M166" i="1"/>
  <c r="L166" i="1" s="1"/>
  <c r="H166" i="1"/>
  <c r="D166" i="1"/>
  <c r="O165" i="1"/>
  <c r="L165" i="1" s="1"/>
  <c r="N165" i="1"/>
  <c r="M165" i="1"/>
  <c r="H165" i="1"/>
  <c r="D165" i="1"/>
  <c r="O164" i="1"/>
  <c r="N164" i="1"/>
  <c r="M164" i="1"/>
  <c r="L164" i="1" s="1"/>
  <c r="H164" i="1"/>
  <c r="D164" i="1"/>
  <c r="O163" i="1"/>
  <c r="N163" i="1"/>
  <c r="M163" i="1"/>
  <c r="L163" i="1"/>
  <c r="H163" i="1"/>
  <c r="D163" i="1"/>
  <c r="O162" i="1"/>
  <c r="N162" i="1"/>
  <c r="M162" i="1"/>
  <c r="L162" i="1" s="1"/>
  <c r="H162" i="1"/>
  <c r="D162" i="1"/>
  <c r="O161" i="1"/>
  <c r="N161" i="1"/>
  <c r="M161" i="1"/>
  <c r="L161" i="1"/>
  <c r="H161" i="1"/>
  <c r="D161" i="1"/>
  <c r="O160" i="1"/>
  <c r="N160" i="1"/>
  <c r="M160" i="1"/>
  <c r="L160" i="1" s="1"/>
  <c r="H160" i="1"/>
  <c r="D160" i="1"/>
  <c r="O159" i="1"/>
  <c r="N159" i="1"/>
  <c r="M159" i="1"/>
  <c r="L159" i="1"/>
  <c r="H159" i="1"/>
  <c r="D159" i="1"/>
  <c r="O158" i="1"/>
  <c r="N158" i="1"/>
  <c r="M158" i="1"/>
  <c r="L158" i="1" s="1"/>
  <c r="H158" i="1"/>
  <c r="D158" i="1"/>
  <c r="O157" i="1"/>
  <c r="L157" i="1" s="1"/>
  <c r="N157" i="1"/>
  <c r="M157" i="1"/>
  <c r="H157" i="1"/>
  <c r="D157" i="1"/>
  <c r="O156" i="1"/>
  <c r="N156" i="1"/>
  <c r="M156" i="1"/>
  <c r="L156" i="1" s="1"/>
  <c r="H156" i="1"/>
  <c r="D156" i="1"/>
  <c r="O155" i="1"/>
  <c r="N155" i="1"/>
  <c r="M155" i="1"/>
  <c r="L155" i="1"/>
  <c r="H155" i="1"/>
  <c r="D155" i="1"/>
  <c r="O154" i="1"/>
  <c r="N154" i="1"/>
  <c r="M154" i="1"/>
  <c r="L154" i="1" s="1"/>
  <c r="H154" i="1"/>
  <c r="D154" i="1"/>
  <c r="O153" i="1"/>
  <c r="N153" i="1"/>
  <c r="M153" i="1"/>
  <c r="L153" i="1"/>
  <c r="H153" i="1"/>
  <c r="D153" i="1"/>
  <c r="O152" i="1"/>
  <c r="N152" i="1"/>
  <c r="M152" i="1"/>
  <c r="L152" i="1" s="1"/>
  <c r="H152" i="1"/>
  <c r="D152" i="1"/>
  <c r="O151" i="1"/>
  <c r="N151" i="1"/>
  <c r="M151" i="1"/>
  <c r="L151" i="1"/>
  <c r="H151" i="1"/>
  <c r="D151" i="1"/>
  <c r="O150" i="1"/>
  <c r="N150" i="1"/>
  <c r="M150" i="1"/>
  <c r="L150" i="1" s="1"/>
  <c r="H150" i="1"/>
  <c r="D150" i="1"/>
  <c r="O149" i="1"/>
  <c r="N149" i="1"/>
  <c r="M149" i="1"/>
  <c r="H149" i="1"/>
  <c r="D149" i="1"/>
  <c r="O148" i="1"/>
  <c r="N148" i="1"/>
  <c r="N147" i="1" s="1"/>
  <c r="N185" i="1" s="1"/>
  <c r="M148" i="1"/>
  <c r="H148" i="1"/>
  <c r="D148" i="1"/>
  <c r="K147" i="1"/>
  <c r="K185" i="1" s="1"/>
  <c r="J147" i="1"/>
  <c r="I147" i="1"/>
  <c r="H147" i="1"/>
  <c r="H185" i="1" s="1"/>
  <c r="G147" i="1"/>
  <c r="G185" i="1" s="1"/>
  <c r="F147" i="1"/>
  <c r="E147" i="1"/>
  <c r="D147" i="1"/>
  <c r="D185" i="1" s="1"/>
  <c r="O145" i="1"/>
  <c r="K145" i="1"/>
  <c r="J145" i="1"/>
  <c r="I145" i="1"/>
  <c r="G145" i="1"/>
  <c r="F145" i="1"/>
  <c r="E145" i="1"/>
  <c r="O144" i="1"/>
  <c r="N144" i="1"/>
  <c r="M144" i="1"/>
  <c r="L144" i="1"/>
  <c r="H144" i="1"/>
  <c r="H145" i="1" s="1"/>
  <c r="D144" i="1"/>
  <c r="O143" i="1"/>
  <c r="N143" i="1"/>
  <c r="N145" i="1" s="1"/>
  <c r="M143" i="1"/>
  <c r="H143" i="1"/>
  <c r="D143" i="1"/>
  <c r="D145" i="1" s="1"/>
  <c r="O140" i="1"/>
  <c r="L140" i="1" s="1"/>
  <c r="N140" i="1"/>
  <c r="M140" i="1"/>
  <c r="H140" i="1"/>
  <c r="H137" i="1" s="1"/>
  <c r="D140" i="1"/>
  <c r="O139" i="1"/>
  <c r="N139" i="1"/>
  <c r="M139" i="1"/>
  <c r="H139" i="1"/>
  <c r="D139" i="1"/>
  <c r="O138" i="1"/>
  <c r="N138" i="1"/>
  <c r="M138" i="1"/>
  <c r="L138" i="1"/>
  <c r="H138" i="1"/>
  <c r="D138" i="1"/>
  <c r="N137" i="1"/>
  <c r="K137" i="1"/>
  <c r="I137" i="1"/>
  <c r="G137" i="1"/>
  <c r="F137" i="1"/>
  <c r="E137" i="1"/>
  <c r="D137" i="1"/>
  <c r="O136" i="1"/>
  <c r="N136" i="1"/>
  <c r="M136" i="1"/>
  <c r="L136" i="1" s="1"/>
  <c r="H136" i="1"/>
  <c r="D136" i="1"/>
  <c r="O135" i="1"/>
  <c r="O133" i="1" s="1"/>
  <c r="N135" i="1"/>
  <c r="M135" i="1"/>
  <c r="H135" i="1"/>
  <c r="D135" i="1"/>
  <c r="D133" i="1" s="1"/>
  <c r="O134" i="1"/>
  <c r="N134" i="1"/>
  <c r="M134" i="1"/>
  <c r="L134" i="1"/>
  <c r="H134" i="1"/>
  <c r="H133" i="1" s="1"/>
  <c r="D134" i="1"/>
  <c r="N133" i="1"/>
  <c r="K133" i="1"/>
  <c r="J133" i="1"/>
  <c r="I133" i="1"/>
  <c r="G133" i="1"/>
  <c r="F133" i="1"/>
  <c r="E133" i="1"/>
  <c r="O132" i="1"/>
  <c r="N132" i="1"/>
  <c r="M132" i="1"/>
  <c r="L132" i="1" s="1"/>
  <c r="H132" i="1"/>
  <c r="D132" i="1"/>
  <c r="O131" i="1"/>
  <c r="N131" i="1"/>
  <c r="M131" i="1"/>
  <c r="L131" i="1"/>
  <c r="H131" i="1"/>
  <c r="D131" i="1"/>
  <c r="O130" i="1"/>
  <c r="O129" i="1" s="1"/>
  <c r="N130" i="1"/>
  <c r="M130" i="1"/>
  <c r="L130" i="1" s="1"/>
  <c r="H130" i="1"/>
  <c r="D130" i="1"/>
  <c r="M129" i="1"/>
  <c r="L129" i="1"/>
  <c r="K129" i="1"/>
  <c r="J129" i="1"/>
  <c r="I129" i="1"/>
  <c r="H129" i="1"/>
  <c r="G129" i="1"/>
  <c r="F129" i="1"/>
  <c r="E129" i="1"/>
  <c r="D129" i="1"/>
  <c r="O128" i="1"/>
  <c r="N128" i="1"/>
  <c r="M128" i="1"/>
  <c r="L128" i="1"/>
  <c r="H128" i="1"/>
  <c r="D128" i="1"/>
  <c r="O127" i="1"/>
  <c r="O125" i="1" s="1"/>
  <c r="N127" i="1"/>
  <c r="N125" i="1" s="1"/>
  <c r="M127" i="1"/>
  <c r="L127" i="1" s="1"/>
  <c r="H127" i="1"/>
  <c r="D127" i="1"/>
  <c r="D125" i="1" s="1"/>
  <c r="O126" i="1"/>
  <c r="N126" i="1"/>
  <c r="M126" i="1"/>
  <c r="L126" i="1"/>
  <c r="H126" i="1"/>
  <c r="H125" i="1" s="1"/>
  <c r="D126" i="1"/>
  <c r="K125" i="1"/>
  <c r="J125" i="1"/>
  <c r="I125" i="1"/>
  <c r="G125" i="1"/>
  <c r="F125" i="1"/>
  <c r="E125" i="1"/>
  <c r="O124" i="1"/>
  <c r="N124" i="1"/>
  <c r="M124" i="1"/>
  <c r="L124" i="1" s="1"/>
  <c r="H124" i="1"/>
  <c r="D124" i="1"/>
  <c r="O123" i="1"/>
  <c r="N123" i="1"/>
  <c r="M123" i="1"/>
  <c r="L123" i="1" s="1"/>
  <c r="H123" i="1"/>
  <c r="D123" i="1"/>
  <c r="O122" i="1"/>
  <c r="O121" i="1" s="1"/>
  <c r="N122" i="1"/>
  <c r="M122" i="1"/>
  <c r="H122" i="1"/>
  <c r="H121" i="1" s="1"/>
  <c r="D122" i="1"/>
  <c r="D121" i="1" s="1"/>
  <c r="K121" i="1"/>
  <c r="J121" i="1"/>
  <c r="I121" i="1"/>
  <c r="G121" i="1"/>
  <c r="F121" i="1"/>
  <c r="E121" i="1"/>
  <c r="O120" i="1"/>
  <c r="N120" i="1"/>
  <c r="M120" i="1"/>
  <c r="L120" i="1"/>
  <c r="H120" i="1"/>
  <c r="D120" i="1"/>
  <c r="O119" i="1"/>
  <c r="N119" i="1"/>
  <c r="N117" i="1" s="1"/>
  <c r="M119" i="1"/>
  <c r="L119" i="1" s="1"/>
  <c r="H119" i="1"/>
  <c r="D119" i="1"/>
  <c r="D117" i="1" s="1"/>
  <c r="O118" i="1"/>
  <c r="N118" i="1"/>
  <c r="M118" i="1"/>
  <c r="L118" i="1" s="1"/>
  <c r="H118" i="1"/>
  <c r="D118" i="1"/>
  <c r="O117" i="1"/>
  <c r="K117" i="1"/>
  <c r="J117" i="1"/>
  <c r="I117" i="1"/>
  <c r="G117" i="1"/>
  <c r="F117" i="1"/>
  <c r="E117" i="1"/>
  <c r="O116" i="1"/>
  <c r="N116" i="1"/>
  <c r="M116" i="1"/>
  <c r="L116" i="1" s="1"/>
  <c r="H116" i="1"/>
  <c r="D116" i="1"/>
  <c r="O115" i="1"/>
  <c r="N115" i="1"/>
  <c r="M115" i="1"/>
  <c r="L115" i="1" s="1"/>
  <c r="H115" i="1"/>
  <c r="D115" i="1"/>
  <c r="O114" i="1"/>
  <c r="O113" i="1" s="1"/>
  <c r="N114" i="1"/>
  <c r="M114" i="1"/>
  <c r="H114" i="1"/>
  <c r="H113" i="1" s="1"/>
  <c r="D114" i="1"/>
  <c r="K113" i="1"/>
  <c r="J113" i="1"/>
  <c r="I113" i="1"/>
  <c r="G113" i="1"/>
  <c r="F113" i="1"/>
  <c r="E113" i="1"/>
  <c r="D113" i="1"/>
  <c r="O112" i="1"/>
  <c r="N112" i="1"/>
  <c r="M112" i="1"/>
  <c r="L112" i="1"/>
  <c r="H112" i="1"/>
  <c r="D112" i="1"/>
  <c r="O111" i="1"/>
  <c r="N111" i="1"/>
  <c r="N109" i="1" s="1"/>
  <c r="M111" i="1"/>
  <c r="L111" i="1" s="1"/>
  <c r="H111" i="1"/>
  <c r="D111" i="1"/>
  <c r="D109" i="1" s="1"/>
  <c r="O110" i="1"/>
  <c r="N110" i="1"/>
  <c r="M110" i="1"/>
  <c r="H110" i="1"/>
  <c r="H109" i="1" s="1"/>
  <c r="D110" i="1"/>
  <c r="M109" i="1"/>
  <c r="K109" i="1"/>
  <c r="J109" i="1"/>
  <c r="I109" i="1"/>
  <c r="G109" i="1"/>
  <c r="F109" i="1"/>
  <c r="E109" i="1"/>
  <c r="O108" i="1"/>
  <c r="N108" i="1"/>
  <c r="M108" i="1"/>
  <c r="L108" i="1" s="1"/>
  <c r="H108" i="1"/>
  <c r="D108" i="1"/>
  <c r="O107" i="1"/>
  <c r="N107" i="1"/>
  <c r="M107" i="1"/>
  <c r="H107" i="1"/>
  <c r="H105" i="1" s="1"/>
  <c r="D107" i="1"/>
  <c r="O106" i="1"/>
  <c r="N106" i="1"/>
  <c r="M106" i="1"/>
  <c r="L106" i="1" s="1"/>
  <c r="H106" i="1"/>
  <c r="D106" i="1"/>
  <c r="K105" i="1"/>
  <c r="J105" i="1"/>
  <c r="I105" i="1"/>
  <c r="G105" i="1"/>
  <c r="F105" i="1"/>
  <c r="E105" i="1"/>
  <c r="D105" i="1"/>
  <c r="O104" i="1"/>
  <c r="N104" i="1"/>
  <c r="M104" i="1"/>
  <c r="H104" i="1"/>
  <c r="D104" i="1"/>
  <c r="O103" i="1"/>
  <c r="N103" i="1"/>
  <c r="M103" i="1"/>
  <c r="H103" i="1"/>
  <c r="D103" i="1"/>
  <c r="D101" i="1" s="1"/>
  <c r="O102" i="1"/>
  <c r="O101" i="1" s="1"/>
  <c r="N102" i="1"/>
  <c r="M102" i="1"/>
  <c r="L102" i="1"/>
  <c r="H102" i="1"/>
  <c r="H101" i="1" s="1"/>
  <c r="D102" i="1"/>
  <c r="N101" i="1"/>
  <c r="K101" i="1"/>
  <c r="J101" i="1"/>
  <c r="I101" i="1"/>
  <c r="G101" i="1"/>
  <c r="F101" i="1"/>
  <c r="E101" i="1"/>
  <c r="O100" i="1"/>
  <c r="N100" i="1"/>
  <c r="M100" i="1"/>
  <c r="H100" i="1"/>
  <c r="D100" i="1"/>
  <c r="O99" i="1"/>
  <c r="N99" i="1"/>
  <c r="M99" i="1"/>
  <c r="L99" i="1"/>
  <c r="H99" i="1"/>
  <c r="H97" i="1" s="1"/>
  <c r="D99" i="1"/>
  <c r="O98" i="1"/>
  <c r="N98" i="1"/>
  <c r="N97" i="1" s="1"/>
  <c r="M98" i="1"/>
  <c r="L98" i="1" s="1"/>
  <c r="H98" i="1"/>
  <c r="D98" i="1"/>
  <c r="O97" i="1"/>
  <c r="M97" i="1"/>
  <c r="K97" i="1"/>
  <c r="J97" i="1"/>
  <c r="I97" i="1"/>
  <c r="G97" i="1"/>
  <c r="F97" i="1"/>
  <c r="E97" i="1"/>
  <c r="O96" i="1"/>
  <c r="N96" i="1"/>
  <c r="M96" i="1"/>
  <c r="L96" i="1" s="1"/>
  <c r="H96" i="1"/>
  <c r="D96" i="1"/>
  <c r="O95" i="1"/>
  <c r="N95" i="1"/>
  <c r="M95" i="1"/>
  <c r="H95" i="1"/>
  <c r="D95" i="1"/>
  <c r="O94" i="1"/>
  <c r="O222" i="1" s="1"/>
  <c r="N94" i="1"/>
  <c r="M94" i="1"/>
  <c r="H94" i="1"/>
  <c r="D94" i="1"/>
  <c r="O93" i="1"/>
  <c r="O92" i="1" s="1"/>
  <c r="N93" i="1"/>
  <c r="N92" i="1" s="1"/>
  <c r="M93" i="1"/>
  <c r="H93" i="1"/>
  <c r="D93" i="1"/>
  <c r="D92" i="1" s="1"/>
  <c r="D89" i="1" s="1"/>
  <c r="K92" i="1"/>
  <c r="J92" i="1"/>
  <c r="I92" i="1"/>
  <c r="G92" i="1"/>
  <c r="G89" i="1" s="1"/>
  <c r="G141" i="1" s="1"/>
  <c r="F92" i="1"/>
  <c r="E92" i="1"/>
  <c r="O91" i="1"/>
  <c r="N91" i="1"/>
  <c r="M91" i="1"/>
  <c r="H91" i="1"/>
  <c r="D91" i="1"/>
  <c r="O90" i="1"/>
  <c r="N90" i="1"/>
  <c r="M90" i="1"/>
  <c r="L90" i="1" s="1"/>
  <c r="H90" i="1"/>
  <c r="D90" i="1"/>
  <c r="J89" i="1"/>
  <c r="I89" i="1"/>
  <c r="F89" i="1"/>
  <c r="E89" i="1"/>
  <c r="E141" i="1" s="1"/>
  <c r="O86" i="1"/>
  <c r="N86" i="1"/>
  <c r="M86" i="1"/>
  <c r="L86" i="1" s="1"/>
  <c r="Q226" i="1" s="1"/>
  <c r="H86" i="1"/>
  <c r="D86" i="1"/>
  <c r="O85" i="1"/>
  <c r="N85" i="1"/>
  <c r="M85" i="1"/>
  <c r="H85" i="1"/>
  <c r="D85" i="1"/>
  <c r="O84" i="1"/>
  <c r="N84" i="1"/>
  <c r="M84" i="1"/>
  <c r="H84" i="1"/>
  <c r="D84" i="1"/>
  <c r="O83" i="1"/>
  <c r="N83" i="1"/>
  <c r="M83" i="1"/>
  <c r="H83" i="1"/>
  <c r="D83" i="1"/>
  <c r="O82" i="1"/>
  <c r="O81" i="1" s="1"/>
  <c r="N82" i="1"/>
  <c r="M82" i="1"/>
  <c r="L82" i="1"/>
  <c r="H82" i="1"/>
  <c r="D82" i="1"/>
  <c r="N81" i="1"/>
  <c r="K81" i="1"/>
  <c r="J81" i="1"/>
  <c r="I81" i="1"/>
  <c r="H81" i="1" s="1"/>
  <c r="G81" i="1"/>
  <c r="F81" i="1"/>
  <c r="E81" i="1"/>
  <c r="O80" i="1"/>
  <c r="N80" i="1"/>
  <c r="M80" i="1"/>
  <c r="H80" i="1"/>
  <c r="D80" i="1"/>
  <c r="O79" i="1"/>
  <c r="N79" i="1"/>
  <c r="M79" i="1"/>
  <c r="L79" i="1"/>
  <c r="H79" i="1"/>
  <c r="D79" i="1"/>
  <c r="O78" i="1"/>
  <c r="N78" i="1"/>
  <c r="N76" i="1" s="1"/>
  <c r="M78" i="1"/>
  <c r="L78" i="1" s="1"/>
  <c r="H78" i="1"/>
  <c r="D78" i="1"/>
  <c r="O77" i="1"/>
  <c r="N77" i="1"/>
  <c r="M77" i="1"/>
  <c r="H77" i="1"/>
  <c r="D77" i="1"/>
  <c r="M76" i="1"/>
  <c r="K76" i="1"/>
  <c r="J76" i="1"/>
  <c r="I76" i="1"/>
  <c r="G76" i="1"/>
  <c r="F76" i="1"/>
  <c r="E76" i="1"/>
  <c r="O75" i="1"/>
  <c r="N75" i="1"/>
  <c r="M75" i="1"/>
  <c r="L75" i="1" s="1"/>
  <c r="H75" i="1"/>
  <c r="D75" i="1"/>
  <c r="O74" i="1"/>
  <c r="N74" i="1"/>
  <c r="M74" i="1"/>
  <c r="H74" i="1"/>
  <c r="D74" i="1"/>
  <c r="O73" i="1"/>
  <c r="N73" i="1"/>
  <c r="M73" i="1"/>
  <c r="L73" i="1" s="1"/>
  <c r="H73" i="1"/>
  <c r="D73" i="1"/>
  <c r="O72" i="1"/>
  <c r="N72" i="1"/>
  <c r="M72" i="1"/>
  <c r="L72" i="1" s="1"/>
  <c r="H72" i="1"/>
  <c r="D72" i="1"/>
  <c r="K71" i="1"/>
  <c r="H71" i="1" s="1"/>
  <c r="J71" i="1"/>
  <c r="I71" i="1"/>
  <c r="G71" i="1"/>
  <c r="D71" i="1" s="1"/>
  <c r="F71" i="1"/>
  <c r="E71" i="1"/>
  <c r="O70" i="1"/>
  <c r="L70" i="1" s="1"/>
  <c r="N70" i="1"/>
  <c r="M70" i="1"/>
  <c r="H70" i="1"/>
  <c r="D70" i="1"/>
  <c r="O69" i="1"/>
  <c r="N69" i="1"/>
  <c r="M69" i="1"/>
  <c r="L69" i="1" s="1"/>
  <c r="H69" i="1"/>
  <c r="D69" i="1"/>
  <c r="O68" i="1"/>
  <c r="L68" i="1" s="1"/>
  <c r="N68" i="1"/>
  <c r="M68" i="1"/>
  <c r="H68" i="1"/>
  <c r="D68" i="1"/>
  <c r="O67" i="1"/>
  <c r="N67" i="1"/>
  <c r="M67" i="1"/>
  <c r="L67" i="1" s="1"/>
  <c r="H67" i="1"/>
  <c r="D67" i="1"/>
  <c r="O66" i="1"/>
  <c r="N66" i="1"/>
  <c r="N65" i="1" s="1"/>
  <c r="M66" i="1"/>
  <c r="H66" i="1"/>
  <c r="D66" i="1"/>
  <c r="K65" i="1"/>
  <c r="J65" i="1"/>
  <c r="I65" i="1"/>
  <c r="H65" i="1" s="1"/>
  <c r="G65" i="1"/>
  <c r="F65" i="1"/>
  <c r="E65" i="1"/>
  <c r="D65" i="1" s="1"/>
  <c r="O64" i="1"/>
  <c r="N64" i="1"/>
  <c r="M64" i="1"/>
  <c r="L64" i="1" s="1"/>
  <c r="H64" i="1"/>
  <c r="D64" i="1"/>
  <c r="O63" i="1"/>
  <c r="L63" i="1" s="1"/>
  <c r="N63" i="1"/>
  <c r="M63" i="1"/>
  <c r="H63" i="1"/>
  <c r="D63" i="1"/>
  <c r="O62" i="1"/>
  <c r="N62" i="1"/>
  <c r="M62" i="1"/>
  <c r="L62" i="1" s="1"/>
  <c r="H62" i="1"/>
  <c r="D62" i="1"/>
  <c r="O61" i="1"/>
  <c r="N61" i="1"/>
  <c r="N60" i="1" s="1"/>
  <c r="M61" i="1"/>
  <c r="H61" i="1"/>
  <c r="D61" i="1"/>
  <c r="K60" i="1"/>
  <c r="J60" i="1"/>
  <c r="I60" i="1"/>
  <c r="H60" i="1" s="1"/>
  <c r="G60" i="1"/>
  <c r="F60" i="1"/>
  <c r="E60" i="1"/>
  <c r="D60" i="1" s="1"/>
  <c r="O59" i="1"/>
  <c r="N59" i="1"/>
  <c r="M59" i="1"/>
  <c r="L59" i="1" s="1"/>
  <c r="H59" i="1"/>
  <c r="D59" i="1"/>
  <c r="O58" i="1"/>
  <c r="L58" i="1" s="1"/>
  <c r="N58" i="1"/>
  <c r="M58" i="1"/>
  <c r="H58" i="1"/>
  <c r="D58" i="1"/>
  <c r="O57" i="1"/>
  <c r="N57" i="1"/>
  <c r="M57" i="1"/>
  <c r="L57" i="1" s="1"/>
  <c r="H57" i="1"/>
  <c r="D57" i="1"/>
  <c r="O56" i="1"/>
  <c r="N56" i="1"/>
  <c r="N55" i="1" s="1"/>
  <c r="M56" i="1"/>
  <c r="H56" i="1"/>
  <c r="D56" i="1"/>
  <c r="M55" i="1"/>
  <c r="K55" i="1"/>
  <c r="J55" i="1"/>
  <c r="I55" i="1"/>
  <c r="H55" i="1" s="1"/>
  <c r="G55" i="1"/>
  <c r="F55" i="1"/>
  <c r="E55" i="1"/>
  <c r="D55" i="1" s="1"/>
  <c r="O54" i="1"/>
  <c r="N54" i="1"/>
  <c r="M54" i="1"/>
  <c r="L54" i="1" s="1"/>
  <c r="H54" i="1"/>
  <c r="D54" i="1"/>
  <c r="O53" i="1"/>
  <c r="L53" i="1" s="1"/>
  <c r="N53" i="1"/>
  <c r="M53" i="1"/>
  <c r="H53" i="1"/>
  <c r="D53" i="1"/>
  <c r="O52" i="1"/>
  <c r="N52" i="1"/>
  <c r="M52" i="1"/>
  <c r="L52" i="1" s="1"/>
  <c r="H52" i="1"/>
  <c r="D52" i="1"/>
  <c r="O51" i="1"/>
  <c r="N51" i="1"/>
  <c r="N50" i="1" s="1"/>
  <c r="M51" i="1"/>
  <c r="H51" i="1"/>
  <c r="D51" i="1"/>
  <c r="M50" i="1"/>
  <c r="K50" i="1"/>
  <c r="J50" i="1"/>
  <c r="I50" i="1"/>
  <c r="H50" i="1" s="1"/>
  <c r="G50" i="1"/>
  <c r="F50" i="1"/>
  <c r="E50" i="1"/>
  <c r="D50" i="1" s="1"/>
  <c r="O49" i="1"/>
  <c r="N49" i="1"/>
  <c r="M49" i="1"/>
  <c r="L49" i="1" s="1"/>
  <c r="H49" i="1"/>
  <c r="D49" i="1"/>
  <c r="O48" i="1"/>
  <c r="L48" i="1" s="1"/>
  <c r="N48" i="1"/>
  <c r="M48" i="1"/>
  <c r="H48" i="1"/>
  <c r="D48" i="1"/>
  <c r="O47" i="1"/>
  <c r="N47" i="1"/>
  <c r="M47" i="1"/>
  <c r="L47" i="1" s="1"/>
  <c r="H47" i="1"/>
  <c r="D47" i="1"/>
  <c r="O46" i="1"/>
  <c r="N46" i="1"/>
  <c r="N45" i="1" s="1"/>
  <c r="M46" i="1"/>
  <c r="H46" i="1"/>
  <c r="D46" i="1"/>
  <c r="K45" i="1"/>
  <c r="J45" i="1"/>
  <c r="I45" i="1"/>
  <c r="H45" i="1" s="1"/>
  <c r="G45" i="1"/>
  <c r="F45" i="1"/>
  <c r="E45" i="1"/>
  <c r="D45" i="1" s="1"/>
  <c r="O44" i="1"/>
  <c r="N44" i="1"/>
  <c r="M44" i="1"/>
  <c r="L44" i="1" s="1"/>
  <c r="H44" i="1"/>
  <c r="D44" i="1"/>
  <c r="O43" i="1"/>
  <c r="L43" i="1" s="1"/>
  <c r="N43" i="1"/>
  <c r="M43" i="1"/>
  <c r="H43" i="1"/>
  <c r="D43" i="1"/>
  <c r="O42" i="1"/>
  <c r="N42" i="1"/>
  <c r="M42" i="1"/>
  <c r="L42" i="1" s="1"/>
  <c r="H42" i="1"/>
  <c r="D42" i="1"/>
  <c r="O41" i="1"/>
  <c r="L41" i="1" s="1"/>
  <c r="N41" i="1"/>
  <c r="M41" i="1"/>
  <c r="H41" i="1"/>
  <c r="D41" i="1"/>
  <c r="O40" i="1"/>
  <c r="N40" i="1"/>
  <c r="M40" i="1"/>
  <c r="H40" i="1"/>
  <c r="D40" i="1"/>
  <c r="N39" i="1"/>
  <c r="K39" i="1"/>
  <c r="H39" i="1" s="1"/>
  <c r="J39" i="1"/>
  <c r="I39" i="1"/>
  <c r="G39" i="1"/>
  <c r="D39" i="1" s="1"/>
  <c r="F39" i="1"/>
  <c r="E39" i="1"/>
  <c r="O38" i="1"/>
  <c r="L38" i="1" s="1"/>
  <c r="N38" i="1"/>
  <c r="M38" i="1"/>
  <c r="H38" i="1"/>
  <c r="D38" i="1"/>
  <c r="O37" i="1"/>
  <c r="N37" i="1"/>
  <c r="M37" i="1"/>
  <c r="L37" i="1" s="1"/>
  <c r="H37" i="1"/>
  <c r="D37" i="1"/>
  <c r="O36" i="1"/>
  <c r="L36" i="1" s="1"/>
  <c r="N36" i="1"/>
  <c r="M36" i="1"/>
  <c r="H36" i="1"/>
  <c r="D36" i="1"/>
  <c r="O35" i="1"/>
  <c r="N35" i="1"/>
  <c r="M35" i="1"/>
  <c r="H35" i="1"/>
  <c r="D35" i="1"/>
  <c r="N34" i="1"/>
  <c r="K34" i="1"/>
  <c r="H34" i="1" s="1"/>
  <c r="J34" i="1"/>
  <c r="I34" i="1"/>
  <c r="G34" i="1"/>
  <c r="D34" i="1" s="1"/>
  <c r="F34" i="1"/>
  <c r="E34" i="1"/>
  <c r="O33" i="1"/>
  <c r="L33" i="1" s="1"/>
  <c r="N33" i="1"/>
  <c r="M33" i="1"/>
  <c r="H33" i="1"/>
  <c r="D33" i="1"/>
  <c r="O32" i="1"/>
  <c r="N32" i="1"/>
  <c r="M32" i="1"/>
  <c r="L32" i="1"/>
  <c r="H32" i="1"/>
  <c r="D32" i="1"/>
  <c r="O31" i="1"/>
  <c r="L31" i="1" s="1"/>
  <c r="N31" i="1"/>
  <c r="M31" i="1"/>
  <c r="H31" i="1"/>
  <c r="D31" i="1"/>
  <c r="O30" i="1"/>
  <c r="N30" i="1"/>
  <c r="M30" i="1"/>
  <c r="L30" i="1" s="1"/>
  <c r="H30" i="1"/>
  <c r="D30" i="1"/>
  <c r="O29" i="1"/>
  <c r="N29" i="1"/>
  <c r="M29" i="1"/>
  <c r="H29" i="1"/>
  <c r="D29" i="1"/>
  <c r="K28" i="1"/>
  <c r="J28" i="1"/>
  <c r="I28" i="1"/>
  <c r="H28" i="1"/>
  <c r="G28" i="1"/>
  <c r="F28" i="1"/>
  <c r="E28" i="1"/>
  <c r="D28" i="1"/>
  <c r="O27" i="1"/>
  <c r="N27" i="1"/>
  <c r="M27" i="1"/>
  <c r="L27" i="1"/>
  <c r="H27" i="1"/>
  <c r="D27" i="1"/>
  <c r="O26" i="1"/>
  <c r="L26" i="1" s="1"/>
  <c r="N26" i="1"/>
  <c r="M26" i="1"/>
  <c r="H26" i="1"/>
  <c r="D26" i="1"/>
  <c r="O25" i="1"/>
  <c r="N25" i="1"/>
  <c r="M25" i="1"/>
  <c r="L25" i="1" s="1"/>
  <c r="H25" i="1"/>
  <c r="D25" i="1"/>
  <c r="O24" i="1"/>
  <c r="L24" i="1" s="1"/>
  <c r="N24" i="1"/>
  <c r="M24" i="1"/>
  <c r="H24" i="1"/>
  <c r="D24" i="1"/>
  <c r="O23" i="1"/>
  <c r="N23" i="1"/>
  <c r="M23" i="1"/>
  <c r="L23" i="1" s="1"/>
  <c r="H23" i="1"/>
  <c r="D23" i="1"/>
  <c r="O22" i="1"/>
  <c r="O21" i="1" s="1"/>
  <c r="J22" i="1"/>
  <c r="H22" i="1"/>
  <c r="G22" i="1"/>
  <c r="F22" i="1"/>
  <c r="N22" i="1" s="1"/>
  <c r="N21" i="1" s="1"/>
  <c r="E22" i="1"/>
  <c r="M22" i="1" s="1"/>
  <c r="D22" i="1"/>
  <c r="M21" i="1"/>
  <c r="K21" i="1"/>
  <c r="J21" i="1"/>
  <c r="I21" i="1"/>
  <c r="H21" i="1" s="1"/>
  <c r="G21" i="1"/>
  <c r="F21" i="1"/>
  <c r="E21" i="1"/>
  <c r="D21" i="1" s="1"/>
  <c r="O20" i="1"/>
  <c r="N20" i="1"/>
  <c r="N221" i="1" s="1"/>
  <c r="M20" i="1"/>
  <c r="M221" i="1" s="1"/>
  <c r="H20" i="1"/>
  <c r="D20" i="1"/>
  <c r="O19" i="1"/>
  <c r="O18" i="1" s="1"/>
  <c r="N19" i="1"/>
  <c r="M19" i="1"/>
  <c r="L19" i="1"/>
  <c r="H19" i="1"/>
  <c r="D19" i="1"/>
  <c r="N18" i="1"/>
  <c r="M18" i="1"/>
  <c r="K18" i="1"/>
  <c r="J18" i="1"/>
  <c r="J87" i="1" s="1"/>
  <c r="I18" i="1"/>
  <c r="I87" i="1" s="1"/>
  <c r="G18" i="1"/>
  <c r="G87" i="1" s="1"/>
  <c r="G219" i="1" s="1"/>
  <c r="F18" i="1"/>
  <c r="F87" i="1" s="1"/>
  <c r="E18" i="1"/>
  <c r="E87" i="1" s="1"/>
  <c r="E219" i="1" s="1"/>
  <c r="N80" i="14"/>
  <c r="M80" i="14"/>
  <c r="L80" i="14"/>
  <c r="K80" i="14"/>
  <c r="J80" i="14"/>
  <c r="I80" i="14"/>
  <c r="H80" i="14"/>
  <c r="G80" i="14"/>
  <c r="F80" i="14"/>
  <c r="E80" i="14"/>
  <c r="D80" i="14"/>
  <c r="C80" i="14"/>
  <c r="N79" i="14"/>
  <c r="M79" i="14"/>
  <c r="L79" i="14"/>
  <c r="K79" i="14"/>
  <c r="J79" i="14"/>
  <c r="I79" i="14"/>
  <c r="H79" i="14"/>
  <c r="G79" i="14"/>
  <c r="F79" i="14"/>
  <c r="E79" i="14"/>
  <c r="D79" i="14"/>
  <c r="C79" i="14"/>
  <c r="N78" i="14"/>
  <c r="M78" i="14"/>
  <c r="L78" i="14"/>
  <c r="K78" i="14"/>
  <c r="J78" i="14"/>
  <c r="I78" i="14"/>
  <c r="H78" i="14"/>
  <c r="G78" i="14"/>
  <c r="F78" i="14"/>
  <c r="E78" i="14"/>
  <c r="D78" i="14"/>
  <c r="C78" i="14"/>
  <c r="N77" i="14"/>
  <c r="M77" i="14"/>
  <c r="L77" i="14"/>
  <c r="K77" i="14"/>
  <c r="J77" i="14"/>
  <c r="I77" i="14"/>
  <c r="H77" i="14"/>
  <c r="G77" i="14"/>
  <c r="F77" i="14"/>
  <c r="E77" i="14"/>
  <c r="D77" i="14"/>
  <c r="C77" i="14"/>
  <c r="N76" i="14"/>
  <c r="M76" i="14"/>
  <c r="L76" i="14"/>
  <c r="K76" i="14"/>
  <c r="J76" i="14"/>
  <c r="I76" i="14"/>
  <c r="H76" i="14"/>
  <c r="G76" i="14"/>
  <c r="F76" i="14"/>
  <c r="E76" i="14"/>
  <c r="D76" i="14"/>
  <c r="C76" i="14"/>
  <c r="N75" i="14"/>
  <c r="M75" i="14"/>
  <c r="L75" i="14"/>
  <c r="K75" i="14"/>
  <c r="J75" i="14"/>
  <c r="I75" i="14"/>
  <c r="H75" i="14"/>
  <c r="G75" i="14"/>
  <c r="F75" i="14"/>
  <c r="E75" i="14"/>
  <c r="D75" i="14"/>
  <c r="C75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N73" i="14"/>
  <c r="M73" i="14"/>
  <c r="L73" i="14"/>
  <c r="K73" i="14"/>
  <c r="J73" i="14"/>
  <c r="I73" i="14"/>
  <c r="H73" i="14"/>
  <c r="G73" i="14"/>
  <c r="F73" i="14"/>
  <c r="E73" i="14"/>
  <c r="D73" i="14"/>
  <c r="C73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N71" i="14"/>
  <c r="M71" i="14"/>
  <c r="L71" i="14"/>
  <c r="K71" i="14"/>
  <c r="J71" i="14"/>
  <c r="I71" i="14"/>
  <c r="H71" i="14"/>
  <c r="G71" i="14"/>
  <c r="F71" i="14"/>
  <c r="E71" i="14"/>
  <c r="D71" i="14"/>
  <c r="C71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N17" i="14"/>
  <c r="N81" i="14" s="1"/>
  <c r="M17" i="14"/>
  <c r="M81" i="14" s="1"/>
  <c r="L17" i="14"/>
  <c r="L81" i="14" s="1"/>
  <c r="K17" i="14"/>
  <c r="K81" i="14" s="1"/>
  <c r="J17" i="14"/>
  <c r="J81" i="14" s="1"/>
  <c r="I17" i="14"/>
  <c r="I81" i="14" s="1"/>
  <c r="H17" i="14"/>
  <c r="H81" i="14" s="1"/>
  <c r="G17" i="14"/>
  <c r="G81" i="14" s="1"/>
  <c r="F17" i="14"/>
  <c r="F81" i="14" s="1"/>
  <c r="E17" i="14"/>
  <c r="E81" i="14" s="1"/>
  <c r="D17" i="14"/>
  <c r="D81" i="14" s="1"/>
  <c r="C17" i="14"/>
  <c r="C81" i="14" s="1"/>
  <c r="E101" i="11"/>
  <c r="E99" i="11" s="1"/>
  <c r="D99" i="11"/>
  <c r="C99" i="11"/>
  <c r="E97" i="11"/>
  <c r="E96" i="11"/>
  <c r="E95" i="11"/>
  <c r="E94" i="11"/>
  <c r="D94" i="11"/>
  <c r="C94" i="11"/>
  <c r="E92" i="11"/>
  <c r="E91" i="11"/>
  <c r="E87" i="11" s="1"/>
  <c r="E90" i="11"/>
  <c r="E89" i="11"/>
  <c r="E88" i="11"/>
  <c r="D87" i="11"/>
  <c r="C87" i="11"/>
  <c r="E86" i="11"/>
  <c r="E85" i="11"/>
  <c r="E84" i="11"/>
  <c r="E83" i="11"/>
  <c r="E82" i="11"/>
  <c r="E81" i="11"/>
  <c r="E80" i="11"/>
  <c r="E78" i="11"/>
  <c r="E77" i="11"/>
  <c r="E76" i="11"/>
  <c r="E75" i="11"/>
  <c r="E74" i="11"/>
  <c r="E73" i="11"/>
  <c r="E72" i="11"/>
  <c r="D72" i="11"/>
  <c r="C72" i="11"/>
  <c r="C71" i="11" s="1"/>
  <c r="C46" i="11" s="1"/>
  <c r="C45" i="11" s="1"/>
  <c r="D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 s="1"/>
  <c r="D47" i="11"/>
  <c r="D46" i="11" s="1"/>
  <c r="D45" i="11" s="1"/>
  <c r="C47" i="11"/>
  <c r="E44" i="11"/>
  <c r="E43" i="11"/>
  <c r="E42" i="11"/>
  <c r="E40" i="11" s="1"/>
  <c r="E39" i="11" s="1"/>
  <c r="E41" i="11"/>
  <c r="D40" i="11"/>
  <c r="C40" i="11"/>
  <c r="C39" i="11" s="1"/>
  <c r="D39" i="11"/>
  <c r="E38" i="11"/>
  <c r="E37" i="11"/>
  <c r="E36" i="11"/>
  <c r="E35" i="11"/>
  <c r="E34" i="11"/>
  <c r="E33" i="11"/>
  <c r="E32" i="11"/>
  <c r="E31" i="11" s="1"/>
  <c r="D31" i="11"/>
  <c r="C31" i="11"/>
  <c r="E30" i="11"/>
  <c r="E29" i="11"/>
  <c r="E28" i="11"/>
  <c r="E27" i="11" s="1"/>
  <c r="D27" i="11"/>
  <c r="D26" i="11" s="1"/>
  <c r="C27" i="11"/>
  <c r="C26" i="11"/>
  <c r="E25" i="11"/>
  <c r="E24" i="11"/>
  <c r="E22" i="11" s="1"/>
  <c r="E23" i="11"/>
  <c r="D22" i="11"/>
  <c r="C22" i="11"/>
  <c r="E21" i="11"/>
  <c r="E20" i="11"/>
  <c r="E19" i="11"/>
  <c r="E18" i="11"/>
  <c r="D18" i="11"/>
  <c r="C18" i="11"/>
  <c r="E17" i="11"/>
  <c r="E16" i="11"/>
  <c r="D16" i="11"/>
  <c r="C16" i="11"/>
  <c r="C15" i="11" s="1"/>
  <c r="D15" i="11"/>
  <c r="D98" i="11" s="1"/>
  <c r="D103" i="11" s="1"/>
  <c r="L56" i="4" l="1"/>
  <c r="S347" i="4"/>
  <c r="O18" i="4"/>
  <c r="O68" i="4" s="1"/>
  <c r="M329" i="4"/>
  <c r="L72" i="4"/>
  <c r="L329" i="4" s="1"/>
  <c r="M75" i="4"/>
  <c r="O328" i="4"/>
  <c r="L147" i="4"/>
  <c r="L168" i="4"/>
  <c r="L189" i="4"/>
  <c r="L235" i="4"/>
  <c r="M231" i="4"/>
  <c r="N331" i="4"/>
  <c r="N237" i="4"/>
  <c r="D18" i="4"/>
  <c r="H18" i="4"/>
  <c r="L22" i="4"/>
  <c r="I335" i="4"/>
  <c r="M27" i="4"/>
  <c r="L27" i="4" s="1"/>
  <c r="L28" i="4"/>
  <c r="L34" i="4"/>
  <c r="D40" i="4"/>
  <c r="N44" i="4"/>
  <c r="H48" i="4"/>
  <c r="L53" i="4"/>
  <c r="L63" i="4"/>
  <c r="L66" i="4"/>
  <c r="N329" i="4"/>
  <c r="N70" i="4"/>
  <c r="N75" i="4" s="1"/>
  <c r="M337" i="4"/>
  <c r="L80" i="4"/>
  <c r="L340" i="4" s="1"/>
  <c r="L134" i="4"/>
  <c r="L219" i="4"/>
  <c r="O231" i="4"/>
  <c r="D307" i="4"/>
  <c r="M307" i="4"/>
  <c r="L307" i="4" s="1"/>
  <c r="M44" i="4"/>
  <c r="L44" i="4" s="1"/>
  <c r="L48" i="4"/>
  <c r="M18" i="4"/>
  <c r="E335" i="4"/>
  <c r="K335" i="4"/>
  <c r="S346" i="4"/>
  <c r="J335" i="4"/>
  <c r="L39" i="4"/>
  <c r="L42" i="4"/>
  <c r="D48" i="4"/>
  <c r="H56" i="4"/>
  <c r="M60" i="4"/>
  <c r="L60" i="4" s="1"/>
  <c r="L61" i="4"/>
  <c r="M64" i="4"/>
  <c r="L64" i="4" s="1"/>
  <c r="O329" i="4"/>
  <c r="E75" i="4"/>
  <c r="M328" i="4"/>
  <c r="M85" i="4"/>
  <c r="D116" i="4"/>
  <c r="D241" i="4" s="1"/>
  <c r="H121" i="4"/>
  <c r="H241" i="4" s="1"/>
  <c r="M139" i="4"/>
  <c r="L139" i="4" s="1"/>
  <c r="L143" i="4"/>
  <c r="M155" i="4"/>
  <c r="L155" i="4" s="1"/>
  <c r="L159" i="4"/>
  <c r="L164" i="4"/>
  <c r="M176" i="4"/>
  <c r="L176" i="4" s="1"/>
  <c r="L180" i="4"/>
  <c r="L185" i="4"/>
  <c r="M197" i="4"/>
  <c r="L197" i="4" s="1"/>
  <c r="H251" i="4"/>
  <c r="O251" i="4"/>
  <c r="K305" i="4"/>
  <c r="O317" i="4"/>
  <c r="O324" i="4" s="1"/>
  <c r="F68" i="4"/>
  <c r="J68" i="4"/>
  <c r="N18" i="4"/>
  <c r="N68" i="4" s="1"/>
  <c r="L21" i="4"/>
  <c r="F335" i="4"/>
  <c r="M36" i="4"/>
  <c r="L36" i="4" s="1"/>
  <c r="M40" i="4"/>
  <c r="L40" i="4" s="1"/>
  <c r="N60" i="4"/>
  <c r="N335" i="4" s="1"/>
  <c r="H329" i="4"/>
  <c r="M330" i="4"/>
  <c r="L74" i="4"/>
  <c r="L330" i="4" s="1"/>
  <c r="K85" i="4"/>
  <c r="H81" i="4"/>
  <c r="H85" i="4" s="1"/>
  <c r="O81" i="4"/>
  <c r="L81" i="4" s="1"/>
  <c r="L85" i="4" s="1"/>
  <c r="N334" i="4"/>
  <c r="N87" i="4"/>
  <c r="N241" i="4" s="1"/>
  <c r="M98" i="4"/>
  <c r="L98" i="4" s="1"/>
  <c r="L112" i="4"/>
  <c r="L115" i="4"/>
  <c r="L118" i="4"/>
  <c r="M116" i="4"/>
  <c r="L116" i="4" s="1"/>
  <c r="L121" i="4"/>
  <c r="H147" i="4"/>
  <c r="H168" i="4"/>
  <c r="H189" i="4"/>
  <c r="L205" i="4"/>
  <c r="G334" i="4"/>
  <c r="D334" i="4" s="1"/>
  <c r="D227" i="4"/>
  <c r="O227" i="4"/>
  <c r="L227" i="4" s="1"/>
  <c r="K325" i="4"/>
  <c r="E241" i="4"/>
  <c r="I241" i="4"/>
  <c r="O334" i="4"/>
  <c r="D121" i="4"/>
  <c r="D147" i="4"/>
  <c r="D168" i="4"/>
  <c r="D189" i="4"/>
  <c r="I334" i="4"/>
  <c r="H227" i="4"/>
  <c r="D305" i="4"/>
  <c r="N305" i="4"/>
  <c r="L257" i="4"/>
  <c r="O259" i="4"/>
  <c r="L262" i="4"/>
  <c r="I324" i="4"/>
  <c r="L321" i="4"/>
  <c r="M333" i="4"/>
  <c r="L333" i="4" s="1"/>
  <c r="D331" i="4"/>
  <c r="F325" i="4"/>
  <c r="L90" i="4"/>
  <c r="H205" i="4"/>
  <c r="L212" i="4"/>
  <c r="D219" i="4"/>
  <c r="H231" i="4"/>
  <c r="L233" i="4"/>
  <c r="H305" i="4"/>
  <c r="L253" i="4"/>
  <c r="O255" i="4"/>
  <c r="L255" i="4" s="1"/>
  <c r="L258" i="4"/>
  <c r="G305" i="4"/>
  <c r="M305" i="4"/>
  <c r="M336" i="4"/>
  <c r="L336" i="4" s="1"/>
  <c r="L309" i="4"/>
  <c r="L315" i="4"/>
  <c r="E324" i="4"/>
  <c r="L322" i="4"/>
  <c r="G335" i="4"/>
  <c r="N328" i="4"/>
  <c r="O337" i="4"/>
  <c r="N340" i="4"/>
  <c r="G241" i="4"/>
  <c r="K241" i="4"/>
  <c r="O87" i="4"/>
  <c r="M327" i="4"/>
  <c r="L327" i="4" s="1"/>
  <c r="M334" i="4"/>
  <c r="D205" i="4"/>
  <c r="M213" i="4"/>
  <c r="L213" i="4" s="1"/>
  <c r="D231" i="4"/>
  <c r="L234" i="4"/>
  <c r="H237" i="4"/>
  <c r="M331" i="4"/>
  <c r="L331" i="4" s="1"/>
  <c r="L245" i="4"/>
  <c r="L259" i="4"/>
  <c r="O313" i="4"/>
  <c r="L313" i="4" s="1"/>
  <c r="O243" i="4"/>
  <c r="E247" i="4"/>
  <c r="D317" i="4"/>
  <c r="D324" i="4" s="1"/>
  <c r="H317" i="4"/>
  <c r="H324" i="4" s="1"/>
  <c r="M317" i="4"/>
  <c r="J334" i="4"/>
  <c r="J325" i="4" s="1"/>
  <c r="N317" i="4"/>
  <c r="N324" i="4" s="1"/>
  <c r="L64" i="2"/>
  <c r="Q149" i="2"/>
  <c r="M44" i="2"/>
  <c r="L47" i="2"/>
  <c r="L44" i="2" s="1"/>
  <c r="M60" i="2"/>
  <c r="L63" i="2"/>
  <c r="K124" i="2"/>
  <c r="H139" i="2"/>
  <c r="H124" i="2" s="1"/>
  <c r="N124" i="2"/>
  <c r="O124" i="2"/>
  <c r="L128" i="2"/>
  <c r="L132" i="2"/>
  <c r="L136" i="2"/>
  <c r="L142" i="2"/>
  <c r="L139" i="2"/>
  <c r="L126" i="2"/>
  <c r="D80" i="2"/>
  <c r="L143" i="2"/>
  <c r="M145" i="2"/>
  <c r="L145" i="2" s="1"/>
  <c r="L56" i="2"/>
  <c r="L60" i="2"/>
  <c r="N18" i="2"/>
  <c r="N80" i="2" s="1"/>
  <c r="L20" i="2"/>
  <c r="L22" i="2"/>
  <c r="L24" i="2"/>
  <c r="L26" i="2"/>
  <c r="L28" i="2"/>
  <c r="L30" i="2"/>
  <c r="L32" i="2"/>
  <c r="Q157" i="2" s="1"/>
  <c r="M40" i="2"/>
  <c r="M80" i="2" s="1"/>
  <c r="M56" i="2"/>
  <c r="M72" i="2"/>
  <c r="M127" i="2"/>
  <c r="L127" i="2" s="1"/>
  <c r="M129" i="2"/>
  <c r="L129" i="2" s="1"/>
  <c r="M131" i="2"/>
  <c r="L131" i="2" s="1"/>
  <c r="M133" i="2"/>
  <c r="L133" i="2" s="1"/>
  <c r="M135" i="2"/>
  <c r="L135" i="2" s="1"/>
  <c r="M137" i="2"/>
  <c r="L137" i="2" s="1"/>
  <c r="O18" i="2"/>
  <c r="O80" i="2" s="1"/>
  <c r="L34" i="2"/>
  <c r="H64" i="2"/>
  <c r="N82" i="2"/>
  <c r="N86" i="2" s="1"/>
  <c r="L84" i="2"/>
  <c r="L88" i="2"/>
  <c r="L112" i="2" s="1"/>
  <c r="N112" i="2"/>
  <c r="N114" i="2"/>
  <c r="N123" i="2" s="1"/>
  <c r="H44" i="2"/>
  <c r="H80" i="2" s="1"/>
  <c r="M48" i="2"/>
  <c r="H60" i="2"/>
  <c r="M64" i="2"/>
  <c r="O82" i="2"/>
  <c r="O86" i="2" s="1"/>
  <c r="O112" i="2"/>
  <c r="O114" i="2"/>
  <c r="O123" i="2" s="1"/>
  <c r="L18" i="1"/>
  <c r="L35" i="1"/>
  <c r="L34" i="1" s="1"/>
  <c r="M34" i="1"/>
  <c r="M87" i="1" s="1"/>
  <c r="L40" i="1"/>
  <c r="L39" i="1" s="1"/>
  <c r="M39" i="1"/>
  <c r="O55" i="1"/>
  <c r="L56" i="1"/>
  <c r="L55" i="1" s="1"/>
  <c r="O76" i="1"/>
  <c r="L77" i="1"/>
  <c r="M222" i="1"/>
  <c r="L222" i="1" s="1"/>
  <c r="L94" i="1"/>
  <c r="M92" i="1"/>
  <c r="M89" i="1" s="1"/>
  <c r="K87" i="1"/>
  <c r="O34" i="1"/>
  <c r="O87" i="1" s="1"/>
  <c r="O39" i="1"/>
  <c r="M45" i="1"/>
  <c r="O50" i="1"/>
  <c r="L51" i="1"/>
  <c r="L50" i="1" s="1"/>
  <c r="M65" i="1"/>
  <c r="N71" i="1"/>
  <c r="L84" i="1"/>
  <c r="M81" i="1"/>
  <c r="D97" i="1"/>
  <c r="D141" i="1" s="1"/>
  <c r="L104" i="1"/>
  <c r="M101" i="1"/>
  <c r="L107" i="1"/>
  <c r="O105" i="1"/>
  <c r="L139" i="1"/>
  <c r="M137" i="1"/>
  <c r="K89" i="1"/>
  <c r="K141" i="1" s="1"/>
  <c r="H92" i="1"/>
  <c r="L133" i="1"/>
  <c r="D18" i="1"/>
  <c r="H18" i="1"/>
  <c r="L20" i="1"/>
  <c r="L22" i="1"/>
  <c r="L21" i="1" s="1"/>
  <c r="M28" i="1"/>
  <c r="N28" i="1"/>
  <c r="N87" i="1" s="1"/>
  <c r="N219" i="1" s="1"/>
  <c r="O45" i="1"/>
  <c r="L46" i="1"/>
  <c r="L45" i="1" s="1"/>
  <c r="M60" i="1"/>
  <c r="O65" i="1"/>
  <c r="L66" i="1"/>
  <c r="L65" i="1" s="1"/>
  <c r="I141" i="1"/>
  <c r="I219" i="1" s="1"/>
  <c r="H89" i="1"/>
  <c r="H141" i="1" s="1"/>
  <c r="L91" i="1"/>
  <c r="Q227" i="1" s="1"/>
  <c r="O89" i="1"/>
  <c r="L105" i="1"/>
  <c r="O109" i="1"/>
  <c r="L110" i="1"/>
  <c r="L109" i="1" s="1"/>
  <c r="L149" i="1"/>
  <c r="Q232" i="1" s="1"/>
  <c r="O147" i="1"/>
  <c r="O185" i="1" s="1"/>
  <c r="L207" i="1"/>
  <c r="D207" i="1"/>
  <c r="I218" i="1"/>
  <c r="H209" i="1"/>
  <c r="H218" i="1" s="1"/>
  <c r="D219" i="1"/>
  <c r="L221" i="1"/>
  <c r="O28" i="1"/>
  <c r="L29" i="1"/>
  <c r="L28" i="1" s="1"/>
  <c r="O60" i="1"/>
  <c r="L61" i="1"/>
  <c r="L60" i="1" s="1"/>
  <c r="O71" i="1"/>
  <c r="L74" i="1"/>
  <c r="L71" i="1" s="1"/>
  <c r="M105" i="1"/>
  <c r="L117" i="1"/>
  <c r="M147" i="1"/>
  <c r="M185" i="1" s="1"/>
  <c r="L148" i="1"/>
  <c r="Q231" i="1" s="1"/>
  <c r="M71" i="1"/>
  <c r="H76" i="1"/>
  <c r="D81" i="1"/>
  <c r="L85" i="1"/>
  <c r="F141" i="1"/>
  <c r="F219" i="1" s="1"/>
  <c r="J141" i="1"/>
  <c r="J219" i="1" s="1"/>
  <c r="N89" i="1"/>
  <c r="N141" i="1" s="1"/>
  <c r="L95" i="1"/>
  <c r="N105" i="1"/>
  <c r="M113" i="1"/>
  <c r="L114" i="1"/>
  <c r="L113" i="1" s="1"/>
  <c r="M117" i="1"/>
  <c r="H117" i="1"/>
  <c r="L122" i="1"/>
  <c r="L121" i="1" s="1"/>
  <c r="L125" i="1"/>
  <c r="N129" i="1"/>
  <c r="M133" i="1"/>
  <c r="O137" i="1"/>
  <c r="M145" i="1"/>
  <c r="L143" i="1"/>
  <c r="O221" i="1"/>
  <c r="D76" i="1"/>
  <c r="L80" i="1"/>
  <c r="Q233" i="1" s="1"/>
  <c r="L83" i="1"/>
  <c r="L93" i="1"/>
  <c r="L100" i="1"/>
  <c r="L97" i="1" s="1"/>
  <c r="L103" i="1"/>
  <c r="L101" i="1" s="1"/>
  <c r="N113" i="1"/>
  <c r="M121" i="1"/>
  <c r="N121" i="1"/>
  <c r="M125" i="1"/>
  <c r="L135" i="1"/>
  <c r="L137" i="1"/>
  <c r="N207" i="1"/>
  <c r="L218" i="1"/>
  <c r="N209" i="1"/>
  <c r="N218" i="1" s="1"/>
  <c r="H187" i="1"/>
  <c r="H190" i="1" s="1"/>
  <c r="L210" i="1"/>
  <c r="D211" i="1"/>
  <c r="H211" i="1"/>
  <c r="M187" i="1"/>
  <c r="O187" i="1"/>
  <c r="O190" i="1" s="1"/>
  <c r="E46" i="11"/>
  <c r="E45" i="11" s="1"/>
  <c r="C98" i="11"/>
  <c r="C103" i="11" s="1"/>
  <c r="E71" i="11"/>
  <c r="E15" i="11"/>
  <c r="E98" i="11" s="1"/>
  <c r="E103" i="11" s="1"/>
  <c r="E26" i="11"/>
  <c r="Q55" i="8"/>
  <c r="Q54" i="8"/>
  <c r="Q53" i="8"/>
  <c r="K50" i="8"/>
  <c r="J50" i="8"/>
  <c r="I50" i="8"/>
  <c r="H50" i="8"/>
  <c r="G50" i="8"/>
  <c r="F50" i="8"/>
  <c r="E50" i="8"/>
  <c r="O49" i="8"/>
  <c r="O50" i="8" s="1"/>
  <c r="N49" i="8"/>
  <c r="N50" i="8" s="1"/>
  <c r="M49" i="8"/>
  <c r="M50" i="8" s="1"/>
  <c r="H49" i="8"/>
  <c r="D49" i="8"/>
  <c r="D50" i="8" s="1"/>
  <c r="K47" i="8"/>
  <c r="J47" i="8"/>
  <c r="I47" i="8"/>
  <c r="G47" i="8"/>
  <c r="F47" i="8"/>
  <c r="E47" i="8"/>
  <c r="O46" i="8"/>
  <c r="L46" i="8" s="1"/>
  <c r="N46" i="8"/>
  <c r="M46" i="8"/>
  <c r="H46" i="8"/>
  <c r="H47" i="8" s="1"/>
  <c r="D46" i="8"/>
  <c r="O45" i="8"/>
  <c r="N45" i="8"/>
  <c r="N47" i="8" s="1"/>
  <c r="M45" i="8"/>
  <c r="M47" i="8" s="1"/>
  <c r="H45" i="8"/>
  <c r="D45" i="8"/>
  <c r="D47" i="8" s="1"/>
  <c r="K43" i="8"/>
  <c r="J43" i="8"/>
  <c r="I43" i="8"/>
  <c r="G43" i="8"/>
  <c r="F43" i="8"/>
  <c r="E43" i="8"/>
  <c r="O42" i="8"/>
  <c r="L42" i="8" s="1"/>
  <c r="L43" i="8" s="1"/>
  <c r="N42" i="8"/>
  <c r="N43" i="8" s="1"/>
  <c r="M42" i="8"/>
  <c r="M43" i="8" s="1"/>
  <c r="H42" i="8"/>
  <c r="H43" i="8" s="1"/>
  <c r="D42" i="8"/>
  <c r="D43" i="8" s="1"/>
  <c r="K40" i="8"/>
  <c r="J40" i="8"/>
  <c r="I40" i="8"/>
  <c r="H40" i="8"/>
  <c r="G40" i="8"/>
  <c r="F40" i="8"/>
  <c r="E40" i="8"/>
  <c r="O39" i="8"/>
  <c r="O40" i="8" s="1"/>
  <c r="N39" i="8"/>
  <c r="N40" i="8" s="1"/>
  <c r="M39" i="8"/>
  <c r="M40" i="8" s="1"/>
  <c r="H39" i="8"/>
  <c r="D39" i="8"/>
  <c r="D40" i="8" s="1"/>
  <c r="K37" i="8"/>
  <c r="J37" i="8"/>
  <c r="I37" i="8"/>
  <c r="G37" i="8"/>
  <c r="F37" i="8"/>
  <c r="E37" i="8"/>
  <c r="O36" i="8"/>
  <c r="L36" i="8" s="1"/>
  <c r="N36" i="8"/>
  <c r="N37" i="8" s="1"/>
  <c r="M36" i="8"/>
  <c r="M37" i="8" s="1"/>
  <c r="H36" i="8"/>
  <c r="H37" i="8" s="1"/>
  <c r="D36" i="8"/>
  <c r="D37" i="8" s="1"/>
  <c r="O33" i="8"/>
  <c r="N33" i="8"/>
  <c r="M33" i="8"/>
  <c r="L33" i="8" s="1"/>
  <c r="H33" i="8"/>
  <c r="D33" i="8"/>
  <c r="O32" i="8"/>
  <c r="O29" i="8" s="1"/>
  <c r="O34" i="8" s="1"/>
  <c r="N32" i="8"/>
  <c r="M32" i="8"/>
  <c r="H32" i="8"/>
  <c r="H29" i="8" s="1"/>
  <c r="H34" i="8" s="1"/>
  <c r="D32" i="8"/>
  <c r="O31" i="8"/>
  <c r="N31" i="8"/>
  <c r="M31" i="8"/>
  <c r="L31" i="8" s="1"/>
  <c r="Q57" i="8" s="1"/>
  <c r="H31" i="8"/>
  <c r="D31" i="8"/>
  <c r="O30" i="8"/>
  <c r="L30" i="8" s="1"/>
  <c r="Q56" i="8" s="1"/>
  <c r="N30" i="8"/>
  <c r="M30" i="8"/>
  <c r="H30" i="8"/>
  <c r="D30" i="8"/>
  <c r="N29" i="8"/>
  <c r="N34" i="8" s="1"/>
  <c r="M29" i="8"/>
  <c r="M34" i="8" s="1"/>
  <c r="K29" i="8"/>
  <c r="K34" i="8" s="1"/>
  <c r="J29" i="8"/>
  <c r="J34" i="8" s="1"/>
  <c r="I29" i="8"/>
  <c r="I34" i="8" s="1"/>
  <c r="G29" i="8"/>
  <c r="G34" i="8" s="1"/>
  <c r="F29" i="8"/>
  <c r="F34" i="8" s="1"/>
  <c r="E29" i="8"/>
  <c r="E34" i="8" s="1"/>
  <c r="K27" i="8"/>
  <c r="K51" i="8" s="1"/>
  <c r="J27" i="8"/>
  <c r="I27" i="8"/>
  <c r="G27" i="8"/>
  <c r="G51" i="8" s="1"/>
  <c r="F27" i="8"/>
  <c r="F51" i="8" s="1"/>
  <c r="E27" i="8"/>
  <c r="O26" i="8"/>
  <c r="O27" i="8" s="1"/>
  <c r="N26" i="8"/>
  <c r="N27" i="8" s="1"/>
  <c r="M26" i="8"/>
  <c r="M27" i="8" s="1"/>
  <c r="M51" i="8" s="1"/>
  <c r="H26" i="8"/>
  <c r="H27" i="8" s="1"/>
  <c r="H51" i="8" s="1"/>
  <c r="D26" i="8"/>
  <c r="Q123" i="7"/>
  <c r="Q122" i="7"/>
  <c r="Q120" i="7"/>
  <c r="R117" i="7"/>
  <c r="I117" i="7"/>
  <c r="E117" i="7"/>
  <c r="R116" i="7"/>
  <c r="K116" i="7"/>
  <c r="J116" i="7"/>
  <c r="I116" i="7"/>
  <c r="G116" i="7"/>
  <c r="F116" i="7"/>
  <c r="E116" i="7"/>
  <c r="R115" i="7"/>
  <c r="O115" i="7"/>
  <c r="L115" i="7" s="1"/>
  <c r="N115" i="7"/>
  <c r="M115" i="7"/>
  <c r="H115" i="7"/>
  <c r="D115" i="7"/>
  <c r="R114" i="7"/>
  <c r="O114" i="7"/>
  <c r="N114" i="7"/>
  <c r="N116" i="7" s="1"/>
  <c r="M114" i="7"/>
  <c r="L114" i="7" s="1"/>
  <c r="H114" i="7"/>
  <c r="D114" i="7"/>
  <c r="R113" i="7"/>
  <c r="O113" i="7"/>
  <c r="N113" i="7"/>
  <c r="M113" i="7"/>
  <c r="L113" i="7" s="1"/>
  <c r="H113" i="7"/>
  <c r="D113" i="7"/>
  <c r="R112" i="7"/>
  <c r="O112" i="7"/>
  <c r="O116" i="7" s="1"/>
  <c r="N112" i="7"/>
  <c r="M112" i="7"/>
  <c r="M116" i="7" s="1"/>
  <c r="L112" i="7"/>
  <c r="L116" i="7" s="1"/>
  <c r="H112" i="7"/>
  <c r="H116" i="7" s="1"/>
  <c r="D112" i="7"/>
  <c r="D116" i="7" s="1"/>
  <c r="R111" i="7"/>
  <c r="R110" i="7"/>
  <c r="K110" i="7"/>
  <c r="J110" i="7"/>
  <c r="I110" i="7"/>
  <c r="G110" i="7"/>
  <c r="F110" i="7"/>
  <c r="E110" i="7"/>
  <c r="R109" i="7"/>
  <c r="O109" i="7"/>
  <c r="N109" i="7"/>
  <c r="M109" i="7"/>
  <c r="L109" i="7" s="1"/>
  <c r="H109" i="7"/>
  <c r="D109" i="7"/>
  <c r="R108" i="7"/>
  <c r="O108" i="7"/>
  <c r="N108" i="7"/>
  <c r="M108" i="7"/>
  <c r="L108" i="7"/>
  <c r="H108" i="7"/>
  <c r="D108" i="7"/>
  <c r="R107" i="7"/>
  <c r="O107" i="7"/>
  <c r="L107" i="7" s="1"/>
  <c r="N107" i="7"/>
  <c r="M107" i="7"/>
  <c r="H107" i="7"/>
  <c r="D107" i="7"/>
  <c r="R106" i="7"/>
  <c r="O106" i="7"/>
  <c r="N106" i="7"/>
  <c r="M106" i="7"/>
  <c r="L106" i="7" s="1"/>
  <c r="H106" i="7"/>
  <c r="D106" i="7"/>
  <c r="R105" i="7"/>
  <c r="O105" i="7"/>
  <c r="N105" i="7"/>
  <c r="M105" i="7"/>
  <c r="L105" i="7" s="1"/>
  <c r="H105" i="7"/>
  <c r="D105" i="7"/>
  <c r="R104" i="7"/>
  <c r="O104" i="7"/>
  <c r="N104" i="7"/>
  <c r="M104" i="7"/>
  <c r="L104" i="7"/>
  <c r="H104" i="7"/>
  <c r="D104" i="7"/>
  <c r="R103" i="7"/>
  <c r="O103" i="7"/>
  <c r="L103" i="7" s="1"/>
  <c r="N103" i="7"/>
  <c r="M103" i="7"/>
  <c r="H103" i="7"/>
  <c r="D103" i="7"/>
  <c r="R102" i="7"/>
  <c r="O102" i="7"/>
  <c r="N102" i="7"/>
  <c r="M102" i="7"/>
  <c r="L102" i="7" s="1"/>
  <c r="H102" i="7"/>
  <c r="D102" i="7"/>
  <c r="R101" i="7"/>
  <c r="O101" i="7"/>
  <c r="N101" i="7"/>
  <c r="M101" i="7"/>
  <c r="L101" i="7" s="1"/>
  <c r="H101" i="7"/>
  <c r="D101" i="7"/>
  <c r="R100" i="7"/>
  <c r="O100" i="7"/>
  <c r="N100" i="7"/>
  <c r="M100" i="7"/>
  <c r="L100" i="7"/>
  <c r="H100" i="7"/>
  <c r="D100" i="7"/>
  <c r="R99" i="7"/>
  <c r="O99" i="7"/>
  <c r="L99" i="7" s="1"/>
  <c r="N99" i="7"/>
  <c r="M99" i="7"/>
  <c r="H99" i="7"/>
  <c r="H110" i="7" s="1"/>
  <c r="D99" i="7"/>
  <c r="R98" i="7"/>
  <c r="O98" i="7"/>
  <c r="N98" i="7"/>
  <c r="M98" i="7"/>
  <c r="L98" i="7" s="1"/>
  <c r="H98" i="7"/>
  <c r="D98" i="7"/>
  <c r="D110" i="7" s="1"/>
  <c r="R97" i="7"/>
  <c r="O97" i="7"/>
  <c r="N97" i="7"/>
  <c r="M97" i="7"/>
  <c r="L97" i="7" s="1"/>
  <c r="H97" i="7"/>
  <c r="D97" i="7"/>
  <c r="R96" i="7"/>
  <c r="O96" i="7"/>
  <c r="O110" i="7" s="1"/>
  <c r="N96" i="7"/>
  <c r="N110" i="7" s="1"/>
  <c r="M96" i="7"/>
  <c r="M110" i="7" s="1"/>
  <c r="L96" i="7"/>
  <c r="Q126" i="7" s="1"/>
  <c r="H96" i="7"/>
  <c r="D96" i="7"/>
  <c r="R95" i="7"/>
  <c r="R94" i="7"/>
  <c r="K94" i="7"/>
  <c r="J94" i="7"/>
  <c r="I94" i="7"/>
  <c r="G94" i="7"/>
  <c r="F94" i="7"/>
  <c r="E94" i="7"/>
  <c r="R93" i="7"/>
  <c r="O93" i="7"/>
  <c r="N93" i="7"/>
  <c r="M93" i="7"/>
  <c r="L93" i="7" s="1"/>
  <c r="H93" i="7"/>
  <c r="D93" i="7"/>
  <c r="R92" i="7"/>
  <c r="O92" i="7"/>
  <c r="N92" i="7"/>
  <c r="M92" i="7"/>
  <c r="L92" i="7"/>
  <c r="H92" i="7"/>
  <c r="D92" i="7"/>
  <c r="R91" i="7"/>
  <c r="O91" i="7"/>
  <c r="L91" i="7" s="1"/>
  <c r="N91" i="7"/>
  <c r="M91" i="7"/>
  <c r="H91" i="7"/>
  <c r="D91" i="7"/>
  <c r="R90" i="7"/>
  <c r="O90" i="7"/>
  <c r="N90" i="7"/>
  <c r="M90" i="7"/>
  <c r="L90" i="7" s="1"/>
  <c r="H90" i="7"/>
  <c r="D90" i="7"/>
  <c r="R89" i="7"/>
  <c r="O89" i="7"/>
  <c r="N89" i="7"/>
  <c r="M89" i="7"/>
  <c r="L89" i="7" s="1"/>
  <c r="H89" i="7"/>
  <c r="D89" i="7"/>
  <c r="R88" i="7"/>
  <c r="O88" i="7"/>
  <c r="N88" i="7"/>
  <c r="M88" i="7"/>
  <c r="L88" i="7"/>
  <c r="H88" i="7"/>
  <c r="D88" i="7"/>
  <c r="R87" i="7"/>
  <c r="O87" i="7"/>
  <c r="L87" i="7" s="1"/>
  <c r="N87" i="7"/>
  <c r="M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 s="1"/>
  <c r="H85" i="7"/>
  <c r="D85" i="7"/>
  <c r="R84" i="7"/>
  <c r="O84" i="7"/>
  <c r="N84" i="7"/>
  <c r="M84" i="7"/>
  <c r="L84" i="7"/>
  <c r="H84" i="7"/>
  <c r="D84" i="7"/>
  <c r="R83" i="7"/>
  <c r="O83" i="7"/>
  <c r="L83" i="7" s="1"/>
  <c r="N83" i="7"/>
  <c r="M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 s="1"/>
  <c r="H81" i="7"/>
  <c r="D81" i="7"/>
  <c r="R80" i="7"/>
  <c r="O80" i="7"/>
  <c r="N80" i="7"/>
  <c r="M80" i="7"/>
  <c r="L80" i="7"/>
  <c r="H80" i="7"/>
  <c r="D80" i="7"/>
  <c r="R79" i="7"/>
  <c r="O79" i="7"/>
  <c r="L79" i="7" s="1"/>
  <c r="N79" i="7"/>
  <c r="M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 s="1"/>
  <c r="H77" i="7"/>
  <c r="D77" i="7"/>
  <c r="R76" i="7"/>
  <c r="O76" i="7"/>
  <c r="N76" i="7"/>
  <c r="M76" i="7"/>
  <c r="L76" i="7"/>
  <c r="H76" i="7"/>
  <c r="D76" i="7"/>
  <c r="R75" i="7"/>
  <c r="O75" i="7"/>
  <c r="L75" i="7" s="1"/>
  <c r="N75" i="7"/>
  <c r="M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 s="1"/>
  <c r="H73" i="7"/>
  <c r="D73" i="7"/>
  <c r="R72" i="7"/>
  <c r="O72" i="7"/>
  <c r="N72" i="7"/>
  <c r="M72" i="7"/>
  <c r="L72" i="7"/>
  <c r="H72" i="7"/>
  <c r="D72" i="7"/>
  <c r="R71" i="7"/>
  <c r="O71" i="7"/>
  <c r="L71" i="7" s="1"/>
  <c r="N71" i="7"/>
  <c r="M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 s="1"/>
  <c r="H69" i="7"/>
  <c r="D69" i="7"/>
  <c r="R68" i="7"/>
  <c r="O68" i="7"/>
  <c r="N68" i="7"/>
  <c r="M68" i="7"/>
  <c r="L68" i="7"/>
  <c r="H68" i="7"/>
  <c r="D68" i="7"/>
  <c r="R67" i="7"/>
  <c r="O67" i="7"/>
  <c r="L67" i="7" s="1"/>
  <c r="N67" i="7"/>
  <c r="M67" i="7"/>
  <c r="H67" i="7"/>
  <c r="D67" i="7"/>
  <c r="R66" i="7"/>
  <c r="O66" i="7"/>
  <c r="N66" i="7"/>
  <c r="M66" i="7"/>
  <c r="L66" i="7" s="1"/>
  <c r="H66" i="7"/>
  <c r="D66" i="7"/>
  <c r="R65" i="7"/>
  <c r="O65" i="7"/>
  <c r="N65" i="7"/>
  <c r="M65" i="7"/>
  <c r="L65" i="7" s="1"/>
  <c r="H65" i="7"/>
  <c r="D65" i="7"/>
  <c r="R64" i="7"/>
  <c r="O64" i="7"/>
  <c r="N64" i="7"/>
  <c r="M64" i="7"/>
  <c r="L64" i="7"/>
  <c r="H64" i="7"/>
  <c r="D64" i="7"/>
  <c r="R63" i="7"/>
  <c r="O63" i="7"/>
  <c r="L63" i="7" s="1"/>
  <c r="N63" i="7"/>
  <c r="M63" i="7"/>
  <c r="H63" i="7"/>
  <c r="H94" i="7" s="1"/>
  <c r="D63" i="7"/>
  <c r="R62" i="7"/>
  <c r="O62" i="7"/>
  <c r="N62" i="7"/>
  <c r="M62" i="7"/>
  <c r="L62" i="7" s="1"/>
  <c r="H62" i="7"/>
  <c r="D62" i="7"/>
  <c r="D94" i="7" s="1"/>
  <c r="R61" i="7"/>
  <c r="O61" i="7"/>
  <c r="N61" i="7"/>
  <c r="M61" i="7"/>
  <c r="L61" i="7" s="1"/>
  <c r="H61" i="7"/>
  <c r="D61" i="7"/>
  <c r="R60" i="7"/>
  <c r="O60" i="7"/>
  <c r="O94" i="7" s="1"/>
  <c r="N60" i="7"/>
  <c r="N94" i="7" s="1"/>
  <c r="M60" i="7"/>
  <c r="M94" i="7" s="1"/>
  <c r="L60" i="7"/>
  <c r="H60" i="7"/>
  <c r="D60" i="7"/>
  <c r="R59" i="7"/>
  <c r="R58" i="7"/>
  <c r="K58" i="7"/>
  <c r="J58" i="7"/>
  <c r="I58" i="7"/>
  <c r="H58" i="7"/>
  <c r="G58" i="7"/>
  <c r="F58" i="7"/>
  <c r="E58" i="7"/>
  <c r="D58" i="7"/>
  <c r="R57" i="7"/>
  <c r="O57" i="7"/>
  <c r="N57" i="7"/>
  <c r="M57" i="7"/>
  <c r="L57" i="7" s="1"/>
  <c r="H57" i="7"/>
  <c r="D57" i="7"/>
  <c r="R56" i="7"/>
  <c r="O56" i="7"/>
  <c r="O58" i="7" s="1"/>
  <c r="N56" i="7"/>
  <c r="N58" i="7" s="1"/>
  <c r="M56" i="7"/>
  <c r="M58" i="7" s="1"/>
  <c r="L56" i="7"/>
  <c r="Q125" i="7" s="1"/>
  <c r="H56" i="7"/>
  <c r="D56" i="7"/>
  <c r="R55" i="7"/>
  <c r="R54" i="7"/>
  <c r="K54" i="7"/>
  <c r="J54" i="7"/>
  <c r="I54" i="7"/>
  <c r="G54" i="7"/>
  <c r="F54" i="7"/>
  <c r="E54" i="7"/>
  <c r="R53" i="7"/>
  <c r="O53" i="7"/>
  <c r="N53" i="7"/>
  <c r="M53" i="7"/>
  <c r="L53" i="7" s="1"/>
  <c r="H53" i="7"/>
  <c r="D53" i="7"/>
  <c r="R52" i="7"/>
  <c r="O52" i="7"/>
  <c r="N52" i="7"/>
  <c r="M52" i="7"/>
  <c r="L52" i="7"/>
  <c r="H52" i="7"/>
  <c r="D52" i="7"/>
  <c r="R51" i="7"/>
  <c r="O51" i="7"/>
  <c r="L51" i="7" s="1"/>
  <c r="N51" i="7"/>
  <c r="M51" i="7"/>
  <c r="H51" i="7"/>
  <c r="D51" i="7"/>
  <c r="R50" i="7"/>
  <c r="O50" i="7"/>
  <c r="N50" i="7"/>
  <c r="M50" i="7"/>
  <c r="L50" i="7" s="1"/>
  <c r="H50" i="7"/>
  <c r="D50" i="7"/>
  <c r="R49" i="7"/>
  <c r="O49" i="7"/>
  <c r="N49" i="7"/>
  <c r="M49" i="7"/>
  <c r="L49" i="7" s="1"/>
  <c r="H49" i="7"/>
  <c r="D49" i="7"/>
  <c r="R48" i="7"/>
  <c r="O48" i="7"/>
  <c r="N48" i="7"/>
  <c r="M48" i="7"/>
  <c r="L48" i="7"/>
  <c r="H48" i="7"/>
  <c r="D48" i="7"/>
  <c r="R47" i="7"/>
  <c r="O47" i="7"/>
  <c r="L47" i="7" s="1"/>
  <c r="N47" i="7"/>
  <c r="M47" i="7"/>
  <c r="H47" i="7"/>
  <c r="D47" i="7"/>
  <c r="R46" i="7"/>
  <c r="O46" i="7"/>
  <c r="N46" i="7"/>
  <c r="M46" i="7"/>
  <c r="L46" i="7" s="1"/>
  <c r="H46" i="7"/>
  <c r="D46" i="7"/>
  <c r="D54" i="7" s="1"/>
  <c r="R45" i="7"/>
  <c r="O45" i="7"/>
  <c r="N45" i="7"/>
  <c r="M45" i="7"/>
  <c r="L45" i="7" s="1"/>
  <c r="H45" i="7"/>
  <c r="D45" i="7"/>
  <c r="R44" i="7"/>
  <c r="O44" i="7"/>
  <c r="N44" i="7"/>
  <c r="M44" i="7"/>
  <c r="M54" i="7" s="1"/>
  <c r="L44" i="7"/>
  <c r="H44" i="7"/>
  <c r="D44" i="7"/>
  <c r="R43" i="7"/>
  <c r="O43" i="7"/>
  <c r="O54" i="7" s="1"/>
  <c r="N43" i="7"/>
  <c r="N54" i="7" s="1"/>
  <c r="M43" i="7"/>
  <c r="H43" i="7"/>
  <c r="H54" i="7" s="1"/>
  <c r="D43" i="7"/>
  <c r="R42" i="7"/>
  <c r="R41" i="7"/>
  <c r="K41" i="7"/>
  <c r="K117" i="7" s="1"/>
  <c r="J41" i="7"/>
  <c r="J117" i="7" s="1"/>
  <c r="I41" i="7"/>
  <c r="G41" i="7"/>
  <c r="G117" i="7" s="1"/>
  <c r="F41" i="7"/>
  <c r="F117" i="7" s="1"/>
  <c r="E41" i="7"/>
  <c r="R40" i="7"/>
  <c r="O40" i="7"/>
  <c r="N40" i="7"/>
  <c r="M40" i="7"/>
  <c r="L40" i="7"/>
  <c r="Q121" i="7" s="1"/>
  <c r="H40" i="7"/>
  <c r="D40" i="7"/>
  <c r="R39" i="7"/>
  <c r="O39" i="7"/>
  <c r="L39" i="7" s="1"/>
  <c r="N39" i="7"/>
  <c r="M39" i="7"/>
  <c r="H39" i="7"/>
  <c r="D39" i="7"/>
  <c r="R38" i="7"/>
  <c r="O38" i="7"/>
  <c r="N38" i="7"/>
  <c r="M38" i="7"/>
  <c r="L38" i="7" s="1"/>
  <c r="H38" i="7"/>
  <c r="D38" i="7"/>
  <c r="R37" i="7"/>
  <c r="O37" i="7"/>
  <c r="N37" i="7"/>
  <c r="M37" i="7"/>
  <c r="L37" i="7" s="1"/>
  <c r="H37" i="7"/>
  <c r="D37" i="7"/>
  <c r="R36" i="7"/>
  <c r="O36" i="7"/>
  <c r="N36" i="7"/>
  <c r="M36" i="7"/>
  <c r="L36" i="7"/>
  <c r="H36" i="7"/>
  <c r="D36" i="7"/>
  <c r="R35" i="7"/>
  <c r="O35" i="7"/>
  <c r="L35" i="7" s="1"/>
  <c r="N35" i="7"/>
  <c r="M35" i="7"/>
  <c r="H35" i="7"/>
  <c r="D35" i="7"/>
  <c r="R34" i="7"/>
  <c r="O34" i="7"/>
  <c r="N34" i="7"/>
  <c r="M34" i="7"/>
  <c r="L34" i="7" s="1"/>
  <c r="H34" i="7"/>
  <c r="D34" i="7"/>
  <c r="R33" i="7"/>
  <c r="O33" i="7"/>
  <c r="N33" i="7"/>
  <c r="M33" i="7"/>
  <c r="L33" i="7" s="1"/>
  <c r="H33" i="7"/>
  <c r="D33" i="7"/>
  <c r="R32" i="7"/>
  <c r="O32" i="7"/>
  <c r="N32" i="7"/>
  <c r="M32" i="7"/>
  <c r="L32" i="7"/>
  <c r="H32" i="7"/>
  <c r="D32" i="7"/>
  <c r="R31" i="7"/>
  <c r="O31" i="7"/>
  <c r="L31" i="7" s="1"/>
  <c r="N31" i="7"/>
  <c r="M31" i="7"/>
  <c r="H31" i="7"/>
  <c r="D31" i="7"/>
  <c r="R30" i="7"/>
  <c r="Q30" i="7"/>
  <c r="O30" i="7"/>
  <c r="L30" i="7" s="1"/>
  <c r="N30" i="7"/>
  <c r="N41" i="7" s="1"/>
  <c r="M30" i="7"/>
  <c r="M41" i="7" s="1"/>
  <c r="H30" i="7"/>
  <c r="H41" i="7" s="1"/>
  <c r="H117" i="7" s="1"/>
  <c r="D30" i="7"/>
  <c r="D41" i="7" s="1"/>
  <c r="Q21" i="6"/>
  <c r="Q20" i="6"/>
  <c r="Q19" i="6"/>
  <c r="J19" i="6"/>
  <c r="F19" i="6"/>
  <c r="O18" i="6"/>
  <c r="K18" i="6"/>
  <c r="J18" i="6"/>
  <c r="I18" i="6"/>
  <c r="H18" i="6"/>
  <c r="G18" i="6"/>
  <c r="F18" i="6"/>
  <c r="E18" i="6"/>
  <c r="D18" i="6"/>
  <c r="Q17" i="6"/>
  <c r="O17" i="6"/>
  <c r="N17" i="6"/>
  <c r="N18" i="6" s="1"/>
  <c r="M17" i="6"/>
  <c r="M18" i="6" s="1"/>
  <c r="L17" i="6"/>
  <c r="Q18" i="6" s="1"/>
  <c r="H17" i="6"/>
  <c r="D17" i="6"/>
  <c r="K15" i="6"/>
  <c r="K19" i="6" s="1"/>
  <c r="J15" i="6"/>
  <c r="I15" i="6"/>
  <c r="I19" i="6" s="1"/>
  <c r="G15" i="6"/>
  <c r="G19" i="6" s="1"/>
  <c r="F15" i="6"/>
  <c r="E15" i="6"/>
  <c r="E19" i="6" s="1"/>
  <c r="D15" i="6"/>
  <c r="D19" i="6" s="1"/>
  <c r="O14" i="6"/>
  <c r="L14" i="6" s="1"/>
  <c r="N14" i="6"/>
  <c r="N15" i="6" s="1"/>
  <c r="N19" i="6" s="1"/>
  <c r="M14" i="6"/>
  <c r="M15" i="6" s="1"/>
  <c r="M19" i="6" s="1"/>
  <c r="H14" i="6"/>
  <c r="H15" i="6" s="1"/>
  <c r="H19" i="6" s="1"/>
  <c r="D14" i="6"/>
  <c r="O241" i="4" l="1"/>
  <c r="L87" i="4"/>
  <c r="M241" i="4"/>
  <c r="L328" i="4"/>
  <c r="O85" i="4"/>
  <c r="S344" i="4"/>
  <c r="N325" i="4"/>
  <c r="O305" i="4"/>
  <c r="E325" i="4"/>
  <c r="D335" i="4"/>
  <c r="D325" i="4" s="1"/>
  <c r="S345" i="4"/>
  <c r="G325" i="4"/>
  <c r="M68" i="4"/>
  <c r="L68" i="4" s="1"/>
  <c r="L18" i="4"/>
  <c r="M324" i="4"/>
  <c r="L317" i="4"/>
  <c r="L324" i="4" s="1"/>
  <c r="O247" i="4"/>
  <c r="L243" i="4"/>
  <c r="L247" i="4" s="1"/>
  <c r="L334" i="4"/>
  <c r="L251" i="4"/>
  <c r="L305" i="4" s="1"/>
  <c r="I325" i="4"/>
  <c r="H334" i="4"/>
  <c r="S341" i="4"/>
  <c r="M335" i="4"/>
  <c r="L335" i="4" s="1"/>
  <c r="O335" i="4"/>
  <c r="O325" i="4" s="1"/>
  <c r="L337" i="4"/>
  <c r="H335" i="4"/>
  <c r="L231" i="4"/>
  <c r="L18" i="2"/>
  <c r="L80" i="2" s="1"/>
  <c r="Q148" i="2"/>
  <c r="Q151" i="2"/>
  <c r="M124" i="2"/>
  <c r="L82" i="2"/>
  <c r="L86" i="2" s="1"/>
  <c r="Q154" i="2"/>
  <c r="L124" i="2"/>
  <c r="R32" i="2" s="1"/>
  <c r="O219" i="1"/>
  <c r="H87" i="1"/>
  <c r="Q224" i="1"/>
  <c r="M190" i="1"/>
  <c r="L187" i="1"/>
  <c r="L190" i="1" s="1"/>
  <c r="L92" i="1"/>
  <c r="L89" i="1" s="1"/>
  <c r="L141" i="1" s="1"/>
  <c r="O141" i="1"/>
  <c r="L81" i="1"/>
  <c r="Q229" i="1"/>
  <c r="D87" i="1"/>
  <c r="K219" i="1"/>
  <c r="H219" i="1" s="1"/>
  <c r="L76" i="1"/>
  <c r="L87" i="1" s="1"/>
  <c r="Q230" i="1"/>
  <c r="L145" i="1"/>
  <c r="L147" i="1"/>
  <c r="L185" i="1" s="1"/>
  <c r="M141" i="1"/>
  <c r="M219" i="1" s="1"/>
  <c r="L219" i="1" s="1"/>
  <c r="I51" i="8"/>
  <c r="E51" i="8"/>
  <c r="J51" i="8"/>
  <c r="N51" i="8"/>
  <c r="Q59" i="8"/>
  <c r="L37" i="8"/>
  <c r="L26" i="8"/>
  <c r="D27" i="8"/>
  <c r="D29" i="8"/>
  <c r="D34" i="8" s="1"/>
  <c r="D51" i="8" s="1"/>
  <c r="L39" i="8"/>
  <c r="L45" i="8"/>
  <c r="L47" i="8" s="1"/>
  <c r="L49" i="8"/>
  <c r="O37" i="8"/>
  <c r="O51" i="8" s="1"/>
  <c r="O43" i="8"/>
  <c r="O47" i="8"/>
  <c r="L32" i="8"/>
  <c r="N117" i="7"/>
  <c r="M117" i="7"/>
  <c r="D117" i="7"/>
  <c r="Q119" i="7"/>
  <c r="L41" i="7"/>
  <c r="L94" i="7"/>
  <c r="O41" i="7"/>
  <c r="O117" i="7" s="1"/>
  <c r="L58" i="7"/>
  <c r="Q127" i="7"/>
  <c r="L43" i="7"/>
  <c r="Q128" i="7"/>
  <c r="L110" i="7"/>
  <c r="Q16" i="6"/>
  <c r="Q22" i="6" s="1"/>
  <c r="L15" i="6"/>
  <c r="O15" i="6"/>
  <c r="O19" i="6" s="1"/>
  <c r="L18" i="6"/>
  <c r="Q147" i="15"/>
  <c r="E145" i="15"/>
  <c r="I143" i="15"/>
  <c r="H143" i="15" s="1"/>
  <c r="K138" i="15"/>
  <c r="J138" i="15"/>
  <c r="I138" i="15"/>
  <c r="H138" i="15" s="1"/>
  <c r="G138" i="15"/>
  <c r="F138" i="15"/>
  <c r="E138" i="15"/>
  <c r="D138" i="15" s="1"/>
  <c r="O137" i="15"/>
  <c r="N137" i="15"/>
  <c r="N138" i="15" s="1"/>
  <c r="M137" i="15"/>
  <c r="L137" i="15" s="1"/>
  <c r="H137" i="15"/>
  <c r="D137" i="15"/>
  <c r="O136" i="15"/>
  <c r="N136" i="15"/>
  <c r="M136" i="15"/>
  <c r="H136" i="15"/>
  <c r="D136" i="15"/>
  <c r="M134" i="15"/>
  <c r="K134" i="15"/>
  <c r="K145" i="15" s="1"/>
  <c r="J134" i="15"/>
  <c r="J145" i="15" s="1"/>
  <c r="I134" i="15"/>
  <c r="H134" i="15" s="1"/>
  <c r="G134" i="15"/>
  <c r="G145" i="15" s="1"/>
  <c r="F134" i="15"/>
  <c r="F145" i="15" s="1"/>
  <c r="E134" i="15"/>
  <c r="D134" i="15" s="1"/>
  <c r="O133" i="15"/>
  <c r="N133" i="15"/>
  <c r="N134" i="15" s="1"/>
  <c r="N145" i="15" s="1"/>
  <c r="M133" i="15"/>
  <c r="L133" i="15" s="1"/>
  <c r="H133" i="15"/>
  <c r="D133" i="15"/>
  <c r="O132" i="15"/>
  <c r="N132" i="15"/>
  <c r="M132" i="15"/>
  <c r="H132" i="15"/>
  <c r="D132" i="15"/>
  <c r="K129" i="15"/>
  <c r="K144" i="15" s="1"/>
  <c r="J129" i="15"/>
  <c r="J144" i="15" s="1"/>
  <c r="I129" i="15"/>
  <c r="H129" i="15" s="1"/>
  <c r="G129" i="15"/>
  <c r="G144" i="15" s="1"/>
  <c r="F129" i="15"/>
  <c r="F144" i="15" s="1"/>
  <c r="E129" i="15"/>
  <c r="D129" i="15" s="1"/>
  <c r="O128" i="15"/>
  <c r="N128" i="15"/>
  <c r="N129" i="15" s="1"/>
  <c r="N144" i="15" s="1"/>
  <c r="M128" i="15"/>
  <c r="L128" i="15" s="1"/>
  <c r="H128" i="15"/>
  <c r="D128" i="15"/>
  <c r="O127" i="15"/>
  <c r="O129" i="15" s="1"/>
  <c r="O144" i="15" s="1"/>
  <c r="N127" i="15"/>
  <c r="M127" i="15"/>
  <c r="L127" i="15"/>
  <c r="H127" i="15"/>
  <c r="D127" i="15"/>
  <c r="M124" i="15"/>
  <c r="M143" i="15" s="1"/>
  <c r="L143" i="15" s="1"/>
  <c r="K124" i="15"/>
  <c r="K143" i="15" s="1"/>
  <c r="J124" i="15"/>
  <c r="J143" i="15" s="1"/>
  <c r="I124" i="15"/>
  <c r="H124" i="15" s="1"/>
  <c r="G124" i="15"/>
  <c r="G143" i="15" s="1"/>
  <c r="F124" i="15"/>
  <c r="F143" i="15" s="1"/>
  <c r="E124" i="15"/>
  <c r="D124" i="15" s="1"/>
  <c r="O123" i="15"/>
  <c r="N123" i="15"/>
  <c r="N124" i="15" s="1"/>
  <c r="N143" i="15" s="1"/>
  <c r="M123" i="15"/>
  <c r="L123" i="15" s="1"/>
  <c r="H123" i="15"/>
  <c r="D123" i="15"/>
  <c r="O122" i="15"/>
  <c r="O124" i="15" s="1"/>
  <c r="O143" i="15" s="1"/>
  <c r="N122" i="15"/>
  <c r="M122" i="15"/>
  <c r="H122" i="15"/>
  <c r="D122" i="15"/>
  <c r="K119" i="15"/>
  <c r="J119" i="15"/>
  <c r="I119" i="15"/>
  <c r="H119" i="15" s="1"/>
  <c r="G119" i="15"/>
  <c r="F119" i="15"/>
  <c r="E119" i="15"/>
  <c r="D119" i="15" s="1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N119" i="15" s="1"/>
  <c r="M116" i="15"/>
  <c r="L116" i="15" s="1"/>
  <c r="H116" i="15"/>
  <c r="D116" i="15"/>
  <c r="K114" i="15"/>
  <c r="H114" i="15" s="1"/>
  <c r="J114" i="15"/>
  <c r="I114" i="15"/>
  <c r="G114" i="15"/>
  <c r="D114" i="15" s="1"/>
  <c r="F114" i="15"/>
  <c r="E114" i="15"/>
  <c r="O113" i="15"/>
  <c r="O114" i="15" s="1"/>
  <c r="L114" i="15" s="1"/>
  <c r="N113" i="15"/>
  <c r="N114" i="15" s="1"/>
  <c r="M113" i="15"/>
  <c r="M114" i="15" s="1"/>
  <c r="H113" i="15"/>
  <c r="D113" i="15"/>
  <c r="K111" i="15"/>
  <c r="J111" i="15"/>
  <c r="I111" i="15"/>
  <c r="H111" i="15" s="1"/>
  <c r="G111" i="15"/>
  <c r="F111" i="15"/>
  <c r="E111" i="15"/>
  <c r="O110" i="15"/>
  <c r="N110" i="15"/>
  <c r="M110" i="15"/>
  <c r="L110" i="15" s="1"/>
  <c r="H110" i="15"/>
  <c r="D110" i="15"/>
  <c r="O109" i="15"/>
  <c r="L109" i="15" s="1"/>
  <c r="N109" i="15"/>
  <c r="M109" i="15"/>
  <c r="H109" i="15"/>
  <c r="D109" i="15"/>
  <c r="O108" i="15"/>
  <c r="N108" i="15"/>
  <c r="M108" i="15"/>
  <c r="L108" i="15" s="1"/>
  <c r="H108" i="15"/>
  <c r="D108" i="15"/>
  <c r="O107" i="15"/>
  <c r="N107" i="15"/>
  <c r="M107" i="15"/>
  <c r="L107" i="15" s="1"/>
  <c r="H107" i="15"/>
  <c r="D107" i="15"/>
  <c r="O106" i="15"/>
  <c r="N106" i="15"/>
  <c r="M106" i="15"/>
  <c r="H106" i="15"/>
  <c r="D106" i="15"/>
  <c r="O105" i="15"/>
  <c r="N105" i="15"/>
  <c r="M105" i="15"/>
  <c r="L105" i="15"/>
  <c r="H105" i="15"/>
  <c r="D105" i="15"/>
  <c r="O104" i="15"/>
  <c r="N104" i="15"/>
  <c r="M104" i="15"/>
  <c r="H104" i="15"/>
  <c r="D104" i="15"/>
  <c r="O103" i="15"/>
  <c r="L103" i="15" s="1"/>
  <c r="N103" i="15"/>
  <c r="M103" i="15"/>
  <c r="H103" i="15"/>
  <c r="D103" i="15"/>
  <c r="O102" i="15"/>
  <c r="N102" i="15"/>
  <c r="M102" i="15"/>
  <c r="L102" i="15" s="1"/>
  <c r="H102" i="15"/>
  <c r="D102" i="15"/>
  <c r="O101" i="15"/>
  <c r="L101" i="15" s="1"/>
  <c r="N101" i="15"/>
  <c r="M101" i="15"/>
  <c r="H101" i="15"/>
  <c r="D101" i="15"/>
  <c r="O100" i="15"/>
  <c r="N100" i="15"/>
  <c r="M100" i="15"/>
  <c r="L100" i="15" s="1"/>
  <c r="H100" i="15"/>
  <c r="D100" i="15"/>
  <c r="O99" i="15"/>
  <c r="N99" i="15"/>
  <c r="M99" i="15"/>
  <c r="L99" i="15" s="1"/>
  <c r="H99" i="15"/>
  <c r="D99" i="15"/>
  <c r="O98" i="15"/>
  <c r="N98" i="15"/>
  <c r="M98" i="15"/>
  <c r="H98" i="15"/>
  <c r="D98" i="15"/>
  <c r="O97" i="15"/>
  <c r="N97" i="15"/>
  <c r="M97" i="15"/>
  <c r="L97" i="15"/>
  <c r="H97" i="15"/>
  <c r="D97" i="15"/>
  <c r="O96" i="15"/>
  <c r="N96" i="15"/>
  <c r="M96" i="15"/>
  <c r="H96" i="15"/>
  <c r="D96" i="15"/>
  <c r="O95" i="15"/>
  <c r="L95" i="15" s="1"/>
  <c r="N95" i="15"/>
  <c r="M95" i="15"/>
  <c r="H95" i="15"/>
  <c r="D95" i="15"/>
  <c r="O94" i="15"/>
  <c r="N94" i="15"/>
  <c r="M94" i="15"/>
  <c r="L94" i="15" s="1"/>
  <c r="H94" i="15"/>
  <c r="D94" i="15"/>
  <c r="O93" i="15"/>
  <c r="L93" i="15" s="1"/>
  <c r="N93" i="15"/>
  <c r="M93" i="15"/>
  <c r="H93" i="15"/>
  <c r="D93" i="15"/>
  <c r="O92" i="15"/>
  <c r="N92" i="15"/>
  <c r="N111" i="15" s="1"/>
  <c r="M92" i="15"/>
  <c r="L92" i="15" s="1"/>
  <c r="H92" i="15"/>
  <c r="D92" i="15"/>
  <c r="O91" i="15"/>
  <c r="N91" i="15"/>
  <c r="M91" i="15"/>
  <c r="L91" i="15" s="1"/>
  <c r="H91" i="15"/>
  <c r="D91" i="15"/>
  <c r="O89" i="15"/>
  <c r="K89" i="15"/>
  <c r="J89" i="15"/>
  <c r="I89" i="15"/>
  <c r="G89" i="15"/>
  <c r="F89" i="15"/>
  <c r="E89" i="15"/>
  <c r="D89" i="15" s="1"/>
  <c r="O88" i="15"/>
  <c r="N88" i="15"/>
  <c r="N89" i="15" s="1"/>
  <c r="M88" i="15"/>
  <c r="L88" i="15" s="1"/>
  <c r="Q152" i="15" s="1"/>
  <c r="H88" i="15"/>
  <c r="D88" i="15"/>
  <c r="K86" i="15"/>
  <c r="J86" i="15"/>
  <c r="I86" i="15"/>
  <c r="H86" i="15"/>
  <c r="G86" i="15"/>
  <c r="F86" i="15"/>
  <c r="E86" i="15"/>
  <c r="D86" i="15"/>
  <c r="O85" i="15"/>
  <c r="N85" i="15"/>
  <c r="M85" i="15"/>
  <c r="M86" i="15" s="1"/>
  <c r="L85" i="15"/>
  <c r="H85" i="15"/>
  <c r="D85" i="15"/>
  <c r="O84" i="15"/>
  <c r="N84" i="15"/>
  <c r="M84" i="15"/>
  <c r="H84" i="15"/>
  <c r="D84" i="15"/>
  <c r="O83" i="15"/>
  <c r="O86" i="15" s="1"/>
  <c r="N83" i="15"/>
  <c r="M83" i="15"/>
  <c r="H83" i="15"/>
  <c r="D83" i="15"/>
  <c r="K81" i="15"/>
  <c r="J81" i="15"/>
  <c r="I81" i="15"/>
  <c r="H81" i="15" s="1"/>
  <c r="G81" i="15"/>
  <c r="G142" i="15" s="1"/>
  <c r="F81" i="15"/>
  <c r="E81" i="15"/>
  <c r="O80" i="15"/>
  <c r="N80" i="15"/>
  <c r="M80" i="15"/>
  <c r="H80" i="15"/>
  <c r="D80" i="15"/>
  <c r="O79" i="15"/>
  <c r="L79" i="15" s="1"/>
  <c r="N79" i="15"/>
  <c r="M79" i="15"/>
  <c r="H79" i="15"/>
  <c r="D79" i="15"/>
  <c r="O78" i="15"/>
  <c r="O81" i="15" s="1"/>
  <c r="N78" i="15"/>
  <c r="N81" i="15" s="1"/>
  <c r="M78" i="15"/>
  <c r="L78" i="15" s="1"/>
  <c r="H78" i="15"/>
  <c r="D78" i="15"/>
  <c r="K75" i="15"/>
  <c r="J75" i="15"/>
  <c r="I75" i="15"/>
  <c r="H75" i="15" s="1"/>
  <c r="G75" i="15"/>
  <c r="F75" i="15"/>
  <c r="E75" i="15"/>
  <c r="D75" i="15" s="1"/>
  <c r="O74" i="15"/>
  <c r="N74" i="15"/>
  <c r="M74" i="15"/>
  <c r="M75" i="15" s="1"/>
  <c r="H74" i="15"/>
  <c r="D74" i="15"/>
  <c r="O73" i="15"/>
  <c r="N73" i="15"/>
  <c r="M73" i="15"/>
  <c r="H73" i="15"/>
  <c r="D73" i="15"/>
  <c r="O72" i="15"/>
  <c r="N72" i="15"/>
  <c r="M72" i="15"/>
  <c r="L72" i="15"/>
  <c r="H72" i="15"/>
  <c r="D72" i="15"/>
  <c r="O71" i="15"/>
  <c r="O75" i="15" s="1"/>
  <c r="N71" i="15"/>
  <c r="N75" i="15" s="1"/>
  <c r="M71" i="15"/>
  <c r="H71" i="15"/>
  <c r="D71" i="15"/>
  <c r="K69" i="15"/>
  <c r="H69" i="15" s="1"/>
  <c r="J69" i="15"/>
  <c r="I69" i="15"/>
  <c r="G69" i="15"/>
  <c r="D69" i="15" s="1"/>
  <c r="F69" i="15"/>
  <c r="E69" i="15"/>
  <c r="O68" i="15"/>
  <c r="L68" i="15" s="1"/>
  <c r="N68" i="15"/>
  <c r="M68" i="15"/>
  <c r="H68" i="15"/>
  <c r="D68" i="15"/>
  <c r="O67" i="15"/>
  <c r="N67" i="15"/>
  <c r="M67" i="15"/>
  <c r="L67" i="15" s="1"/>
  <c r="H67" i="15"/>
  <c r="D67" i="15"/>
  <c r="O66" i="15"/>
  <c r="N66" i="15"/>
  <c r="M66" i="15"/>
  <c r="L66" i="15" s="1"/>
  <c r="H66" i="15"/>
  <c r="D66" i="15"/>
  <c r="O65" i="15"/>
  <c r="N65" i="15"/>
  <c r="M65" i="15"/>
  <c r="H65" i="15"/>
  <c r="D65" i="15"/>
  <c r="O64" i="15"/>
  <c r="N64" i="15"/>
  <c r="M64" i="15"/>
  <c r="L64" i="15"/>
  <c r="H64" i="15"/>
  <c r="D64" i="15"/>
  <c r="O63" i="15"/>
  <c r="N63" i="15"/>
  <c r="M63" i="15"/>
  <c r="H63" i="15"/>
  <c r="D63" i="15"/>
  <c r="O62" i="15"/>
  <c r="L62" i="15" s="1"/>
  <c r="N62" i="15"/>
  <c r="M62" i="15"/>
  <c r="H62" i="15"/>
  <c r="D62" i="15"/>
  <c r="O61" i="15"/>
  <c r="N61" i="15"/>
  <c r="M61" i="15"/>
  <c r="L61" i="15" s="1"/>
  <c r="H61" i="15"/>
  <c r="D61" i="15"/>
  <c r="O60" i="15"/>
  <c r="L60" i="15" s="1"/>
  <c r="N60" i="15"/>
  <c r="N69" i="15" s="1"/>
  <c r="M60" i="15"/>
  <c r="M69" i="15" s="1"/>
  <c r="H60" i="15"/>
  <c r="D60" i="15"/>
  <c r="K58" i="15"/>
  <c r="J58" i="15"/>
  <c r="I58" i="15"/>
  <c r="G58" i="15"/>
  <c r="F58" i="15"/>
  <c r="E58" i="15"/>
  <c r="O57" i="15"/>
  <c r="N57" i="15"/>
  <c r="M57" i="15"/>
  <c r="L57" i="15" s="1"/>
  <c r="H57" i="15"/>
  <c r="D57" i="15"/>
  <c r="O56" i="15"/>
  <c r="L56" i="15" s="1"/>
  <c r="N56" i="15"/>
  <c r="M56" i="15"/>
  <c r="H56" i="15"/>
  <c r="D56" i="15"/>
  <c r="O55" i="15"/>
  <c r="N55" i="15"/>
  <c r="M55" i="15"/>
  <c r="L55" i="15" s="1"/>
  <c r="H55" i="15"/>
  <c r="D55" i="15"/>
  <c r="O54" i="15"/>
  <c r="N54" i="15"/>
  <c r="M54" i="15"/>
  <c r="L54" i="15" s="1"/>
  <c r="H54" i="15"/>
  <c r="D54" i="15"/>
  <c r="O53" i="15"/>
  <c r="N53" i="15"/>
  <c r="M53" i="15"/>
  <c r="H53" i="15"/>
  <c r="D53" i="15"/>
  <c r="O52" i="15"/>
  <c r="N52" i="15"/>
  <c r="M52" i="15"/>
  <c r="L52" i="15"/>
  <c r="H52" i="15"/>
  <c r="D52" i="15"/>
  <c r="O51" i="15"/>
  <c r="N51" i="15"/>
  <c r="M51" i="15"/>
  <c r="H51" i="15"/>
  <c r="D51" i="15"/>
  <c r="O50" i="15"/>
  <c r="L50" i="15" s="1"/>
  <c r="N50" i="15"/>
  <c r="M50" i="15"/>
  <c r="H50" i="15"/>
  <c r="D50" i="15"/>
  <c r="O49" i="15"/>
  <c r="N49" i="15"/>
  <c r="M49" i="15"/>
  <c r="L49" i="15" s="1"/>
  <c r="H49" i="15"/>
  <c r="D49" i="15"/>
  <c r="O48" i="15"/>
  <c r="L48" i="15" s="1"/>
  <c r="N48" i="15"/>
  <c r="M48" i="15"/>
  <c r="H48" i="15"/>
  <c r="D48" i="15"/>
  <c r="O47" i="15"/>
  <c r="N47" i="15"/>
  <c r="M47" i="15"/>
  <c r="L47" i="15" s="1"/>
  <c r="H47" i="15"/>
  <c r="D47" i="15"/>
  <c r="O46" i="15"/>
  <c r="N46" i="15"/>
  <c r="M46" i="15"/>
  <c r="L46" i="15" s="1"/>
  <c r="H46" i="15"/>
  <c r="D46" i="15"/>
  <c r="O45" i="15"/>
  <c r="N45" i="15"/>
  <c r="M45" i="15"/>
  <c r="H45" i="15"/>
  <c r="D45" i="15"/>
  <c r="O44" i="15"/>
  <c r="N44" i="15"/>
  <c r="M44" i="15"/>
  <c r="L44" i="15"/>
  <c r="H44" i="15"/>
  <c r="D44" i="15"/>
  <c r="O43" i="15"/>
  <c r="L43" i="15" s="1"/>
  <c r="N43" i="15"/>
  <c r="M43" i="15"/>
  <c r="H43" i="15"/>
  <c r="D43" i="15"/>
  <c r="O42" i="15"/>
  <c r="N42" i="15"/>
  <c r="M42" i="15"/>
  <c r="L42" i="15"/>
  <c r="H42" i="15"/>
  <c r="D42" i="15"/>
  <c r="O41" i="15"/>
  <c r="L41" i="15" s="1"/>
  <c r="N41" i="15"/>
  <c r="M41" i="15"/>
  <c r="H41" i="15"/>
  <c r="D41" i="15"/>
  <c r="O40" i="15"/>
  <c r="N40" i="15"/>
  <c r="M40" i="15"/>
  <c r="L40" i="15"/>
  <c r="H40" i="15"/>
  <c r="D40" i="15"/>
  <c r="O39" i="15"/>
  <c r="L39" i="15" s="1"/>
  <c r="N39" i="15"/>
  <c r="M39" i="15"/>
  <c r="H39" i="15"/>
  <c r="D39" i="15"/>
  <c r="O38" i="15"/>
  <c r="N38" i="15"/>
  <c r="M38" i="15"/>
  <c r="L38" i="15"/>
  <c r="H38" i="15"/>
  <c r="D38" i="15"/>
  <c r="O37" i="15"/>
  <c r="L37" i="15" s="1"/>
  <c r="N37" i="15"/>
  <c r="M37" i="15"/>
  <c r="H37" i="15"/>
  <c r="D37" i="15"/>
  <c r="O36" i="15"/>
  <c r="N36" i="15"/>
  <c r="M36" i="15"/>
  <c r="L36" i="15"/>
  <c r="H36" i="15"/>
  <c r="D36" i="15"/>
  <c r="O35" i="15"/>
  <c r="L35" i="15" s="1"/>
  <c r="N35" i="15"/>
  <c r="M35" i="15"/>
  <c r="H35" i="15"/>
  <c r="D35" i="15"/>
  <c r="O34" i="15"/>
  <c r="N34" i="15"/>
  <c r="M34" i="15"/>
  <c r="L34" i="15"/>
  <c r="H34" i="15"/>
  <c r="D34" i="15"/>
  <c r="O33" i="15"/>
  <c r="L33" i="15" s="1"/>
  <c r="N33" i="15"/>
  <c r="M33" i="15"/>
  <c r="H33" i="15"/>
  <c r="D33" i="15"/>
  <c r="O32" i="15"/>
  <c r="N32" i="15"/>
  <c r="M32" i="15"/>
  <c r="L32" i="15"/>
  <c r="H32" i="15"/>
  <c r="D32" i="15"/>
  <c r="O31" i="15"/>
  <c r="L31" i="15" s="1"/>
  <c r="N31" i="15"/>
  <c r="M31" i="15"/>
  <c r="H31" i="15"/>
  <c r="D31" i="15"/>
  <c r="O30" i="15"/>
  <c r="N30" i="15"/>
  <c r="M30" i="15"/>
  <c r="L30" i="15"/>
  <c r="H30" i="15"/>
  <c r="D30" i="15"/>
  <c r="O29" i="15"/>
  <c r="L29" i="15" s="1"/>
  <c r="N29" i="15"/>
  <c r="M29" i="15"/>
  <c r="H29" i="15"/>
  <c r="D29" i="15"/>
  <c r="O28" i="15"/>
  <c r="N28" i="15"/>
  <c r="M28" i="15"/>
  <c r="M58" i="15" s="1"/>
  <c r="L28" i="15"/>
  <c r="H28" i="15"/>
  <c r="D28" i="15"/>
  <c r="O27" i="15"/>
  <c r="O58" i="15" s="1"/>
  <c r="N27" i="15"/>
  <c r="N58" i="15" s="1"/>
  <c r="M27" i="15"/>
  <c r="H27" i="15"/>
  <c r="D27" i="15"/>
  <c r="L27" i="15" s="1"/>
  <c r="I25" i="15"/>
  <c r="E25" i="15"/>
  <c r="O24" i="15"/>
  <c r="N24" i="15"/>
  <c r="M24" i="15"/>
  <c r="L24" i="15"/>
  <c r="H24" i="15"/>
  <c r="D24" i="15"/>
  <c r="O23" i="15"/>
  <c r="N23" i="15"/>
  <c r="M23" i="15"/>
  <c r="H23" i="15"/>
  <c r="D23" i="15"/>
  <c r="L23" i="15" s="1"/>
  <c r="O22" i="15"/>
  <c r="N22" i="15"/>
  <c r="M22" i="15"/>
  <c r="L22" i="15"/>
  <c r="H22" i="15"/>
  <c r="D22" i="15"/>
  <c r="K21" i="15"/>
  <c r="H21" i="15" s="1"/>
  <c r="J21" i="15"/>
  <c r="J25" i="15" s="1"/>
  <c r="I21" i="15"/>
  <c r="G21" i="15"/>
  <c r="D21" i="15" s="1"/>
  <c r="F21" i="15"/>
  <c r="F25" i="15" s="1"/>
  <c r="E21" i="15"/>
  <c r="M21" i="15" s="1"/>
  <c r="M25" i="15" s="1"/>
  <c r="O18" i="15"/>
  <c r="N18" i="15"/>
  <c r="M18" i="15"/>
  <c r="H18" i="15"/>
  <c r="D18" i="15"/>
  <c r="L18" i="15" s="1"/>
  <c r="O17" i="15"/>
  <c r="N17" i="15"/>
  <c r="M17" i="15"/>
  <c r="L17" i="15"/>
  <c r="Q149" i="15" s="1"/>
  <c r="D17" i="15"/>
  <c r="O16" i="15"/>
  <c r="N16" i="15"/>
  <c r="M16" i="15"/>
  <c r="D16" i="15"/>
  <c r="L16" i="15" s="1"/>
  <c r="K15" i="15"/>
  <c r="H15" i="15" s="1"/>
  <c r="J15" i="15"/>
  <c r="J19" i="15" s="1"/>
  <c r="J141" i="15" s="1"/>
  <c r="I15" i="15"/>
  <c r="I19" i="15" s="1"/>
  <c r="G15" i="15"/>
  <c r="D15" i="15" s="1"/>
  <c r="F15" i="15"/>
  <c r="F19" i="15" s="1"/>
  <c r="F141" i="15" s="1"/>
  <c r="E15" i="15"/>
  <c r="E19" i="15" s="1"/>
  <c r="S349" i="4" l="1"/>
  <c r="L241" i="4"/>
  <c r="H325" i="4"/>
  <c r="L325" i="4"/>
  <c r="S348" i="4"/>
  <c r="S352" i="4" s="1"/>
  <c r="M325" i="4"/>
  <c r="S350" i="4"/>
  <c r="Q158" i="2"/>
  <c r="Q160" i="2" s="1"/>
  <c r="Q228" i="1"/>
  <c r="Q234" i="1" s="1"/>
  <c r="Q236" i="1" s="1"/>
  <c r="Q58" i="8"/>
  <c r="L29" i="8"/>
  <c r="L34" i="8" s="1"/>
  <c r="Q62" i="8"/>
  <c r="L50" i="8"/>
  <c r="Q60" i="8"/>
  <c r="L27" i="8"/>
  <c r="Q61" i="8"/>
  <c r="L40" i="8"/>
  <c r="Q124" i="7"/>
  <c r="Q129" i="7" s="1"/>
  <c r="Q130" i="7" s="1"/>
  <c r="L54" i="7"/>
  <c r="L117" i="7"/>
  <c r="L19" i="6"/>
  <c r="Q26" i="6" s="1"/>
  <c r="E141" i="15"/>
  <c r="J139" i="15"/>
  <c r="I141" i="15"/>
  <c r="Q146" i="15"/>
  <c r="L21" i="15"/>
  <c r="L75" i="15"/>
  <c r="N142" i="15"/>
  <c r="L15" i="15"/>
  <c r="N15" i="15"/>
  <c r="N19" i="15" s="1"/>
  <c r="L58" i="15"/>
  <c r="L86" i="15"/>
  <c r="Q148" i="15"/>
  <c r="O15" i="15"/>
  <c r="O19" i="15" s="1"/>
  <c r="G19" i="15"/>
  <c r="K19" i="15"/>
  <c r="K141" i="15" s="1"/>
  <c r="K139" i="15" s="1"/>
  <c r="M111" i="15"/>
  <c r="M119" i="15"/>
  <c r="L122" i="15"/>
  <c r="Q150" i="15" s="1"/>
  <c r="O138" i="15"/>
  <c r="L136" i="15"/>
  <c r="M138" i="15"/>
  <c r="I142" i="15"/>
  <c r="M15" i="15"/>
  <c r="M19" i="15" s="1"/>
  <c r="G25" i="15"/>
  <c r="D25" i="15" s="1"/>
  <c r="K25" i="15"/>
  <c r="H25" i="15" s="1"/>
  <c r="L51" i="15"/>
  <c r="D58" i="15"/>
  <c r="L63" i="15"/>
  <c r="Q153" i="15" s="1"/>
  <c r="L71" i="15"/>
  <c r="L74" i="15"/>
  <c r="L80" i="15"/>
  <c r="F142" i="15"/>
  <c r="F139" i="15" s="1"/>
  <c r="K142" i="15"/>
  <c r="N86" i="15"/>
  <c r="L84" i="15"/>
  <c r="H89" i="15"/>
  <c r="L96" i="15"/>
  <c r="L104" i="15"/>
  <c r="D111" i="15"/>
  <c r="O119" i="15"/>
  <c r="M129" i="15"/>
  <c r="E143" i="15"/>
  <c r="D143" i="15" s="1"/>
  <c r="I144" i="15"/>
  <c r="H144" i="15" s="1"/>
  <c r="N21" i="15"/>
  <c r="N25" i="15" s="1"/>
  <c r="O69" i="15"/>
  <c r="L69" i="15" s="1"/>
  <c r="M81" i="15"/>
  <c r="L124" i="15"/>
  <c r="O134" i="15"/>
  <c r="O145" i="15" s="1"/>
  <c r="L132" i="15"/>
  <c r="E142" i="15"/>
  <c r="D142" i="15" s="1"/>
  <c r="O21" i="15"/>
  <c r="O25" i="15" s="1"/>
  <c r="L25" i="15" s="1"/>
  <c r="L83" i="15"/>
  <c r="Q151" i="15" s="1"/>
  <c r="L113" i="15"/>
  <c r="D145" i="15"/>
  <c r="L45" i="15"/>
  <c r="Q154" i="15" s="1"/>
  <c r="L53" i="15"/>
  <c r="H58" i="15"/>
  <c r="L65" i="15"/>
  <c r="L73" i="15"/>
  <c r="D81" i="15"/>
  <c r="J142" i="15"/>
  <c r="M89" i="15"/>
  <c r="L89" i="15" s="1"/>
  <c r="O111" i="15"/>
  <c r="O142" i="15" s="1"/>
  <c r="L98" i="15"/>
  <c r="L106" i="15"/>
  <c r="E144" i="15"/>
  <c r="D144" i="15" s="1"/>
  <c r="I145" i="15"/>
  <c r="H145" i="15" s="1"/>
  <c r="S353" i="4" l="1"/>
  <c r="L51" i="8"/>
  <c r="Q63" i="8"/>
  <c r="Q64" i="8" s="1"/>
  <c r="Q24" i="6"/>
  <c r="L111" i="15"/>
  <c r="H19" i="15"/>
  <c r="L129" i="15"/>
  <c r="M144" i="15"/>
  <c r="L144" i="15" s="1"/>
  <c r="Q155" i="15"/>
  <c r="Q156" i="15" s="1"/>
  <c r="L138" i="15"/>
  <c r="L119" i="15"/>
  <c r="O141" i="15"/>
  <c r="O139" i="15" s="1"/>
  <c r="M145" i="15"/>
  <c r="L145" i="15" s="1"/>
  <c r="N141" i="15"/>
  <c r="N139" i="15" s="1"/>
  <c r="L19" i="15"/>
  <c r="M141" i="15"/>
  <c r="D141" i="15"/>
  <c r="D139" i="15" s="1"/>
  <c r="E139" i="15"/>
  <c r="L134" i="15"/>
  <c r="L81" i="15"/>
  <c r="M142" i="15"/>
  <c r="L142" i="15" s="1"/>
  <c r="H142" i="15"/>
  <c r="G141" i="15"/>
  <c r="G139" i="15" s="1"/>
  <c r="H141" i="15"/>
  <c r="I139" i="15"/>
  <c r="D19" i="15"/>
  <c r="Q157" i="15" l="1"/>
  <c r="H139" i="15"/>
  <c r="L141" i="15"/>
  <c r="L139" i="15" s="1"/>
  <c r="M139" i="15"/>
  <c r="F12" i="3" l="1"/>
  <c r="D17" i="12" l="1"/>
  <c r="H17" i="12"/>
  <c r="M17" i="12"/>
  <c r="N17" i="12"/>
  <c r="O17" i="12"/>
  <c r="E24" i="12"/>
  <c r="F24" i="12"/>
  <c r="G24" i="12"/>
  <c r="I24" i="12"/>
  <c r="J24" i="12"/>
  <c r="K24" i="12"/>
  <c r="O23" i="12"/>
  <c r="N23" i="12"/>
  <c r="M23" i="12"/>
  <c r="H23" i="12"/>
  <c r="D23" i="12"/>
  <c r="L17" i="12" l="1"/>
  <c r="L23" i="12"/>
  <c r="O31" i="3"/>
  <c r="H13" i="12" l="1"/>
  <c r="H14" i="12"/>
  <c r="H15" i="12"/>
  <c r="M57" i="12" l="1"/>
  <c r="N57" i="12"/>
  <c r="O57" i="12"/>
  <c r="H56" i="12"/>
  <c r="H57" i="12"/>
  <c r="H58" i="12"/>
  <c r="D57" i="12"/>
  <c r="L57" i="12" l="1"/>
  <c r="D54" i="12" l="1"/>
  <c r="D53" i="12"/>
  <c r="D44" i="12"/>
  <c r="M53" i="12" l="1"/>
  <c r="N53" i="12"/>
  <c r="O53" i="12"/>
  <c r="H53" i="12"/>
  <c r="O54" i="12"/>
  <c r="N54" i="12"/>
  <c r="M54" i="12"/>
  <c r="H54" i="12"/>
  <c r="H44" i="12"/>
  <c r="O44" i="12"/>
  <c r="N44" i="12"/>
  <c r="M44" i="12"/>
  <c r="L53" i="12" l="1"/>
  <c r="L44" i="12"/>
  <c r="L54" i="12"/>
  <c r="D40" i="12" l="1"/>
  <c r="H40" i="12" l="1"/>
  <c r="M40" i="12" l="1"/>
  <c r="N40" i="12"/>
  <c r="O40" i="12"/>
  <c r="E41" i="12"/>
  <c r="F41" i="12"/>
  <c r="G41" i="12"/>
  <c r="I41" i="12"/>
  <c r="J41" i="12"/>
  <c r="K41" i="12"/>
  <c r="L40" i="12" l="1"/>
  <c r="I77" i="12" l="1"/>
  <c r="J77" i="12"/>
  <c r="K77" i="12"/>
  <c r="E77" i="12"/>
  <c r="F77" i="12"/>
  <c r="G77" i="12"/>
  <c r="O51" i="12"/>
  <c r="N51" i="12"/>
  <c r="M51" i="12"/>
  <c r="H51" i="12"/>
  <c r="D51" i="12"/>
  <c r="O43" i="12"/>
  <c r="N43" i="12"/>
  <c r="M43" i="12"/>
  <c r="H43" i="12"/>
  <c r="D43" i="12"/>
  <c r="L51" i="12" l="1"/>
  <c r="L43" i="12"/>
  <c r="E12" i="3" l="1"/>
  <c r="G12" i="3"/>
  <c r="I12" i="3"/>
  <c r="J12" i="3"/>
  <c r="K12" i="3"/>
  <c r="M56" i="12" l="1"/>
  <c r="N56" i="12"/>
  <c r="O56" i="12"/>
  <c r="D56" i="12"/>
  <c r="L56" i="12" l="1"/>
  <c r="M12" i="12" l="1"/>
  <c r="N12" i="12"/>
  <c r="M13" i="12"/>
  <c r="N13" i="12"/>
  <c r="M14" i="12"/>
  <c r="N14" i="12"/>
  <c r="M15" i="12"/>
  <c r="N15" i="12"/>
  <c r="M16" i="12"/>
  <c r="N16" i="12"/>
  <c r="M18" i="12"/>
  <c r="N18" i="12"/>
  <c r="M19" i="12"/>
  <c r="N19" i="12"/>
  <c r="M20" i="12"/>
  <c r="N20" i="12"/>
  <c r="M21" i="12"/>
  <c r="N21" i="12"/>
  <c r="M22" i="12"/>
  <c r="N22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9" i="12"/>
  <c r="M41" i="12" s="1"/>
  <c r="M45" i="12"/>
  <c r="N45" i="12"/>
  <c r="O45" i="12"/>
  <c r="M46" i="12"/>
  <c r="N46" i="12"/>
  <c r="O46" i="12"/>
  <c r="M47" i="12"/>
  <c r="N47" i="12"/>
  <c r="O47" i="12"/>
  <c r="M48" i="12"/>
  <c r="N48" i="12"/>
  <c r="O48" i="12"/>
  <c r="M49" i="12"/>
  <c r="N49" i="12"/>
  <c r="O49" i="12"/>
  <c r="M50" i="12"/>
  <c r="N50" i="12"/>
  <c r="O50" i="12"/>
  <c r="M52" i="12"/>
  <c r="N52" i="12"/>
  <c r="O52" i="12"/>
  <c r="M55" i="12"/>
  <c r="N55" i="12"/>
  <c r="O55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O95" i="12"/>
  <c r="O96" i="12"/>
  <c r="O97" i="12"/>
  <c r="O98" i="12"/>
  <c r="N24" i="12" l="1"/>
  <c r="M24" i="12"/>
  <c r="N77" i="12"/>
  <c r="O77" i="12"/>
  <c r="M77" i="12"/>
  <c r="H29" i="3" l="1"/>
  <c r="D55" i="12" l="1"/>
  <c r="I51" i="3"/>
  <c r="J51" i="3"/>
  <c r="H55" i="12"/>
  <c r="H59" i="12"/>
  <c r="H60" i="12"/>
  <c r="H61" i="12"/>
  <c r="H62" i="12"/>
  <c r="H63" i="12"/>
  <c r="M31" i="3"/>
  <c r="N31" i="3"/>
  <c r="O33" i="3"/>
  <c r="N33" i="3"/>
  <c r="M33" i="3"/>
  <c r="H33" i="3"/>
  <c r="D33" i="3"/>
  <c r="H31" i="3"/>
  <c r="D31" i="3"/>
  <c r="D60" i="12"/>
  <c r="D58" i="12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G51" i="3"/>
  <c r="K51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99" i="12"/>
  <c r="J99" i="12"/>
  <c r="K99" i="12"/>
  <c r="H96" i="12"/>
  <c r="M96" i="12"/>
  <c r="N96" i="12"/>
  <c r="H97" i="12"/>
  <c r="M97" i="12"/>
  <c r="N97" i="12"/>
  <c r="H98" i="12"/>
  <c r="M98" i="12"/>
  <c r="N98" i="12"/>
  <c r="N95" i="12"/>
  <c r="M95" i="12"/>
  <c r="H95" i="12"/>
  <c r="I93" i="12"/>
  <c r="J93" i="12"/>
  <c r="K93" i="12"/>
  <c r="H80" i="12"/>
  <c r="H81" i="12"/>
  <c r="H82" i="12"/>
  <c r="H83" i="12"/>
  <c r="H84" i="12"/>
  <c r="H85" i="12"/>
  <c r="H86" i="12"/>
  <c r="H87" i="12"/>
  <c r="H88" i="12"/>
  <c r="H89" i="12"/>
  <c r="H90" i="12"/>
  <c r="L90" i="12"/>
  <c r="H91" i="12"/>
  <c r="L91" i="12"/>
  <c r="H92" i="12"/>
  <c r="H79" i="12"/>
  <c r="H46" i="12"/>
  <c r="L46" i="12"/>
  <c r="H47" i="12"/>
  <c r="H48" i="12"/>
  <c r="L48" i="12"/>
  <c r="H49" i="12"/>
  <c r="H50" i="12"/>
  <c r="H52" i="12"/>
  <c r="L61" i="12"/>
  <c r="H64" i="12"/>
  <c r="H65" i="12"/>
  <c r="H66" i="12"/>
  <c r="L66" i="12"/>
  <c r="H67" i="12"/>
  <c r="L67" i="12"/>
  <c r="H68" i="12"/>
  <c r="H69" i="12"/>
  <c r="H70" i="12"/>
  <c r="H71" i="12"/>
  <c r="H72" i="12"/>
  <c r="H73" i="12"/>
  <c r="H74" i="12"/>
  <c r="H75" i="12"/>
  <c r="H76" i="12"/>
  <c r="L76" i="12"/>
  <c r="H45" i="12"/>
  <c r="O39" i="12"/>
  <c r="O41" i="12" s="1"/>
  <c r="N39" i="12"/>
  <c r="N41" i="12" s="1"/>
  <c r="H39" i="12"/>
  <c r="H41" i="12" s="1"/>
  <c r="H36" i="12"/>
  <c r="O36" i="12"/>
  <c r="I37" i="12"/>
  <c r="J37" i="12"/>
  <c r="K37" i="12"/>
  <c r="O35" i="12"/>
  <c r="H35" i="12"/>
  <c r="O34" i="12"/>
  <c r="H34" i="12"/>
  <c r="O33" i="12"/>
  <c r="H33" i="12"/>
  <c r="O32" i="12"/>
  <c r="L32" i="12" s="1"/>
  <c r="H32" i="12"/>
  <c r="O31" i="12"/>
  <c r="H31" i="12"/>
  <c r="O30" i="12"/>
  <c r="H30" i="12"/>
  <c r="O29" i="12"/>
  <c r="H29" i="12"/>
  <c r="O28" i="12"/>
  <c r="H28" i="12"/>
  <c r="O27" i="12"/>
  <c r="H27" i="12"/>
  <c r="O26" i="12"/>
  <c r="H26" i="12"/>
  <c r="O13" i="12"/>
  <c r="O14" i="12"/>
  <c r="O15" i="12"/>
  <c r="O16" i="12"/>
  <c r="O18" i="12"/>
  <c r="O19" i="12"/>
  <c r="L19" i="12" s="1"/>
  <c r="O20" i="12"/>
  <c r="L20" i="12" s="1"/>
  <c r="O21" i="12"/>
  <c r="L21" i="12" s="1"/>
  <c r="O22" i="12"/>
  <c r="O12" i="12"/>
  <c r="O24" i="12" s="1"/>
  <c r="H22" i="12"/>
  <c r="H21" i="12"/>
  <c r="H20" i="12"/>
  <c r="H19" i="12"/>
  <c r="H18" i="12"/>
  <c r="H16" i="12"/>
  <c r="H12" i="12"/>
  <c r="F51" i="3"/>
  <c r="D13" i="3"/>
  <c r="D14" i="3"/>
  <c r="D27" i="12"/>
  <c r="D28" i="12"/>
  <c r="D29" i="12"/>
  <c r="D30" i="12"/>
  <c r="D31" i="12"/>
  <c r="D32" i="12"/>
  <c r="D33" i="12"/>
  <c r="D34" i="12"/>
  <c r="D35" i="12"/>
  <c r="D36" i="12"/>
  <c r="D46" i="12"/>
  <c r="D47" i="12"/>
  <c r="D48" i="12"/>
  <c r="D49" i="12"/>
  <c r="D50" i="12"/>
  <c r="D52" i="12"/>
  <c r="D59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8" i="12"/>
  <c r="D97" i="12"/>
  <c r="D96" i="12"/>
  <c r="D95" i="12"/>
  <c r="D79" i="12"/>
  <c r="D45" i="12"/>
  <c r="D39" i="12"/>
  <c r="D41" i="12" s="1"/>
  <c r="D26" i="12"/>
  <c r="D13" i="12"/>
  <c r="D14" i="12"/>
  <c r="D15" i="12"/>
  <c r="D16" i="12"/>
  <c r="D18" i="12"/>
  <c r="D19" i="12"/>
  <c r="D20" i="12"/>
  <c r="D21" i="12"/>
  <c r="D22" i="12"/>
  <c r="D12" i="12"/>
  <c r="D24" i="12" s="1"/>
  <c r="G99" i="12"/>
  <c r="F99" i="12"/>
  <c r="E99" i="12"/>
  <c r="G93" i="12"/>
  <c r="F93" i="12"/>
  <c r="E93" i="12"/>
  <c r="G37" i="12"/>
  <c r="F37" i="12"/>
  <c r="E37" i="12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H24" i="12" l="1"/>
  <c r="H77" i="12"/>
  <c r="D77" i="12"/>
  <c r="O12" i="3"/>
  <c r="D12" i="3"/>
  <c r="D51" i="3" s="1"/>
  <c r="H12" i="3"/>
  <c r="H51" i="3" s="1"/>
  <c r="L13" i="3"/>
  <c r="L25" i="3"/>
  <c r="L28" i="3"/>
  <c r="L31" i="3"/>
  <c r="L98" i="12"/>
  <c r="L97" i="12"/>
  <c r="L50" i="3"/>
  <c r="L49" i="3"/>
  <c r="L46" i="3"/>
  <c r="L45" i="3"/>
  <c r="L44" i="3"/>
  <c r="L30" i="3"/>
  <c r="L29" i="3"/>
  <c r="L18" i="3"/>
  <c r="L17" i="3"/>
  <c r="L16" i="3"/>
  <c r="L23" i="3"/>
  <c r="L85" i="12"/>
  <c r="N37" i="12"/>
  <c r="L89" i="12"/>
  <c r="L18" i="12"/>
  <c r="L74" i="12"/>
  <c r="L72" i="12"/>
  <c r="L92" i="12"/>
  <c r="L84" i="12"/>
  <c r="L33" i="3"/>
  <c r="L33" i="12"/>
  <c r="L81" i="12"/>
  <c r="L48" i="3"/>
  <c r="L47" i="3"/>
  <c r="L80" i="12"/>
  <c r="L95" i="12"/>
  <c r="L15" i="3"/>
  <c r="L24" i="3"/>
  <c r="L22" i="12"/>
  <c r="L15" i="12"/>
  <c r="L13" i="12"/>
  <c r="L26" i="12"/>
  <c r="L27" i="12"/>
  <c r="L29" i="12"/>
  <c r="L30" i="12"/>
  <c r="L68" i="12"/>
  <c r="L63" i="12"/>
  <c r="L47" i="12"/>
  <c r="L19" i="3"/>
  <c r="L39" i="3"/>
  <c r="L14" i="3"/>
  <c r="L27" i="3"/>
  <c r="L21" i="3"/>
  <c r="D93" i="12"/>
  <c r="D37" i="12"/>
  <c r="L79" i="12"/>
  <c r="N99" i="12"/>
  <c r="I100" i="12"/>
  <c r="L36" i="12"/>
  <c r="L52" i="12"/>
  <c r="L50" i="12"/>
  <c r="L49" i="12"/>
  <c r="L88" i="12"/>
  <c r="L87" i="12"/>
  <c r="L86" i="12"/>
  <c r="L42" i="3"/>
  <c r="L41" i="3"/>
  <c r="L40" i="3"/>
  <c r="L31" i="12"/>
  <c r="L75" i="12"/>
  <c r="L73" i="12"/>
  <c r="L71" i="12"/>
  <c r="L70" i="12"/>
  <c r="L69" i="12"/>
  <c r="L65" i="12"/>
  <c r="L64" i="12"/>
  <c r="L62" i="12"/>
  <c r="L59" i="12"/>
  <c r="H99" i="12"/>
  <c r="L96" i="12"/>
  <c r="L35" i="3"/>
  <c r="L34" i="3"/>
  <c r="L32" i="3"/>
  <c r="L55" i="12"/>
  <c r="L37" i="3"/>
  <c r="N12" i="3"/>
  <c r="O99" i="12"/>
  <c r="D99" i="12"/>
  <c r="H93" i="12"/>
  <c r="J100" i="12"/>
  <c r="L14" i="12"/>
  <c r="L39" i="12"/>
  <c r="L41" i="12" s="1"/>
  <c r="L45" i="12"/>
  <c r="L20" i="3"/>
  <c r="M51" i="3"/>
  <c r="E100" i="12"/>
  <c r="N93" i="12"/>
  <c r="O37" i="12"/>
  <c r="L34" i="12"/>
  <c r="L35" i="12"/>
  <c r="K100" i="12"/>
  <c r="L83" i="12"/>
  <c r="M93" i="12"/>
  <c r="O51" i="3"/>
  <c r="F100" i="12"/>
  <c r="L28" i="12"/>
  <c r="M37" i="12"/>
  <c r="O93" i="12"/>
  <c r="E51" i="3"/>
  <c r="G100" i="12"/>
  <c r="L12" i="12"/>
  <c r="H37" i="12"/>
  <c r="L82" i="12"/>
  <c r="M99" i="12"/>
  <c r="L16" i="12"/>
  <c r="L43" i="3"/>
  <c r="L36" i="3"/>
  <c r="L26" i="3"/>
  <c r="L60" i="12"/>
  <c r="L38" i="3"/>
  <c r="L22" i="3"/>
  <c r="L58" i="12"/>
  <c r="L24" i="12" l="1"/>
  <c r="L77" i="12"/>
  <c r="L12" i="3"/>
  <c r="Q20" i="3"/>
  <c r="Q19" i="3"/>
  <c r="N51" i="3"/>
  <c r="L99" i="12"/>
  <c r="M100" i="12"/>
  <c r="L93" i="12"/>
  <c r="O100" i="12"/>
  <c r="L37" i="12"/>
  <c r="D100" i="12"/>
  <c r="H100" i="12"/>
  <c r="N100" i="12"/>
  <c r="L51" i="3"/>
  <c r="Q22" i="3" l="1"/>
  <c r="Q26" i="3" s="1"/>
  <c r="L100" i="12"/>
  <c r="Q24" i="3" l="1"/>
</calcChain>
</file>

<file path=xl/sharedStrings.xml><?xml version="1.0" encoding="utf-8"?>
<sst xmlns="http://schemas.openxmlformats.org/spreadsheetml/2006/main" count="2916" uniqueCount="558">
  <si>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</si>
  <si>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</si>
  <si>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</si>
  <si>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</si>
  <si>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</si>
  <si>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</si>
  <si>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</si>
  <si>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</si>
  <si>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</si>
  <si>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</si>
  <si>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</si>
  <si>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</si>
  <si>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</si>
  <si>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</si>
  <si>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</si>
  <si>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</si>
  <si>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</si>
  <si>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</si>
  <si>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</si>
  <si>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</si>
  <si>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</si>
  <si>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</si>
  <si>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</si>
  <si>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</si>
  <si>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</si>
  <si>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</si>
  <si>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</si>
  <si>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</si>
  <si>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</si>
  <si>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</si>
  <si>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</si>
  <si>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</si>
  <si>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</si>
  <si>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</si>
  <si>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</si>
  <si>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</si>
  <si>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</si>
  <si>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</si>
  <si>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</si>
  <si>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</si>
  <si>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</si>
  <si>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</si>
  <si>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</si>
  <si>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</si>
  <si>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</si>
  <si>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</si>
  <si>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</si>
  <si>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</si>
  <si>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</si>
  <si>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</si>
  <si>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</si>
  <si>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</si>
  <si>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</si>
  <si>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</si>
  <si>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</si>
  <si>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</si>
  <si>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</si>
  <si>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</si>
  <si>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</si>
  <si>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</si>
  <si>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</si>
  <si>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</si>
  <si>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</si>
  <si>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</si>
  <si>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</si>
  <si>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</si>
  <si>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</si>
  <si>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</si>
  <si>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</si>
  <si>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</si>
  <si>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</si>
  <si>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</si>
  <si>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</si>
  <si>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</si>
  <si>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</si>
  <si>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</si>
  <si>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</si>
  <si>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</si>
  <si>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</si>
  <si>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</si>
  <si>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</si>
  <si>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</si>
  <si>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</si>
  <si>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</si>
  <si>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</si>
  <si>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</si>
  <si>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</si>
  <si>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</si>
  <si>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</si>
  <si>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</si>
  <si>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</si>
  <si>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</si>
  <si>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</si>
  <si>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</si>
  <si>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</si>
  <si>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</si>
  <si>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</si>
  <si>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</si>
  <si>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</si>
  <si>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</si>
  <si>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</si>
  <si>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</si>
  <si>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</si>
  <si>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</si>
  <si>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</si>
  <si>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</si>
  <si>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</si>
  <si>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</si>
  <si>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</si>
  <si>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</si>
  <si>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</si>
  <si>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</si>
  <si>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</si>
  <si>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</si>
  <si>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</si>
  <si>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</si>
  <si>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</si>
  <si>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</si>
  <si>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</si>
  <si>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</si>
  <si>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</si>
  <si>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</si>
  <si>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</si>
  <si>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</si>
  <si>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</si>
  <si>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</si>
  <si>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</si>
  <si>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</si>
  <si>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</si>
  <si>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</si>
  <si>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</si>
  <si>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</si>
  <si>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</si>
  <si>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</si>
  <si>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</si>
  <si>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</si>
  <si>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</si>
  <si>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</si>
  <si>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</si>
  <si>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</si>
  <si>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</si>
  <si>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</si>
  <si>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</si>
  <si>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</si>
  <si>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</si>
  <si>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</si>
  <si>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</si>
  <si>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</si>
  <si>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</si>
  <si>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</si>
  <si>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</si>
  <si>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</si>
  <si>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</si>
  <si>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</si>
  <si>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</si>
  <si>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</si>
  <si>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</si>
  <si>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</si>
  <si>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</si>
  <si>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</si>
  <si>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</si>
  <si>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</si>
  <si>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</si>
  <si>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</si>
  <si>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</si>
  <si>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</si>
  <si>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</si>
  <si>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</si>
  <si>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</si>
  <si>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</si>
  <si>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</si>
  <si>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</si>
  <si>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</si>
  <si>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</si>
  <si>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</si>
  <si>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</si>
  <si>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</si>
  <si>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</si>
  <si>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</si>
  <si>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</si>
  <si>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</si>
  <si>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</si>
  <si>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</si>
  <si>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</si>
  <si>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</si>
  <si>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</si>
  <si>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</si>
  <si>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</si>
  <si>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</si>
  <si>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</si>
  <si>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</si>
  <si>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</si>
  <si>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</si>
  <si>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</si>
  <si>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</si>
  <si>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</si>
  <si>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</si>
  <si>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</si>
  <si>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</si>
  <si>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</si>
  <si>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</si>
  <si>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</si>
  <si>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</si>
  <si>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</si>
  <si>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</si>
  <si>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</si>
  <si>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</si>
  <si>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</si>
  <si>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</si>
  <si>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</si>
  <si>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</si>
  <si>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</si>
  <si>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</si>
  <si>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</si>
  <si>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</si>
  <si>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</si>
  <si>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</si>
  <si>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</si>
  <si>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</si>
  <si>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</si>
  <si>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</si>
  <si>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</si>
  <si>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</si>
  <si>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</si>
  <si>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</si>
  <si>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</si>
  <si>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</si>
  <si>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</si>
  <si>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</si>
  <si>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</si>
  <si>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</si>
  <si>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</si>
  <si>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</si>
  <si>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</si>
  <si>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</si>
  <si>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</si>
  <si>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</si>
  <si>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</si>
  <si>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</si>
  <si>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</si>
  <si>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</si>
  <si>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</si>
  <si>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</si>
  <si>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</si>
  <si>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</si>
  <si>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</si>
  <si>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</si>
  <si>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</si>
  <si>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</si>
  <si>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</si>
  <si>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</si>
  <si>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</si>
  <si>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</si>
  <si>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</si>
  <si>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</si>
  <si>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</si>
  <si>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</si>
  <si>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</si>
  <si>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</si>
  <si>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</si>
  <si>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</si>
  <si>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</si>
  <si>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</si>
  <si>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</si>
  <si>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</si>
  <si>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</si>
  <si>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</si>
  <si>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</si>
  <si>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</si>
  <si>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</si>
  <si>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</si>
  <si>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</si>
  <si>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</si>
  <si>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</si>
  <si>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</si>
  <si>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</si>
  <si>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</si>
  <si>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</si>
  <si>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</si>
  <si>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</si>
  <si>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</si>
  <si>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</si>
  <si>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</si>
  <si>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</si>
  <si>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</si>
  <si>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</si>
  <si>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</si>
  <si>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</si>
  <si>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</si>
  <si>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</si>
  <si>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</si>
  <si>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</si>
  <si>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</si>
  <si>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</si>
  <si>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</si>
  <si>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</si>
  <si>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</si>
  <si>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</si>
  <si>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</si>
  <si>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</si>
  <si>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</si>
  <si>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</si>
  <si>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</si>
  <si>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</si>
  <si>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</si>
  <si>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</si>
  <si>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</si>
  <si>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</si>
  <si>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</si>
  <si>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</si>
  <si>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</si>
  <si>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</si>
  <si>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</si>
  <si>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</si>
  <si>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</si>
  <si>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</si>
  <si>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</si>
  <si>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</si>
  <si>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</si>
  <si>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</si>
  <si>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</si>
  <si>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</si>
  <si>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</si>
  <si>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</si>
  <si>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</si>
  <si>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</si>
  <si>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</si>
  <si>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</si>
  <si>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</si>
  <si>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</si>
  <si>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</si>
  <si>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</si>
  <si>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</si>
  <si>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</si>
  <si>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</si>
  <si>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</si>
  <si>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</si>
  <si>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</si>
  <si>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</si>
  <si>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</si>
  <si>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</si>
  <si>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</si>
  <si>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</si>
  <si>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</si>
  <si>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</si>
  <si>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</si>
  <si>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</si>
  <si>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</si>
  <si>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</si>
  <si>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</si>
  <si>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</si>
  <si>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</si>
  <si>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</si>
  <si>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</si>
  <si>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</si>
  <si>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</si>
  <si>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</si>
  <si>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</si>
  <si>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</si>
  <si>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</si>
  <si>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</si>
  <si>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</si>
  <si>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</si>
  <si>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</si>
  <si>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</si>
  <si>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</si>
  <si>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</si>
  <si>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</si>
  <si>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</si>
  <si>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</si>
  <si>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</si>
  <si>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</si>
  <si>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</si>
  <si>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</si>
  <si>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</si>
  <si>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</si>
  <si>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</si>
  <si>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</si>
  <si>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</si>
  <si>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</si>
  <si>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</si>
  <si>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</si>
  <si>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</si>
  <si>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</si>
  <si>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</si>
  <si>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</si>
  <si>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</si>
  <si>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</si>
  <si>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</si>
  <si>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</si>
  <si>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</si>
  <si>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</si>
  <si>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</si>
  <si>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</si>
  <si>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</si>
  <si>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</si>
  <si>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</si>
  <si>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</si>
  <si>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</si>
  <si>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</si>
  <si>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</si>
  <si>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</si>
  <si>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</si>
  <si>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</si>
  <si>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</si>
  <si>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</si>
  <si>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</si>
  <si>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</si>
  <si>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</si>
  <si>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</si>
  <si>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</si>
  <si>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</si>
  <si>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</si>
  <si>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</si>
  <si>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</si>
  <si>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</si>
  <si>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</si>
  <si>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</si>
  <si>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</si>
  <si>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</si>
  <si>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</si>
  <si>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</si>
  <si>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</si>
  <si>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</si>
  <si>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</si>
  <si>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</si>
  <si>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</si>
  <si>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</si>
  <si>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</si>
  <si>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</si>
  <si>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</si>
  <si>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</si>
  <si>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</si>
  <si>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</si>
  <si>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</si>
  <si>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</si>
  <si>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</si>
  <si>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</si>
  <si>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</si>
  <si>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</si>
  <si>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</si>
  <si>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</si>
  <si>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</si>
  <si>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</si>
  <si>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</si>
  <si>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</si>
  <si>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</si>
  <si>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</si>
  <si>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</si>
  <si>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</si>
  <si>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</si>
  <si>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</si>
  <si>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</si>
  <si>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</si>
  <si>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</si>
  <si>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</si>
  <si>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</si>
  <si>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</si>
  <si>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</si>
  <si>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</si>
  <si>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</si>
  <si>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</si>
  <si>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</si>
  <si>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</si>
  <si>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</si>
  <si>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</si>
  <si>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</si>
  <si>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</si>
  <si>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</si>
  <si>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</si>
  <si>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</si>
  <si>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</si>
  <si>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</si>
  <si>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</si>
  <si>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</si>
  <si>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</si>
  <si>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</si>
  <si>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</si>
  <si>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</si>
  <si>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</si>
  <si>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</si>
  <si>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</si>
  <si>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</si>
  <si>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</si>
  <si>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</si>
  <si>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</si>
  <si>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</si>
  <si>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</si>
  <si>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</si>
  <si>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</si>
  <si>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</si>
  <si>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</si>
  <si>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</si>
  <si>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</si>
  <si>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</si>
  <si>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</si>
  <si>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</si>
  <si>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</si>
  <si>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</si>
  <si>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</si>
  <si>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</si>
  <si>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</si>
  <si>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</si>
  <si>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</si>
  <si>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</si>
  <si>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</si>
  <si>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</si>
  <si>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</si>
  <si>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</si>
  <si>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4.1.3.4.</t>
  </si>
  <si>
    <t>4.1.3.5.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</si>
  <si>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</si>
  <si>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</si>
  <si>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</si>
  <si>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</si>
  <si>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(Telšių rajono savivaldybės tarybos 2017 m. kovo 30 d.</t>
  </si>
  <si>
    <t xml:space="preserve">    sprendimo Nr. T1-62 redakcija)</t>
  </si>
  <si>
    <t xml:space="preserve">            (Telšių rajono savivaldybės tarybos 2017 m. kovo 30 d.</t>
  </si>
  <si>
    <t>sprendimo Nr. T1-62 redakcija)</t>
  </si>
  <si>
    <t xml:space="preserve"> (Telšių rajono savivaldybės tarybos 2017 m. gegužės 25 d.</t>
  </si>
  <si>
    <t>sprendimo Nr. T1-136 redakcija)</t>
  </si>
  <si>
    <t>Privalomųjų biologinio saugumo priemonių neversliniuose kiaulininkystės ūkiuose taikymui įvertinti ir sklaidai apie afrikinį kiaulių marą organizuoti</t>
  </si>
  <si>
    <t>4.1.3.6.</t>
  </si>
  <si>
    <t>Kitos dotacijos ir lėšos iš kitų valdymo lygių, iš jų:</t>
  </si>
  <si>
    <t>4.1.3.6.1.</t>
  </si>
  <si>
    <t>4.1.3.6.2.</t>
  </si>
  <si>
    <t xml:space="preserve">neformaliajam  vaikų švietimui </t>
  </si>
  <si>
    <t>4.1.3.6.3.</t>
  </si>
  <si>
    <t>darbuotojų darbo apmokėjimo įstatymui laipsniškai įgyvendinti</t>
  </si>
  <si>
    <t xml:space="preserve">                           sprendimo Nr. T1-62 redakcija)</t>
  </si>
  <si>
    <t xml:space="preserve">                           (Telšių rajono savivaldybės tarybos 2017 m. gegužės 25 d.</t>
  </si>
  <si>
    <t xml:space="preserve">                           sprendimo Nr. T1-136 redakcija)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</si>
  <si>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</si>
  <si>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sprendimo Nr. T1-136 redakcija)</t>
  </si>
  <si>
    <t xml:space="preserve">                                                              (Telšių rajono savivaldybės tarybos 2017 m.gegužės 25 d.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</si>
  <si>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</si>
  <si>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</si>
  <si>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 xml:space="preserve">                                               sprendimo Nr. T1-136 redakcija)</t>
  </si>
  <si>
    <t>privalomųjų biologinio saugumo priemonių neversliniuose kiaulininkystės ūkiuose taikymui įvertinti ir sklaidai apie afrikinį kiaulių marą organizuoti</t>
  </si>
  <si>
    <t xml:space="preserve">    (Telšių rajono savivaldybės tarybos 2017 m. gegužės 25 d.</t>
  </si>
  <si>
    <t xml:space="preserve">    sprendimo Nr. T1-136 redakcija)</t>
  </si>
  <si>
    <t xml:space="preserve">            sprendimo Nr. T1-62 redakcija)</t>
  </si>
  <si>
    <t xml:space="preserve">            (Telšių rajono savivaldybės tarybos 2017 m. gegužės 25 d.</t>
  </si>
  <si>
    <t xml:space="preserve">            sprendimo Nr. T1-136 redakcija)</t>
  </si>
  <si>
    <t xml:space="preserve"> (Telšių rajono savivaldybės tarybos 2017 m. birželio  29 d.</t>
  </si>
  <si>
    <t>sprendimo Nr. T1-180 redakcija)</t>
  </si>
  <si>
    <t>4.1.3.1.6.</t>
  </si>
  <si>
    <t>Telšių r. Varnių Motiejaus Valančiaus gimnazija, Dariaus ir Girėno g. 56, Varniai, Telšių r.</t>
  </si>
  <si>
    <t>4.1.3.6.4.</t>
  </si>
  <si>
    <t xml:space="preserve">                           (Telšių rajono savivaldybės tarybos 2017 m. birželio 29 d.</t>
  </si>
  <si>
    <t xml:space="preserve">                           sprendimo Nr. T1-180  redakcija)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</si>
  <si>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</si>
  <si>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sprendimo Nr. T1-180 redakcija)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</si>
  <si>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</si>
  <si>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</si>
  <si>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                                              sprendimo Nr. T1-180 redakcija)</t>
  </si>
  <si>
    <t xml:space="preserve">                                                    (Telšių rajono savivaldybės tarybos 2017 m. birželio 29 d.</t>
  </si>
  <si>
    <t xml:space="preserve">                                                    sprendimo Nr. T1-180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</si>
</sst>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52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3" fillId="0" borderId="6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4" fillId="6" borderId="12" xfId="0" applyNumberFormat="1" applyFont="1" applyFill="1" applyBorder="1"/>
    <xf numFmtId="164" fontId="3" fillId="6" borderId="12" xfId="0" applyNumberFormat="1" applyFont="1" applyFill="1" applyBorder="1" applyAlignment="1"/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3" fillId="6" borderId="1" xfId="0" applyNumberFormat="1" applyFont="1" applyFill="1" applyBorder="1" applyAlignment="1"/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8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9"/>
    </xf>
    <xf numFmtId="164" fontId="7" fillId="0" borderId="12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8" fillId="0" borderId="5" xfId="0" applyNumberFormat="1" applyFont="1" applyFill="1" applyBorder="1" applyAlignment="1">
      <alignment horizontal="left" wrapText="1" inden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6"/>
    </xf>
    <xf numFmtId="0" fontId="20" fillId="0" borderId="0" xfId="0" applyFont="1" applyAlignment="1">
      <alignment wrapText="1"/>
    </xf>
    <xf numFmtId="164" fontId="8" fillId="0" borderId="11" xfId="0" applyNumberFormat="1" applyFont="1" applyBorder="1" applyAlignment="1">
      <alignment horizontal="left" vertical="top" wrapText="1" indent="1"/>
    </xf>
    <xf numFmtId="1" fontId="7" fillId="0" borderId="1" xfId="0" applyNumberFormat="1" applyFont="1" applyBorder="1" applyAlignment="1">
      <alignment horizontal="center" vertical="top"/>
    </xf>
    <xf numFmtId="164" fontId="8" fillId="0" borderId="0" xfId="0" applyNumberFormat="1" applyFont="1" applyBorder="1"/>
    <xf numFmtId="164" fontId="3" fillId="0" borderId="13" xfId="0" applyNumberFormat="1" applyFont="1" applyBorder="1" applyAlignment="1">
      <alignment vertical="top"/>
    </xf>
    <xf numFmtId="164" fontId="3" fillId="7" borderId="15" xfId="0" applyNumberFormat="1" applyFont="1" applyFill="1" applyBorder="1" applyAlignment="1">
      <alignment vertical="top"/>
    </xf>
    <xf numFmtId="164" fontId="8" fillId="0" borderId="8" xfId="0" applyNumberFormat="1" applyFont="1" applyFill="1" applyBorder="1" applyAlignment="1">
      <alignment horizontal="left" wrapText="1" indent="1"/>
    </xf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6" borderId="6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14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15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5" fillId="0" borderId="15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2" xfId="0" applyNumberFormat="1" applyFont="1" applyFill="1" applyBorder="1" applyAlignment="1">
      <alignment horizont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7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 vertical="top" indent="13"/>
    </xf>
    <xf numFmtId="0" fontId="15" fillId="0" borderId="0" xfId="0" applyFont="1" applyAlignment="1">
      <alignment horizontal="left" vertical="top" wrapText="1" indent="13"/>
    </xf>
    <xf numFmtId="164" fontId="15" fillId="0" borderId="0" xfId="0" applyNumberFormat="1" applyFont="1" applyAlignment="1">
      <alignment horizontal="left" vertical="top" indent="13"/>
    </xf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Fill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2" fontId="7" fillId="0" borderId="13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ar.e-tar.lt/tar/actDHSLaunchOidAttachment/docOid=e1e83f701dc011e78397ae072f58c508/readVersionId=/attachmentAttrName=bodyAttachments/attachmentId=ce835301452c11e78ff8eec6d7a8f58e/action=show/tel&#353;ia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el&#353;iai%20p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>
        <row r="14">
          <cell r="L14">
            <v>16.3</v>
          </cell>
        </row>
        <row r="15">
          <cell r="L15">
            <v>2.9</v>
          </cell>
        </row>
        <row r="16">
          <cell r="L16">
            <v>0.2</v>
          </cell>
        </row>
        <row r="17">
          <cell r="L17">
            <v>0.5</v>
          </cell>
        </row>
        <row r="18">
          <cell r="L18">
            <v>1.5</v>
          </cell>
        </row>
        <row r="20">
          <cell r="L20">
            <v>2</v>
          </cell>
        </row>
        <row r="21">
          <cell r="L21">
            <v>0.1</v>
          </cell>
        </row>
        <row r="22">
          <cell r="L22">
            <v>2.5</v>
          </cell>
        </row>
        <row r="23">
          <cell r="L23">
            <v>0.6</v>
          </cell>
        </row>
        <row r="24">
          <cell r="L24">
            <v>0.7</v>
          </cell>
        </row>
        <row r="25">
          <cell r="L25">
            <v>1.5</v>
          </cell>
        </row>
        <row r="26">
          <cell r="L26">
            <v>28.8</v>
          </cell>
        </row>
        <row r="28">
          <cell r="L28">
            <v>0.1</v>
          </cell>
        </row>
        <row r="29">
          <cell r="L29">
            <v>1.2</v>
          </cell>
        </row>
        <row r="30">
          <cell r="L30">
            <v>13.299999999999999</v>
          </cell>
        </row>
        <row r="31">
          <cell r="L31">
            <v>1.1000000000000001</v>
          </cell>
        </row>
        <row r="32">
          <cell r="L32">
            <v>1.6</v>
          </cell>
        </row>
        <row r="33">
          <cell r="L33">
            <v>2.9</v>
          </cell>
        </row>
        <row r="34">
          <cell r="L34">
            <v>2.9</v>
          </cell>
        </row>
        <row r="35">
          <cell r="L35">
            <v>9.9</v>
          </cell>
        </row>
        <row r="36">
          <cell r="L36">
            <v>0.4</v>
          </cell>
        </row>
        <row r="37">
          <cell r="L37">
            <v>1.5</v>
          </cell>
        </row>
        <row r="38">
          <cell r="L38">
            <v>0.9</v>
          </cell>
        </row>
        <row r="39">
          <cell r="L39">
            <v>35.799999999999997</v>
          </cell>
        </row>
        <row r="41">
          <cell r="L41">
            <v>105.6</v>
          </cell>
        </row>
        <row r="42">
          <cell r="L42">
            <v>0</v>
          </cell>
        </row>
        <row r="43">
          <cell r="L43">
            <v>105.6</v>
          </cell>
        </row>
        <row r="45">
          <cell r="L45">
            <v>0.1</v>
          </cell>
        </row>
        <row r="46">
          <cell r="L46">
            <v>0.1</v>
          </cell>
        </row>
        <row r="47">
          <cell r="L47">
            <v>1.5</v>
          </cell>
        </row>
        <row r="48">
          <cell r="L48">
            <v>6.3999999999999995</v>
          </cell>
        </row>
        <row r="49">
          <cell r="L49">
            <v>7.1</v>
          </cell>
        </row>
        <row r="50">
          <cell r="L50">
            <v>7.8999999999999995</v>
          </cell>
        </row>
        <row r="51">
          <cell r="L51">
            <v>37.6</v>
          </cell>
        </row>
        <row r="52">
          <cell r="L52">
            <v>10.9</v>
          </cell>
        </row>
        <row r="53">
          <cell r="L53">
            <v>0.1</v>
          </cell>
        </row>
        <row r="54">
          <cell r="L54">
            <v>2.2000000000000002</v>
          </cell>
        </row>
        <row r="55">
          <cell r="L55">
            <v>0.1</v>
          </cell>
        </row>
        <row r="56">
          <cell r="L56">
            <v>0.1</v>
          </cell>
        </row>
        <row r="57">
          <cell r="L57">
            <v>6.6</v>
          </cell>
        </row>
        <row r="58">
          <cell r="L58">
            <v>0.1</v>
          </cell>
        </row>
        <row r="59">
          <cell r="L59">
            <v>0.1</v>
          </cell>
        </row>
        <row r="60">
          <cell r="L60">
            <v>4.8</v>
          </cell>
        </row>
        <row r="61">
          <cell r="L61">
            <v>27.1</v>
          </cell>
        </row>
        <row r="62">
          <cell r="L62">
            <v>12.1</v>
          </cell>
        </row>
        <row r="63">
          <cell r="L63">
            <v>22.6</v>
          </cell>
        </row>
        <row r="64">
          <cell r="L64">
            <v>6.2</v>
          </cell>
        </row>
        <row r="65">
          <cell r="L65">
            <v>60.4</v>
          </cell>
        </row>
        <row r="66">
          <cell r="L66">
            <v>35.299999999999997</v>
          </cell>
        </row>
        <row r="67">
          <cell r="L67">
            <v>35.6</v>
          </cell>
        </row>
        <row r="68">
          <cell r="L68">
            <v>76.400000000000006</v>
          </cell>
        </row>
        <row r="69">
          <cell r="L69">
            <v>38.200000000000003</v>
          </cell>
        </row>
        <row r="70">
          <cell r="L70">
            <v>69.7</v>
          </cell>
        </row>
        <row r="71">
          <cell r="L71">
            <v>8.9</v>
          </cell>
        </row>
        <row r="72">
          <cell r="L72">
            <v>16.2</v>
          </cell>
        </row>
        <row r="73">
          <cell r="L73">
            <v>4.3999999999999995</v>
          </cell>
        </row>
        <row r="74">
          <cell r="L74">
            <v>52.3</v>
          </cell>
        </row>
        <row r="75">
          <cell r="L75">
            <v>11.8</v>
          </cell>
        </row>
        <row r="76">
          <cell r="L76">
            <v>26.5</v>
          </cell>
        </row>
        <row r="77">
          <cell r="L77">
            <v>14</v>
          </cell>
        </row>
        <row r="78">
          <cell r="L78">
            <v>2</v>
          </cell>
        </row>
        <row r="79">
          <cell r="L79">
            <v>605.39999999999986</v>
          </cell>
        </row>
        <row r="81">
          <cell r="L81">
            <v>0.7</v>
          </cell>
        </row>
        <row r="82">
          <cell r="L82">
            <v>0.6</v>
          </cell>
        </row>
        <row r="83">
          <cell r="L83">
            <v>1</v>
          </cell>
        </row>
        <row r="84">
          <cell r="L84">
            <v>0.8</v>
          </cell>
        </row>
        <row r="85">
          <cell r="L85">
            <v>12.8</v>
          </cell>
        </row>
        <row r="86">
          <cell r="L86">
            <v>3.4000000000000004</v>
          </cell>
        </row>
        <row r="87">
          <cell r="L87">
            <v>2.2999999999999998</v>
          </cell>
        </row>
        <row r="88">
          <cell r="L88">
            <v>0.79999999999999993</v>
          </cell>
        </row>
        <row r="89">
          <cell r="L89">
            <v>0.8</v>
          </cell>
        </row>
        <row r="90">
          <cell r="L90">
            <v>1.2999999999999998</v>
          </cell>
        </row>
        <row r="91">
          <cell r="L91">
            <v>1.6</v>
          </cell>
        </row>
        <row r="92">
          <cell r="L92">
            <v>1.8</v>
          </cell>
        </row>
        <row r="93">
          <cell r="L93">
            <v>13</v>
          </cell>
        </row>
        <row r="94">
          <cell r="L94">
            <v>13.2</v>
          </cell>
        </row>
        <row r="95">
          <cell r="L95">
            <v>54.100000000000009</v>
          </cell>
        </row>
        <row r="97">
          <cell r="L97">
            <v>233</v>
          </cell>
        </row>
        <row r="98">
          <cell r="L98">
            <v>30</v>
          </cell>
        </row>
        <row r="99">
          <cell r="L99">
            <v>8</v>
          </cell>
        </row>
        <row r="100">
          <cell r="L100">
            <v>3</v>
          </cell>
        </row>
        <row r="101">
          <cell r="L101">
            <v>274</v>
          </cell>
        </row>
        <row r="102">
          <cell r="L102">
            <v>1103.6999999999998</v>
          </cell>
        </row>
      </sheetData>
      <sheetData sheetId="2"/>
      <sheetData sheetId="3">
        <row r="16">
          <cell r="E16">
            <v>84.1</v>
          </cell>
        </row>
      </sheetData>
      <sheetData sheetId="4">
        <row r="16">
          <cell r="E16">
            <v>351.59999999999997</v>
          </cell>
        </row>
      </sheetData>
      <sheetData sheetId="5">
        <row r="12">
          <cell r="E12">
            <v>886</v>
          </cell>
        </row>
      </sheetData>
      <sheetData sheetId="6">
        <row r="16">
          <cell r="E16">
            <v>0</v>
          </cell>
        </row>
      </sheetData>
      <sheetData sheetId="7">
        <row r="14">
          <cell r="E14">
            <v>105.6</v>
          </cell>
        </row>
      </sheetData>
      <sheetData sheetId="8">
        <row r="30">
          <cell r="E30">
            <v>16.3</v>
          </cell>
          <cell r="L30">
            <v>16.3</v>
          </cell>
        </row>
        <row r="31">
          <cell r="L31">
            <v>2.9</v>
          </cell>
        </row>
        <row r="32">
          <cell r="L32">
            <v>0.2</v>
          </cell>
        </row>
        <row r="33">
          <cell r="L33">
            <v>0.5</v>
          </cell>
        </row>
        <row r="34">
          <cell r="L34">
            <v>1.5</v>
          </cell>
        </row>
        <row r="35">
          <cell r="L35">
            <v>2</v>
          </cell>
        </row>
        <row r="36">
          <cell r="L36">
            <v>0.1</v>
          </cell>
        </row>
        <row r="37">
          <cell r="L37">
            <v>2.5</v>
          </cell>
        </row>
        <row r="38">
          <cell r="L38">
            <v>0.6</v>
          </cell>
        </row>
        <row r="39">
          <cell r="L39">
            <v>0.7</v>
          </cell>
        </row>
        <row r="40">
          <cell r="L40">
            <v>1.5</v>
          </cell>
        </row>
        <row r="41">
          <cell r="L41">
            <v>28.8</v>
          </cell>
        </row>
        <row r="43">
          <cell r="L43">
            <v>0.1</v>
          </cell>
        </row>
        <row r="44">
          <cell r="L44">
            <v>1.2</v>
          </cell>
        </row>
        <row r="45">
          <cell r="L45">
            <v>13.3</v>
          </cell>
        </row>
        <row r="46">
          <cell r="L46">
            <v>1.1000000000000001</v>
          </cell>
        </row>
        <row r="47">
          <cell r="L47">
            <v>1.6</v>
          </cell>
        </row>
        <row r="48">
          <cell r="L48">
            <v>2.9</v>
          </cell>
        </row>
        <row r="49">
          <cell r="L49">
            <v>2.9</v>
          </cell>
        </row>
        <row r="50">
          <cell r="L50">
            <v>9.9</v>
          </cell>
        </row>
        <row r="51">
          <cell r="L51">
            <v>0.4</v>
          </cell>
        </row>
        <row r="52">
          <cell r="L52">
            <v>1.5</v>
          </cell>
        </row>
        <row r="53">
          <cell r="L53">
            <v>0.9</v>
          </cell>
        </row>
        <row r="54">
          <cell r="L54">
            <v>35.799999999999997</v>
          </cell>
        </row>
        <row r="56">
          <cell r="L56">
            <v>105.6</v>
          </cell>
        </row>
        <row r="57">
          <cell r="L57">
            <v>0</v>
          </cell>
        </row>
        <row r="58">
          <cell r="L58">
            <v>105.6</v>
          </cell>
        </row>
        <row r="60">
          <cell r="L60">
            <v>0.1</v>
          </cell>
        </row>
        <row r="61">
          <cell r="L61">
            <v>0.1</v>
          </cell>
        </row>
        <row r="62">
          <cell r="L62">
            <v>1.5</v>
          </cell>
        </row>
        <row r="63">
          <cell r="L63">
            <v>6.4</v>
          </cell>
        </row>
        <row r="64">
          <cell r="L64">
            <v>7.1</v>
          </cell>
        </row>
        <row r="65">
          <cell r="L65">
            <v>7.9</v>
          </cell>
        </row>
        <row r="66">
          <cell r="L66">
            <v>37.6</v>
          </cell>
        </row>
        <row r="67">
          <cell r="L67">
            <v>10.9</v>
          </cell>
        </row>
        <row r="68">
          <cell r="L68">
            <v>0.1</v>
          </cell>
        </row>
        <row r="69">
          <cell r="L69">
            <v>2.2000000000000002</v>
          </cell>
        </row>
        <row r="70">
          <cell r="L70">
            <v>0.1</v>
          </cell>
        </row>
        <row r="71">
          <cell r="L71">
            <v>0.1</v>
          </cell>
        </row>
        <row r="72">
          <cell r="L72">
            <v>6.6</v>
          </cell>
        </row>
        <row r="73">
          <cell r="L73">
            <v>0.1</v>
          </cell>
        </row>
        <row r="74">
          <cell r="L74">
            <v>0.1</v>
          </cell>
        </row>
        <row r="75">
          <cell r="L75">
            <v>4.8</v>
          </cell>
        </row>
        <row r="76">
          <cell r="L76">
            <v>27.1</v>
          </cell>
        </row>
        <row r="77">
          <cell r="L77">
            <v>12.1</v>
          </cell>
        </row>
        <row r="78">
          <cell r="L78">
            <v>22.6</v>
          </cell>
        </row>
        <row r="79">
          <cell r="L79">
            <v>6.2</v>
          </cell>
        </row>
        <row r="80">
          <cell r="L80">
            <v>60.4</v>
          </cell>
        </row>
        <row r="81">
          <cell r="L81">
            <v>35.299999999999997</v>
          </cell>
        </row>
        <row r="82">
          <cell r="L82">
            <v>35.6</v>
          </cell>
        </row>
        <row r="83">
          <cell r="L83">
            <v>76.400000000000006</v>
          </cell>
        </row>
        <row r="84">
          <cell r="L84">
            <v>38.200000000000003</v>
          </cell>
        </row>
        <row r="85">
          <cell r="L85">
            <v>69.7</v>
          </cell>
        </row>
        <row r="86">
          <cell r="L86">
            <v>8.9</v>
          </cell>
        </row>
        <row r="87">
          <cell r="L87">
            <v>16.2</v>
          </cell>
        </row>
        <row r="88">
          <cell r="L88">
            <v>4.4000000000000004</v>
          </cell>
        </row>
        <row r="89">
          <cell r="L89">
            <v>52.3</v>
          </cell>
        </row>
        <row r="90">
          <cell r="L90">
            <v>11.8</v>
          </cell>
        </row>
        <row r="91">
          <cell r="L91">
            <v>26.5</v>
          </cell>
        </row>
        <row r="92">
          <cell r="L92">
            <v>14</v>
          </cell>
        </row>
        <row r="93">
          <cell r="L93">
            <v>2</v>
          </cell>
        </row>
        <row r="94">
          <cell r="L94">
            <v>605.39999999999986</v>
          </cell>
        </row>
        <row r="96">
          <cell r="L96">
            <v>0.7</v>
          </cell>
        </row>
        <row r="97">
          <cell r="L97">
            <v>0.6</v>
          </cell>
        </row>
        <row r="98">
          <cell r="L98">
            <v>1</v>
          </cell>
        </row>
        <row r="99">
          <cell r="L99">
            <v>0.8</v>
          </cell>
        </row>
        <row r="100">
          <cell r="L100">
            <v>12.8</v>
          </cell>
        </row>
        <row r="101">
          <cell r="L101">
            <v>3.4</v>
          </cell>
        </row>
        <row r="102">
          <cell r="L102">
            <v>2.2999999999999998</v>
          </cell>
        </row>
        <row r="103">
          <cell r="L103">
            <v>0.8</v>
          </cell>
        </row>
        <row r="104">
          <cell r="L104">
            <v>0.8</v>
          </cell>
        </row>
        <row r="105">
          <cell r="L105">
            <v>1.3</v>
          </cell>
        </row>
        <row r="106">
          <cell r="L106">
            <v>1.6</v>
          </cell>
        </row>
        <row r="107">
          <cell r="L107">
            <v>1.8</v>
          </cell>
        </row>
        <row r="108">
          <cell r="L108">
            <v>13</v>
          </cell>
        </row>
        <row r="109">
          <cell r="L109">
            <v>13.2</v>
          </cell>
        </row>
        <row r="110">
          <cell r="L110">
            <v>54.100000000000009</v>
          </cell>
        </row>
        <row r="112">
          <cell r="L112">
            <v>233</v>
          </cell>
        </row>
        <row r="113">
          <cell r="L113">
            <v>30</v>
          </cell>
        </row>
        <row r="114">
          <cell r="L114">
            <v>8</v>
          </cell>
        </row>
        <row r="115">
          <cell r="L115">
            <v>3</v>
          </cell>
        </row>
        <row r="116">
          <cell r="L116">
            <v>274</v>
          </cell>
        </row>
        <row r="117">
          <cell r="L117">
            <v>1103.6999999999998</v>
          </cell>
        </row>
      </sheetData>
      <sheetData sheetId="9">
        <row r="26">
          <cell r="G26">
            <v>12</v>
          </cell>
        </row>
      </sheetData>
      <sheetData sheetId="10">
        <row r="15">
          <cell r="E15">
            <v>147.5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/>
      <sheetData sheetId="2"/>
      <sheetData sheetId="3">
        <row r="18">
          <cell r="E18">
            <v>84.1</v>
          </cell>
          <cell r="F18">
            <v>62.5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M18">
            <v>84.1</v>
          </cell>
          <cell r="N18">
            <v>62.5</v>
          </cell>
          <cell r="O18">
            <v>0</v>
          </cell>
        </row>
        <row r="21">
          <cell r="E21">
            <v>2591</v>
          </cell>
          <cell r="F21">
            <v>1300.1000000000001</v>
          </cell>
          <cell r="G21">
            <v>219.89999999999998</v>
          </cell>
          <cell r="I21">
            <v>16.600000000000001</v>
          </cell>
          <cell r="J21">
            <v>0</v>
          </cell>
          <cell r="K21">
            <v>-9.9999999999999645E-2</v>
          </cell>
          <cell r="M21">
            <v>2607.6000000000004</v>
          </cell>
          <cell r="N21">
            <v>1300.1000000000001</v>
          </cell>
          <cell r="O21">
            <v>219.79999999999998</v>
          </cell>
        </row>
        <row r="28">
          <cell r="E28">
            <v>81.699999999999989</v>
          </cell>
          <cell r="F28">
            <v>52.800000000000004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M28">
            <v>81.699999999999989</v>
          </cell>
          <cell r="N28">
            <v>52.800000000000004</v>
          </cell>
          <cell r="O28">
            <v>0</v>
          </cell>
        </row>
        <row r="34">
          <cell r="E34">
            <v>77.600000000000009</v>
          </cell>
          <cell r="F34">
            <v>55.300000000000004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M34">
            <v>77.600000000000009</v>
          </cell>
          <cell r="N34">
            <v>55.300000000000004</v>
          </cell>
          <cell r="O34">
            <v>0</v>
          </cell>
        </row>
        <row r="39">
          <cell r="E39">
            <v>138.80000000000001</v>
          </cell>
          <cell r="F39">
            <v>92.699999999999989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M39">
            <v>138.80000000000001</v>
          </cell>
          <cell r="N39">
            <v>92.699999999999989</v>
          </cell>
          <cell r="O39">
            <v>0</v>
          </cell>
        </row>
        <row r="45">
          <cell r="E45">
            <v>121.39999999999999</v>
          </cell>
          <cell r="F45">
            <v>80.699999999999989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M45">
            <v>121.39999999999999</v>
          </cell>
          <cell r="N45">
            <v>80.699999999999989</v>
          </cell>
          <cell r="O45">
            <v>0</v>
          </cell>
        </row>
        <row r="50">
          <cell r="E50">
            <v>74.599999999999994</v>
          </cell>
          <cell r="F50">
            <v>50.5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74.599999999999994</v>
          </cell>
          <cell r="N50">
            <v>50.5</v>
          </cell>
          <cell r="O50">
            <v>0</v>
          </cell>
        </row>
        <row r="55">
          <cell r="E55">
            <v>95.100000000000009</v>
          </cell>
          <cell r="F55">
            <v>56.7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95.100000000000009</v>
          </cell>
          <cell r="N55">
            <v>56.7</v>
          </cell>
          <cell r="O55">
            <v>0</v>
          </cell>
        </row>
        <row r="60">
          <cell r="E60">
            <v>89.3</v>
          </cell>
          <cell r="F60">
            <v>64.7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89.3</v>
          </cell>
          <cell r="N60">
            <v>64.7</v>
          </cell>
          <cell r="O60">
            <v>0</v>
          </cell>
        </row>
        <row r="65">
          <cell r="E65">
            <v>178.89999999999998</v>
          </cell>
          <cell r="F65">
            <v>125.69999999999999</v>
          </cell>
          <cell r="G65">
            <v>0</v>
          </cell>
          <cell r="I65">
            <v>0</v>
          </cell>
          <cell r="J65">
            <v>0</v>
          </cell>
          <cell r="K65">
            <v>0</v>
          </cell>
          <cell r="M65">
            <v>178.89999999999998</v>
          </cell>
          <cell r="N65">
            <v>125.69999999999999</v>
          </cell>
          <cell r="O65">
            <v>0</v>
          </cell>
        </row>
        <row r="71">
          <cell r="E71">
            <v>85.6</v>
          </cell>
          <cell r="F71">
            <v>60.500000000000007</v>
          </cell>
          <cell r="G71">
            <v>0</v>
          </cell>
          <cell r="I71">
            <v>0</v>
          </cell>
          <cell r="J71">
            <v>0</v>
          </cell>
          <cell r="K71">
            <v>0</v>
          </cell>
          <cell r="M71">
            <v>85.6</v>
          </cell>
          <cell r="N71">
            <v>60.500000000000007</v>
          </cell>
          <cell r="O71">
            <v>0</v>
          </cell>
        </row>
        <row r="76">
          <cell r="E76">
            <v>61.4</v>
          </cell>
          <cell r="F76">
            <v>44.8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61.4</v>
          </cell>
          <cell r="N76">
            <v>44.8</v>
          </cell>
          <cell r="O76">
            <v>0</v>
          </cell>
        </row>
        <row r="81">
          <cell r="E81">
            <v>160.6</v>
          </cell>
          <cell r="F81">
            <v>106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  <cell r="M81">
            <v>160.6</v>
          </cell>
          <cell r="N81">
            <v>106</v>
          </cell>
          <cell r="O81">
            <v>0</v>
          </cell>
        </row>
        <row r="85">
          <cell r="E85">
            <v>247.8</v>
          </cell>
          <cell r="G85">
            <v>1202.2</v>
          </cell>
          <cell r="M85">
            <v>247.8</v>
          </cell>
          <cell r="N85">
            <v>0</v>
          </cell>
          <cell r="O85">
            <v>1202.2</v>
          </cell>
        </row>
        <row r="86">
          <cell r="M86">
            <v>0</v>
          </cell>
          <cell r="N86">
            <v>0</v>
          </cell>
          <cell r="O86">
            <v>0</v>
          </cell>
        </row>
        <row r="87">
          <cell r="E87">
            <v>4087.9</v>
          </cell>
          <cell r="F87">
            <v>2153</v>
          </cell>
          <cell r="G87">
            <v>1422.1</v>
          </cell>
          <cell r="I87">
            <v>16.600000000000001</v>
          </cell>
          <cell r="J87">
            <v>0</v>
          </cell>
          <cell r="K87">
            <v>-9.9999999999999645E-2</v>
          </cell>
          <cell r="M87">
            <v>4104.5</v>
          </cell>
          <cell r="N87">
            <v>2153</v>
          </cell>
          <cell r="O87">
            <v>1422</v>
          </cell>
        </row>
        <row r="89">
          <cell r="E89">
            <v>1438.8000000000002</v>
          </cell>
          <cell r="F89">
            <v>0</v>
          </cell>
          <cell r="G89">
            <v>153</v>
          </cell>
          <cell r="I89">
            <v>58.5</v>
          </cell>
          <cell r="J89">
            <v>0</v>
          </cell>
          <cell r="K89">
            <v>35.900000000000006</v>
          </cell>
          <cell r="M89">
            <v>1497.3000000000002</v>
          </cell>
          <cell r="N89">
            <v>0</v>
          </cell>
          <cell r="O89">
            <v>188.89999999999998</v>
          </cell>
        </row>
        <row r="97">
          <cell r="E97">
            <v>16.3</v>
          </cell>
          <cell r="F97">
            <v>0</v>
          </cell>
          <cell r="G97">
            <v>0</v>
          </cell>
          <cell r="I97">
            <v>0</v>
          </cell>
          <cell r="J97">
            <v>0</v>
          </cell>
          <cell r="K97">
            <v>0</v>
          </cell>
          <cell r="M97">
            <v>16.3</v>
          </cell>
          <cell r="N97">
            <v>0</v>
          </cell>
          <cell r="O97">
            <v>0</v>
          </cell>
        </row>
        <row r="101">
          <cell r="E101">
            <v>16.200000000000003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16.200000000000003</v>
          </cell>
          <cell r="N101">
            <v>0</v>
          </cell>
          <cell r="O101">
            <v>0</v>
          </cell>
        </row>
        <row r="105">
          <cell r="E105">
            <v>18.100000000000001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18.100000000000001</v>
          </cell>
          <cell r="N105">
            <v>0</v>
          </cell>
          <cell r="O105">
            <v>0</v>
          </cell>
        </row>
        <row r="109">
          <cell r="E109">
            <v>20.6</v>
          </cell>
          <cell r="F109">
            <v>0</v>
          </cell>
          <cell r="G109">
            <v>3.5</v>
          </cell>
          <cell r="I109">
            <v>0</v>
          </cell>
          <cell r="J109">
            <v>0</v>
          </cell>
          <cell r="K109">
            <v>0</v>
          </cell>
          <cell r="M109">
            <v>20.6</v>
          </cell>
          <cell r="N109">
            <v>0</v>
          </cell>
          <cell r="O109">
            <v>3.5</v>
          </cell>
        </row>
        <row r="113">
          <cell r="E113">
            <v>16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16</v>
          </cell>
          <cell r="N113">
            <v>0</v>
          </cell>
          <cell r="O113">
            <v>0</v>
          </cell>
        </row>
        <row r="117">
          <cell r="E117">
            <v>24.6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24.6</v>
          </cell>
          <cell r="N117">
            <v>0</v>
          </cell>
          <cell r="O117">
            <v>0</v>
          </cell>
        </row>
        <row r="121">
          <cell r="E121">
            <v>17.2</v>
          </cell>
          <cell r="F121">
            <v>0</v>
          </cell>
          <cell r="G121">
            <v>2</v>
          </cell>
          <cell r="I121">
            <v>0</v>
          </cell>
          <cell r="J121">
            <v>0</v>
          </cell>
          <cell r="K121">
            <v>0</v>
          </cell>
          <cell r="M121">
            <v>17.2</v>
          </cell>
          <cell r="N121">
            <v>0</v>
          </cell>
          <cell r="O121">
            <v>2</v>
          </cell>
        </row>
        <row r="125">
          <cell r="E125">
            <v>34.9</v>
          </cell>
          <cell r="F125">
            <v>0</v>
          </cell>
          <cell r="G125">
            <v>1.5</v>
          </cell>
          <cell r="I125">
            <v>0</v>
          </cell>
          <cell r="J125">
            <v>0</v>
          </cell>
          <cell r="K125">
            <v>0</v>
          </cell>
          <cell r="M125">
            <v>34.9</v>
          </cell>
          <cell r="N125">
            <v>0</v>
          </cell>
          <cell r="O125">
            <v>1.5</v>
          </cell>
        </row>
        <row r="129">
          <cell r="E129">
            <v>19.100000000000001</v>
          </cell>
          <cell r="F129">
            <v>0</v>
          </cell>
          <cell r="G129">
            <v>0</v>
          </cell>
          <cell r="I129">
            <v>0</v>
          </cell>
          <cell r="J129">
            <v>0</v>
          </cell>
          <cell r="K129">
            <v>0</v>
          </cell>
          <cell r="M129">
            <v>19.100000000000001</v>
          </cell>
          <cell r="N129">
            <v>0</v>
          </cell>
          <cell r="O129">
            <v>0</v>
          </cell>
        </row>
        <row r="133">
          <cell r="E133">
            <v>11.9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11.9</v>
          </cell>
          <cell r="N133">
            <v>0</v>
          </cell>
          <cell r="O133">
            <v>0</v>
          </cell>
        </row>
        <row r="137">
          <cell r="E137">
            <v>522.29999999999995</v>
          </cell>
          <cell r="F137">
            <v>0</v>
          </cell>
          <cell r="G137">
            <v>0</v>
          </cell>
          <cell r="I137">
            <v>0</v>
          </cell>
          <cell r="K137">
            <v>0</v>
          </cell>
          <cell r="M137">
            <v>522.29999999999995</v>
          </cell>
          <cell r="N137">
            <v>0</v>
          </cell>
          <cell r="O137">
            <v>0</v>
          </cell>
        </row>
        <row r="141">
          <cell r="E141">
            <v>2156</v>
          </cell>
          <cell r="F141">
            <v>0</v>
          </cell>
          <cell r="G141">
            <v>160</v>
          </cell>
          <cell r="I141">
            <v>58.5</v>
          </cell>
          <cell r="J141">
            <v>0</v>
          </cell>
          <cell r="K141">
            <v>35.900000000000006</v>
          </cell>
          <cell r="M141">
            <v>2214.5</v>
          </cell>
          <cell r="N141">
            <v>0</v>
          </cell>
          <cell r="O141">
            <v>195.89999999999998</v>
          </cell>
        </row>
        <row r="143">
          <cell r="E143">
            <v>10.1</v>
          </cell>
          <cell r="G143">
            <v>68</v>
          </cell>
          <cell r="M143">
            <v>10.1</v>
          </cell>
          <cell r="N143">
            <v>0</v>
          </cell>
          <cell r="O143">
            <v>68</v>
          </cell>
        </row>
        <row r="144">
          <cell r="E144">
            <v>34.799999999999997</v>
          </cell>
          <cell r="F144">
            <v>26.6</v>
          </cell>
          <cell r="M144">
            <v>34.799999999999997</v>
          </cell>
          <cell r="N144">
            <v>26.6</v>
          </cell>
          <cell r="O144">
            <v>0</v>
          </cell>
        </row>
        <row r="145">
          <cell r="E145">
            <v>44.9</v>
          </cell>
          <cell r="F145">
            <v>26.6</v>
          </cell>
          <cell r="G145">
            <v>68</v>
          </cell>
          <cell r="I145">
            <v>0</v>
          </cell>
          <cell r="J145">
            <v>0</v>
          </cell>
          <cell r="K145">
            <v>0</v>
          </cell>
          <cell r="M145">
            <v>44.9</v>
          </cell>
          <cell r="N145">
            <v>26.6</v>
          </cell>
          <cell r="O145">
            <v>68</v>
          </cell>
        </row>
        <row r="147">
          <cell r="E147">
            <v>439.3</v>
          </cell>
          <cell r="F147">
            <v>83.3</v>
          </cell>
          <cell r="G147">
            <v>193.2</v>
          </cell>
          <cell r="I147">
            <v>14.4</v>
          </cell>
          <cell r="J147">
            <v>0</v>
          </cell>
          <cell r="K147">
            <v>40</v>
          </cell>
          <cell r="M147">
            <v>453.7</v>
          </cell>
          <cell r="N147">
            <v>83.3</v>
          </cell>
          <cell r="O147">
            <v>233.2</v>
          </cell>
        </row>
        <row r="150">
          <cell r="E150">
            <v>171.5</v>
          </cell>
          <cell r="F150">
            <v>100.8</v>
          </cell>
          <cell r="M150">
            <v>171.5</v>
          </cell>
          <cell r="N150">
            <v>100.8</v>
          </cell>
          <cell r="O150">
            <v>0</v>
          </cell>
        </row>
        <row r="151">
          <cell r="E151">
            <v>111.7</v>
          </cell>
          <cell r="F151">
            <v>70.400000000000006</v>
          </cell>
          <cell r="M151">
            <v>111.7</v>
          </cell>
          <cell r="N151">
            <v>70.400000000000006</v>
          </cell>
          <cell r="O151">
            <v>0</v>
          </cell>
        </row>
        <row r="152">
          <cell r="E152">
            <v>176.7</v>
          </cell>
          <cell r="F152">
            <v>91.5</v>
          </cell>
          <cell r="M152">
            <v>176.7</v>
          </cell>
          <cell r="N152">
            <v>91.5</v>
          </cell>
          <cell r="O152">
            <v>0</v>
          </cell>
        </row>
        <row r="153">
          <cell r="E153">
            <v>161.5</v>
          </cell>
          <cell r="F153">
            <v>100.7</v>
          </cell>
          <cell r="M153">
            <v>161.5</v>
          </cell>
          <cell r="N153">
            <v>100.7</v>
          </cell>
          <cell r="O153">
            <v>0</v>
          </cell>
        </row>
        <row r="154">
          <cell r="E154">
            <v>86.4</v>
          </cell>
          <cell r="F154">
            <v>57</v>
          </cell>
          <cell r="M154">
            <v>86.4</v>
          </cell>
          <cell r="N154">
            <v>57</v>
          </cell>
          <cell r="O154">
            <v>0</v>
          </cell>
        </row>
        <row r="155">
          <cell r="E155">
            <v>187.9</v>
          </cell>
          <cell r="F155">
            <v>118.8</v>
          </cell>
          <cell r="M155">
            <v>187.9</v>
          </cell>
          <cell r="N155">
            <v>118.8</v>
          </cell>
          <cell r="O155">
            <v>0</v>
          </cell>
        </row>
        <row r="156">
          <cell r="E156">
            <v>219.1</v>
          </cell>
          <cell r="F156">
            <v>119</v>
          </cell>
          <cell r="I156">
            <v>29.3</v>
          </cell>
          <cell r="M156">
            <v>248.4</v>
          </cell>
          <cell r="N156">
            <v>119</v>
          </cell>
          <cell r="O156">
            <v>0</v>
          </cell>
        </row>
        <row r="157">
          <cell r="E157">
            <v>260.3</v>
          </cell>
          <cell r="F157">
            <v>155.80000000000001</v>
          </cell>
          <cell r="M157">
            <v>260.3</v>
          </cell>
          <cell r="N157">
            <v>155.80000000000001</v>
          </cell>
          <cell r="O157">
            <v>0</v>
          </cell>
        </row>
        <row r="158">
          <cell r="E158">
            <v>145.4</v>
          </cell>
          <cell r="F158">
            <v>86.8</v>
          </cell>
          <cell r="M158">
            <v>145.4</v>
          </cell>
          <cell r="N158">
            <v>86.8</v>
          </cell>
          <cell r="O158">
            <v>0</v>
          </cell>
        </row>
        <row r="159">
          <cell r="E159">
            <v>162.5</v>
          </cell>
          <cell r="F159">
            <v>94.2</v>
          </cell>
          <cell r="M159">
            <v>162.5</v>
          </cell>
          <cell r="N159">
            <v>94.2</v>
          </cell>
          <cell r="O159">
            <v>0</v>
          </cell>
        </row>
        <row r="160">
          <cell r="E160">
            <v>105.2</v>
          </cell>
          <cell r="F160">
            <v>70.5</v>
          </cell>
          <cell r="I160">
            <v>1.6</v>
          </cell>
          <cell r="M160">
            <v>106.8</v>
          </cell>
          <cell r="N160">
            <v>70.5</v>
          </cell>
          <cell r="O160">
            <v>0</v>
          </cell>
        </row>
        <row r="161">
          <cell r="E161">
            <v>110.1</v>
          </cell>
          <cell r="F161">
            <v>72.8</v>
          </cell>
          <cell r="I161">
            <v>0.3</v>
          </cell>
          <cell r="M161">
            <v>110.39999999999999</v>
          </cell>
          <cell r="N161">
            <v>72.8</v>
          </cell>
          <cell r="O161">
            <v>0</v>
          </cell>
        </row>
        <row r="162">
          <cell r="E162">
            <v>81.900000000000006</v>
          </cell>
          <cell r="F162">
            <v>55.1</v>
          </cell>
          <cell r="M162">
            <v>81.900000000000006</v>
          </cell>
          <cell r="N162">
            <v>55.1</v>
          </cell>
          <cell r="O162">
            <v>0</v>
          </cell>
        </row>
        <row r="163">
          <cell r="E163">
            <v>143.4</v>
          </cell>
          <cell r="F163">
            <v>91.6</v>
          </cell>
          <cell r="M163">
            <v>143.4</v>
          </cell>
          <cell r="N163">
            <v>91.6</v>
          </cell>
          <cell r="O163">
            <v>0</v>
          </cell>
        </row>
        <row r="164">
          <cell r="E164">
            <v>82.7</v>
          </cell>
          <cell r="F164">
            <v>55.4</v>
          </cell>
          <cell r="M164">
            <v>82.7</v>
          </cell>
          <cell r="N164">
            <v>55.4</v>
          </cell>
          <cell r="O164">
            <v>0</v>
          </cell>
        </row>
        <row r="165">
          <cell r="E165">
            <v>103.3</v>
          </cell>
          <cell r="F165">
            <v>65.599999999999994</v>
          </cell>
          <cell r="M165">
            <v>103.3</v>
          </cell>
          <cell r="N165">
            <v>65.599999999999994</v>
          </cell>
          <cell r="O165">
            <v>0</v>
          </cell>
        </row>
        <row r="166">
          <cell r="E166">
            <v>117.9</v>
          </cell>
          <cell r="F166">
            <v>79</v>
          </cell>
          <cell r="I166">
            <v>8.3000000000000007</v>
          </cell>
          <cell r="M166">
            <v>126.2</v>
          </cell>
          <cell r="N166">
            <v>79</v>
          </cell>
          <cell r="O166">
            <v>0</v>
          </cell>
        </row>
        <row r="167">
          <cell r="E167">
            <v>152.1</v>
          </cell>
          <cell r="F167">
            <v>92.8</v>
          </cell>
          <cell r="M167">
            <v>152.1</v>
          </cell>
          <cell r="N167">
            <v>92.8</v>
          </cell>
          <cell r="O167">
            <v>0</v>
          </cell>
        </row>
        <row r="168">
          <cell r="E168">
            <v>125.4</v>
          </cell>
          <cell r="F168">
            <v>64.8</v>
          </cell>
          <cell r="M168">
            <v>125.4</v>
          </cell>
          <cell r="N168">
            <v>64.8</v>
          </cell>
          <cell r="O168">
            <v>0</v>
          </cell>
        </row>
        <row r="169">
          <cell r="E169">
            <v>74</v>
          </cell>
          <cell r="F169">
            <v>44.1</v>
          </cell>
          <cell r="M169">
            <v>74</v>
          </cell>
          <cell r="N169">
            <v>44.1</v>
          </cell>
          <cell r="O169">
            <v>0</v>
          </cell>
        </row>
        <row r="170">
          <cell r="E170">
            <v>108.1</v>
          </cell>
          <cell r="F170">
            <v>70.2</v>
          </cell>
          <cell r="M170">
            <v>108.1</v>
          </cell>
          <cell r="N170">
            <v>70.2</v>
          </cell>
          <cell r="O170">
            <v>0</v>
          </cell>
        </row>
        <row r="171">
          <cell r="E171">
            <v>304.39999999999998</v>
          </cell>
          <cell r="F171">
            <v>155.30000000000001</v>
          </cell>
          <cell r="M171">
            <v>304.39999999999998</v>
          </cell>
          <cell r="N171">
            <v>155.30000000000001</v>
          </cell>
          <cell r="O171">
            <v>0</v>
          </cell>
        </row>
        <row r="172">
          <cell r="E172">
            <v>149.30000000000001</v>
          </cell>
          <cell r="F172">
            <v>98.1</v>
          </cell>
          <cell r="M172">
            <v>149.30000000000001</v>
          </cell>
          <cell r="N172">
            <v>98.1</v>
          </cell>
          <cell r="O172">
            <v>0</v>
          </cell>
        </row>
        <row r="173">
          <cell r="E173">
            <v>165.3</v>
          </cell>
          <cell r="F173">
            <v>100.3</v>
          </cell>
          <cell r="M173">
            <v>165.3</v>
          </cell>
          <cell r="N173">
            <v>100.3</v>
          </cell>
          <cell r="O173">
            <v>0</v>
          </cell>
        </row>
        <row r="174">
          <cell r="E174">
            <v>269.3</v>
          </cell>
          <cell r="F174">
            <v>164.9</v>
          </cell>
          <cell r="M174">
            <v>269.3</v>
          </cell>
          <cell r="N174">
            <v>164.9</v>
          </cell>
          <cell r="O174">
            <v>0</v>
          </cell>
        </row>
        <row r="175">
          <cell r="E175">
            <v>157.9</v>
          </cell>
          <cell r="F175">
            <v>101.3</v>
          </cell>
          <cell r="M175">
            <v>157.9</v>
          </cell>
          <cell r="N175">
            <v>101.3</v>
          </cell>
          <cell r="O175">
            <v>0</v>
          </cell>
        </row>
        <row r="176">
          <cell r="E176">
            <v>299.8</v>
          </cell>
          <cell r="F176">
            <v>156.6</v>
          </cell>
          <cell r="M176">
            <v>299.8</v>
          </cell>
          <cell r="N176">
            <v>156.6</v>
          </cell>
          <cell r="O176">
            <v>0</v>
          </cell>
        </row>
        <row r="177">
          <cell r="E177">
            <v>61.6</v>
          </cell>
          <cell r="F177">
            <v>40.4</v>
          </cell>
          <cell r="M177">
            <v>61.6</v>
          </cell>
          <cell r="N177">
            <v>40.4</v>
          </cell>
          <cell r="O177">
            <v>0</v>
          </cell>
        </row>
        <row r="178">
          <cell r="E178">
            <v>91.2</v>
          </cell>
          <cell r="F178">
            <v>61.2</v>
          </cell>
          <cell r="I178">
            <v>3.4</v>
          </cell>
          <cell r="M178">
            <v>94.600000000000009</v>
          </cell>
          <cell r="N178">
            <v>61.2</v>
          </cell>
          <cell r="O178">
            <v>0</v>
          </cell>
        </row>
        <row r="179">
          <cell r="E179">
            <v>71.400000000000006</v>
          </cell>
          <cell r="F179">
            <v>53.6</v>
          </cell>
          <cell r="M179">
            <v>71.400000000000006</v>
          </cell>
          <cell r="N179">
            <v>53.6</v>
          </cell>
          <cell r="O179">
            <v>0</v>
          </cell>
        </row>
        <row r="180">
          <cell r="E180">
            <v>513.70000000000005</v>
          </cell>
          <cell r="F180">
            <v>388.5</v>
          </cell>
          <cell r="M180">
            <v>513.70000000000005</v>
          </cell>
          <cell r="N180">
            <v>388.5</v>
          </cell>
          <cell r="O180">
            <v>0</v>
          </cell>
        </row>
        <row r="181">
          <cell r="E181">
            <v>61</v>
          </cell>
          <cell r="F181">
            <v>44.3</v>
          </cell>
          <cell r="M181">
            <v>61</v>
          </cell>
          <cell r="N181">
            <v>44.3</v>
          </cell>
          <cell r="O181">
            <v>0</v>
          </cell>
        </row>
        <row r="182">
          <cell r="E182">
            <v>58.8</v>
          </cell>
          <cell r="F182">
            <v>42.6</v>
          </cell>
          <cell r="M182">
            <v>58.8</v>
          </cell>
          <cell r="N182">
            <v>42.6</v>
          </cell>
          <cell r="O182">
            <v>0</v>
          </cell>
        </row>
        <row r="183">
          <cell r="E183">
            <v>194.7</v>
          </cell>
          <cell r="F183">
            <v>120.3</v>
          </cell>
          <cell r="M183">
            <v>194.7</v>
          </cell>
          <cell r="N183">
            <v>120.3</v>
          </cell>
          <cell r="O183">
            <v>0</v>
          </cell>
        </row>
        <row r="184">
          <cell r="E184">
            <v>27.6</v>
          </cell>
          <cell r="F184">
            <v>10.4</v>
          </cell>
          <cell r="M184">
            <v>27.6</v>
          </cell>
          <cell r="N184">
            <v>10.4</v>
          </cell>
          <cell r="O184">
            <v>0</v>
          </cell>
        </row>
        <row r="185">
          <cell r="E185">
            <v>5752.4</v>
          </cell>
          <cell r="F185">
            <v>3378</v>
          </cell>
          <cell r="G185">
            <v>193.2</v>
          </cell>
          <cell r="I185">
            <v>57.3</v>
          </cell>
          <cell r="J185">
            <v>0</v>
          </cell>
          <cell r="K185">
            <v>40</v>
          </cell>
          <cell r="M185">
            <v>5809.7000000000016</v>
          </cell>
          <cell r="N185">
            <v>3378</v>
          </cell>
          <cell r="O185">
            <v>233.2</v>
          </cell>
        </row>
        <row r="187">
          <cell r="E187">
            <v>316.90000000000003</v>
          </cell>
          <cell r="F187">
            <v>7.3</v>
          </cell>
          <cell r="G187">
            <v>8.1999999999999993</v>
          </cell>
          <cell r="I187">
            <v>1.2</v>
          </cell>
          <cell r="J187">
            <v>0</v>
          </cell>
          <cell r="K187">
            <v>0</v>
          </cell>
          <cell r="M187">
            <v>318.10000000000002</v>
          </cell>
          <cell r="N187">
            <v>7.3</v>
          </cell>
          <cell r="O187">
            <v>8.1999999999999993</v>
          </cell>
        </row>
        <row r="190">
          <cell r="E190">
            <v>316.90000000000003</v>
          </cell>
          <cell r="F190">
            <v>7.3</v>
          </cell>
          <cell r="G190">
            <v>8.1999999999999993</v>
          </cell>
          <cell r="I190">
            <v>1.2</v>
          </cell>
          <cell r="J190">
            <v>0</v>
          </cell>
          <cell r="K190">
            <v>0</v>
          </cell>
          <cell r="M190">
            <v>318.10000000000002</v>
          </cell>
          <cell r="N190">
            <v>7.3</v>
          </cell>
          <cell r="O190">
            <v>8.1999999999999993</v>
          </cell>
        </row>
        <row r="192">
          <cell r="E192">
            <v>418.9</v>
          </cell>
          <cell r="G192">
            <v>554.6</v>
          </cell>
          <cell r="I192">
            <v>10.199999999999999</v>
          </cell>
          <cell r="K192">
            <v>-10.199999999999999</v>
          </cell>
          <cell r="M192">
            <v>429.09999999999997</v>
          </cell>
          <cell r="N192">
            <v>0</v>
          </cell>
          <cell r="O192">
            <v>544.4</v>
          </cell>
        </row>
        <row r="193">
          <cell r="E193">
            <v>29.6</v>
          </cell>
          <cell r="F193">
            <v>17.100000000000001</v>
          </cell>
          <cell r="M193">
            <v>29.6</v>
          </cell>
          <cell r="N193">
            <v>17.100000000000001</v>
          </cell>
          <cell r="O193">
            <v>0</v>
          </cell>
        </row>
        <row r="194">
          <cell r="E194">
            <v>25.3</v>
          </cell>
          <cell r="F194">
            <v>15.6</v>
          </cell>
          <cell r="M194">
            <v>25.3</v>
          </cell>
          <cell r="N194">
            <v>15.6</v>
          </cell>
          <cell r="O194">
            <v>0</v>
          </cell>
        </row>
        <row r="195">
          <cell r="E195">
            <v>71.8</v>
          </cell>
          <cell r="F195">
            <v>45.8</v>
          </cell>
          <cell r="M195">
            <v>71.8</v>
          </cell>
          <cell r="N195">
            <v>45.8</v>
          </cell>
          <cell r="O195">
            <v>0</v>
          </cell>
        </row>
        <row r="196">
          <cell r="E196">
            <v>27.7</v>
          </cell>
          <cell r="F196">
            <v>17.3</v>
          </cell>
          <cell r="M196">
            <v>27.7</v>
          </cell>
          <cell r="N196">
            <v>17.3</v>
          </cell>
          <cell r="O196">
            <v>0</v>
          </cell>
        </row>
        <row r="197">
          <cell r="E197">
            <v>227.7</v>
          </cell>
          <cell r="F197">
            <v>156.6</v>
          </cell>
          <cell r="M197">
            <v>227.7</v>
          </cell>
          <cell r="N197">
            <v>156.6</v>
          </cell>
          <cell r="O197">
            <v>0</v>
          </cell>
        </row>
        <row r="198">
          <cell r="E198">
            <v>66.5</v>
          </cell>
          <cell r="F198">
            <v>48.2</v>
          </cell>
          <cell r="M198">
            <v>66.5</v>
          </cell>
          <cell r="N198">
            <v>48.2</v>
          </cell>
          <cell r="O198">
            <v>0</v>
          </cell>
        </row>
        <row r="199">
          <cell r="E199">
            <v>49</v>
          </cell>
          <cell r="F199">
            <v>33.299999999999997</v>
          </cell>
          <cell r="M199">
            <v>49</v>
          </cell>
          <cell r="N199">
            <v>33.299999999999997</v>
          </cell>
          <cell r="O199">
            <v>0</v>
          </cell>
        </row>
        <row r="200">
          <cell r="E200">
            <v>33.799999999999997</v>
          </cell>
          <cell r="F200">
            <v>24.7</v>
          </cell>
          <cell r="M200">
            <v>33.799999999999997</v>
          </cell>
          <cell r="N200">
            <v>24.7</v>
          </cell>
          <cell r="O200">
            <v>0</v>
          </cell>
        </row>
        <row r="201">
          <cell r="E201">
            <v>74.5</v>
          </cell>
          <cell r="F201">
            <v>51.4</v>
          </cell>
          <cell r="M201">
            <v>74.5</v>
          </cell>
          <cell r="N201">
            <v>51.4</v>
          </cell>
          <cell r="O201">
            <v>0</v>
          </cell>
        </row>
        <row r="202">
          <cell r="E202">
            <v>38.6</v>
          </cell>
          <cell r="F202">
            <v>27.7</v>
          </cell>
          <cell r="M202">
            <v>38.6</v>
          </cell>
          <cell r="N202">
            <v>27.7</v>
          </cell>
          <cell r="O202">
            <v>0</v>
          </cell>
        </row>
        <row r="203">
          <cell r="E203">
            <v>32.4</v>
          </cell>
          <cell r="F203">
            <v>21.8</v>
          </cell>
          <cell r="M203">
            <v>32.4</v>
          </cell>
          <cell r="N203">
            <v>21.8</v>
          </cell>
          <cell r="O203">
            <v>0</v>
          </cell>
        </row>
        <row r="204">
          <cell r="E204">
            <v>473.6</v>
          </cell>
          <cell r="F204">
            <v>317.60000000000002</v>
          </cell>
          <cell r="M204">
            <v>473.6</v>
          </cell>
          <cell r="N204">
            <v>317.60000000000002</v>
          </cell>
          <cell r="O204">
            <v>0</v>
          </cell>
        </row>
        <row r="205">
          <cell r="E205">
            <v>127.2</v>
          </cell>
          <cell r="F205">
            <v>91.5</v>
          </cell>
          <cell r="M205">
            <v>127.2</v>
          </cell>
          <cell r="N205">
            <v>91.5</v>
          </cell>
          <cell r="O205">
            <v>0</v>
          </cell>
        </row>
        <row r="206">
          <cell r="E206">
            <v>347.6</v>
          </cell>
          <cell r="F206">
            <v>232</v>
          </cell>
          <cell r="M206">
            <v>347.6</v>
          </cell>
          <cell r="N206">
            <v>232</v>
          </cell>
          <cell r="O206">
            <v>0</v>
          </cell>
        </row>
        <row r="207">
          <cell r="E207">
            <v>2044.2000000000003</v>
          </cell>
          <cell r="F207">
            <v>1100.5999999999999</v>
          </cell>
          <cell r="G207">
            <v>554.6</v>
          </cell>
          <cell r="I207">
            <v>10.199999999999999</v>
          </cell>
          <cell r="J207">
            <v>0</v>
          </cell>
          <cell r="K207">
            <v>-10.199999999999999</v>
          </cell>
          <cell r="M207">
            <v>2054.4</v>
          </cell>
          <cell r="N207">
            <v>1100.5999999999999</v>
          </cell>
          <cell r="O207">
            <v>544.4</v>
          </cell>
        </row>
        <row r="209">
          <cell r="E209">
            <v>1987.4</v>
          </cell>
          <cell r="F209">
            <v>0</v>
          </cell>
          <cell r="G209">
            <v>30</v>
          </cell>
          <cell r="I209">
            <v>0</v>
          </cell>
          <cell r="J209">
            <v>0</v>
          </cell>
          <cell r="K209">
            <v>0</v>
          </cell>
          <cell r="M209">
            <v>1987.4</v>
          </cell>
          <cell r="N209">
            <v>0</v>
          </cell>
          <cell r="O209">
            <v>30</v>
          </cell>
        </row>
        <row r="214">
          <cell r="E214">
            <v>242.2</v>
          </cell>
          <cell r="F214">
            <v>157.5</v>
          </cell>
          <cell r="M214">
            <v>242.2</v>
          </cell>
          <cell r="N214">
            <v>157.5</v>
          </cell>
          <cell r="O214">
            <v>0</v>
          </cell>
        </row>
        <row r="215">
          <cell r="E215">
            <v>439.1</v>
          </cell>
          <cell r="F215">
            <v>321.2</v>
          </cell>
          <cell r="M215">
            <v>439.1</v>
          </cell>
          <cell r="N215">
            <v>321.2</v>
          </cell>
          <cell r="O215">
            <v>0</v>
          </cell>
        </row>
        <row r="216">
          <cell r="E216">
            <v>57.5</v>
          </cell>
          <cell r="F216">
            <v>44</v>
          </cell>
          <cell r="M216">
            <v>57.5</v>
          </cell>
          <cell r="N216">
            <v>44</v>
          </cell>
          <cell r="O216">
            <v>0</v>
          </cell>
        </row>
        <row r="217">
          <cell r="E217">
            <v>538.4</v>
          </cell>
          <cell r="F217">
            <v>330.4</v>
          </cell>
          <cell r="M217">
            <v>538.4</v>
          </cell>
          <cell r="N217">
            <v>330.4</v>
          </cell>
          <cell r="O217">
            <v>0</v>
          </cell>
        </row>
        <row r="218">
          <cell r="E218">
            <v>3264.6</v>
          </cell>
          <cell r="F218">
            <v>853.1</v>
          </cell>
          <cell r="G218">
            <v>30</v>
          </cell>
          <cell r="I218">
            <v>0</v>
          </cell>
          <cell r="J218">
            <v>0</v>
          </cell>
          <cell r="K218">
            <v>0</v>
          </cell>
          <cell r="M218">
            <v>3264.6</v>
          </cell>
          <cell r="N218">
            <v>853.1</v>
          </cell>
          <cell r="O218">
            <v>30</v>
          </cell>
        </row>
        <row r="224">
          <cell r="Q224">
            <v>4409.7000000000007</v>
          </cell>
        </row>
        <row r="225">
          <cell r="Q225">
            <v>0</v>
          </cell>
        </row>
        <row r="226">
          <cell r="Q226">
            <v>60.099999999999994</v>
          </cell>
        </row>
        <row r="227">
          <cell r="Q227">
            <v>672.59999999999991</v>
          </cell>
        </row>
        <row r="228">
          <cell r="Q228">
            <v>1528.1000000000001</v>
          </cell>
        </row>
        <row r="229">
          <cell r="Q229">
            <v>1379.1</v>
          </cell>
        </row>
        <row r="230">
          <cell r="Q230">
            <v>117.89999999999999</v>
          </cell>
        </row>
        <row r="231">
          <cell r="Q231">
            <v>2677.4999999999995</v>
          </cell>
        </row>
        <row r="232">
          <cell r="Q232">
            <v>6034.9000000000015</v>
          </cell>
        </row>
        <row r="233">
          <cell r="Q233">
            <v>3432.5</v>
          </cell>
        </row>
      </sheetData>
      <sheetData sheetId="4">
        <row r="18">
          <cell r="E18">
            <v>351.79999999999995</v>
          </cell>
          <cell r="F18">
            <v>221.5</v>
          </cell>
          <cell r="G18">
            <v>0</v>
          </cell>
          <cell r="I18">
            <v>0.6</v>
          </cell>
          <cell r="J18">
            <v>0.5</v>
          </cell>
          <cell r="K18">
            <v>0</v>
          </cell>
          <cell r="M18">
            <v>352.4</v>
          </cell>
          <cell r="N18">
            <v>222</v>
          </cell>
          <cell r="O18">
            <v>0</v>
          </cell>
        </row>
        <row r="36">
          <cell r="E36">
            <v>10.700000000000001</v>
          </cell>
          <cell r="F36">
            <v>7.3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10.700000000000001</v>
          </cell>
          <cell r="N36">
            <v>7.3</v>
          </cell>
          <cell r="O36">
            <v>0</v>
          </cell>
        </row>
        <row r="40">
          <cell r="E40">
            <v>10.3</v>
          </cell>
          <cell r="F40">
            <v>7.3000000000000007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10.3</v>
          </cell>
          <cell r="N40">
            <v>7.3000000000000007</v>
          </cell>
          <cell r="O40">
            <v>0</v>
          </cell>
        </row>
        <row r="44">
          <cell r="E44">
            <v>11.5</v>
          </cell>
          <cell r="F44">
            <v>7.9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11.5</v>
          </cell>
          <cell r="N44">
            <v>7.9</v>
          </cell>
          <cell r="O44">
            <v>0</v>
          </cell>
        </row>
        <row r="48">
          <cell r="E48">
            <v>7.8</v>
          </cell>
          <cell r="F48">
            <v>5.4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7.8</v>
          </cell>
          <cell r="N48">
            <v>5.4</v>
          </cell>
          <cell r="O48">
            <v>0</v>
          </cell>
        </row>
        <row r="52">
          <cell r="E52">
            <v>10.7</v>
          </cell>
          <cell r="F52">
            <v>7.5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10.7</v>
          </cell>
          <cell r="N52">
            <v>7.5</v>
          </cell>
          <cell r="O52">
            <v>0</v>
          </cell>
        </row>
        <row r="56">
          <cell r="E56">
            <v>8.6999999999999993</v>
          </cell>
          <cell r="F56">
            <v>5.9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8.6999999999999993</v>
          </cell>
          <cell r="N56">
            <v>5.9</v>
          </cell>
          <cell r="O56">
            <v>0</v>
          </cell>
        </row>
        <row r="60">
          <cell r="E60">
            <v>11.2</v>
          </cell>
          <cell r="F60">
            <v>8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11.2</v>
          </cell>
          <cell r="N60">
            <v>8</v>
          </cell>
          <cell r="O60">
            <v>0</v>
          </cell>
        </row>
        <row r="64">
          <cell r="E64">
            <v>12.9</v>
          </cell>
          <cell r="F64">
            <v>8.4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12.9</v>
          </cell>
          <cell r="N64">
            <v>8.4</v>
          </cell>
          <cell r="O64">
            <v>0</v>
          </cell>
        </row>
        <row r="68">
          <cell r="E68">
            <v>9.4</v>
          </cell>
          <cell r="F68">
            <v>6.7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9.4</v>
          </cell>
          <cell r="N68">
            <v>6.7</v>
          </cell>
          <cell r="O68">
            <v>0</v>
          </cell>
        </row>
        <row r="72">
          <cell r="E72">
            <v>9.5</v>
          </cell>
          <cell r="F72">
            <v>6.6000000000000005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9.5</v>
          </cell>
          <cell r="N72">
            <v>6.6000000000000005</v>
          </cell>
          <cell r="O72">
            <v>0</v>
          </cell>
        </row>
        <row r="76">
          <cell r="E76">
            <v>3.1</v>
          </cell>
          <cell r="F76">
            <v>2.1</v>
          </cell>
          <cell r="M76">
            <v>3.1</v>
          </cell>
          <cell r="N76">
            <v>2.1</v>
          </cell>
          <cell r="O76">
            <v>0</v>
          </cell>
        </row>
        <row r="78">
          <cell r="E78">
            <v>372.8</v>
          </cell>
          <cell r="F78">
            <v>259.10000000000002</v>
          </cell>
          <cell r="K78">
            <v>0</v>
          </cell>
          <cell r="M78">
            <v>372.8</v>
          </cell>
          <cell r="N78">
            <v>259.10000000000002</v>
          </cell>
          <cell r="O78">
            <v>0</v>
          </cell>
        </row>
        <row r="80">
          <cell r="E80">
            <v>830.39999999999986</v>
          </cell>
          <cell r="F80">
            <v>553.70000000000005</v>
          </cell>
          <cell r="G80">
            <v>0</v>
          </cell>
          <cell r="I80">
            <v>0.6</v>
          </cell>
          <cell r="J80">
            <v>0.5</v>
          </cell>
          <cell r="K80">
            <v>0</v>
          </cell>
          <cell r="M80">
            <v>831</v>
          </cell>
          <cell r="N80">
            <v>554.20000000000005</v>
          </cell>
          <cell r="O80">
            <v>0</v>
          </cell>
        </row>
        <row r="82">
          <cell r="E82">
            <v>164.60000000000002</v>
          </cell>
          <cell r="F82">
            <v>94.8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164.60000000000002</v>
          </cell>
          <cell r="N82">
            <v>94.8</v>
          </cell>
          <cell r="O82">
            <v>0</v>
          </cell>
        </row>
        <row r="86">
          <cell r="E86">
            <v>164.60000000000002</v>
          </cell>
          <cell r="F86">
            <v>94.8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164.60000000000002</v>
          </cell>
          <cell r="N86">
            <v>94.8</v>
          </cell>
          <cell r="O86">
            <v>0</v>
          </cell>
        </row>
        <row r="88">
          <cell r="E88">
            <v>193.9</v>
          </cell>
          <cell r="G88">
            <v>4.0999999999999996</v>
          </cell>
          <cell r="M88">
            <v>193.9</v>
          </cell>
          <cell r="N88">
            <v>0</v>
          </cell>
          <cell r="O88">
            <v>4.0999999999999996</v>
          </cell>
        </row>
        <row r="90">
          <cell r="E90">
            <v>10.3</v>
          </cell>
          <cell r="F90">
            <v>7.7</v>
          </cell>
          <cell r="M90">
            <v>10.3</v>
          </cell>
          <cell r="N90">
            <v>7.7</v>
          </cell>
          <cell r="O90">
            <v>0</v>
          </cell>
        </row>
        <row r="92">
          <cell r="E92">
            <v>12</v>
          </cell>
          <cell r="F92">
            <v>9</v>
          </cell>
          <cell r="M92">
            <v>12</v>
          </cell>
          <cell r="N92">
            <v>9</v>
          </cell>
          <cell r="O92">
            <v>0</v>
          </cell>
        </row>
        <row r="94">
          <cell r="E94">
            <v>16</v>
          </cell>
          <cell r="F94">
            <v>12</v>
          </cell>
          <cell r="M94">
            <v>16</v>
          </cell>
          <cell r="N94">
            <v>12</v>
          </cell>
          <cell r="O94">
            <v>0</v>
          </cell>
        </row>
        <row r="96">
          <cell r="E96">
            <v>12</v>
          </cell>
          <cell r="F96">
            <v>9</v>
          </cell>
          <cell r="M96">
            <v>12</v>
          </cell>
          <cell r="N96">
            <v>9</v>
          </cell>
          <cell r="O96">
            <v>0</v>
          </cell>
        </row>
        <row r="98">
          <cell r="E98">
            <v>16</v>
          </cell>
          <cell r="F98">
            <v>12</v>
          </cell>
          <cell r="M98">
            <v>16</v>
          </cell>
          <cell r="N98">
            <v>12</v>
          </cell>
          <cell r="O98">
            <v>0</v>
          </cell>
        </row>
        <row r="100">
          <cell r="E100">
            <v>13.5</v>
          </cell>
          <cell r="F100">
            <v>10.199999999999999</v>
          </cell>
          <cell r="M100">
            <v>13.5</v>
          </cell>
          <cell r="N100">
            <v>10.199999999999999</v>
          </cell>
          <cell r="O100">
            <v>0</v>
          </cell>
        </row>
        <row r="102">
          <cell r="E102">
            <v>13.5</v>
          </cell>
          <cell r="F102">
            <v>10.199999999999999</v>
          </cell>
          <cell r="M102">
            <v>13.5</v>
          </cell>
          <cell r="N102">
            <v>10.199999999999999</v>
          </cell>
          <cell r="O102">
            <v>0</v>
          </cell>
        </row>
        <row r="104">
          <cell r="E104">
            <v>26.2</v>
          </cell>
          <cell r="F104">
            <v>19.7</v>
          </cell>
          <cell r="M104">
            <v>26.2</v>
          </cell>
          <cell r="N104">
            <v>19.7</v>
          </cell>
          <cell r="O104">
            <v>0</v>
          </cell>
        </row>
        <row r="106">
          <cell r="E106">
            <v>12</v>
          </cell>
          <cell r="F106">
            <v>9</v>
          </cell>
          <cell r="M106">
            <v>12</v>
          </cell>
          <cell r="N106">
            <v>9</v>
          </cell>
          <cell r="O106">
            <v>0</v>
          </cell>
        </row>
        <row r="108">
          <cell r="E108">
            <v>9</v>
          </cell>
          <cell r="F108">
            <v>6.7</v>
          </cell>
          <cell r="M108">
            <v>9</v>
          </cell>
          <cell r="N108">
            <v>6.7</v>
          </cell>
          <cell r="O108">
            <v>0</v>
          </cell>
        </row>
        <row r="110">
          <cell r="E110">
            <v>77.7</v>
          </cell>
          <cell r="F110">
            <v>52</v>
          </cell>
          <cell r="M110">
            <v>77.7</v>
          </cell>
          <cell r="N110">
            <v>52</v>
          </cell>
          <cell r="O110">
            <v>0</v>
          </cell>
        </row>
        <row r="112">
          <cell r="E112">
            <v>412.1</v>
          </cell>
          <cell r="F112">
            <v>157.5</v>
          </cell>
          <cell r="G112">
            <v>4.0999999999999996</v>
          </cell>
          <cell r="I112">
            <v>0</v>
          </cell>
          <cell r="J112">
            <v>0</v>
          </cell>
          <cell r="K112">
            <v>0</v>
          </cell>
          <cell r="M112">
            <v>412.1</v>
          </cell>
          <cell r="N112">
            <v>157.5</v>
          </cell>
          <cell r="O112">
            <v>4.0999999999999996</v>
          </cell>
        </row>
        <row r="114">
          <cell r="E114">
            <v>919</v>
          </cell>
          <cell r="F114">
            <v>2.7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919</v>
          </cell>
          <cell r="N114">
            <v>2.7</v>
          </cell>
          <cell r="O114">
            <v>0</v>
          </cell>
        </row>
        <row r="121">
          <cell r="E121">
            <v>181.2</v>
          </cell>
          <cell r="F121">
            <v>136</v>
          </cell>
          <cell r="I121">
            <v>4.7</v>
          </cell>
          <cell r="J121">
            <v>3.6</v>
          </cell>
          <cell r="M121">
            <v>185.89999999999998</v>
          </cell>
          <cell r="N121">
            <v>139.6</v>
          </cell>
          <cell r="O121">
            <v>0</v>
          </cell>
        </row>
        <row r="123">
          <cell r="E123">
            <v>1100.2</v>
          </cell>
          <cell r="F123">
            <v>138.69999999999999</v>
          </cell>
          <cell r="G123">
            <v>0</v>
          </cell>
          <cell r="I123">
            <v>4.7</v>
          </cell>
          <cell r="J123">
            <v>3.6</v>
          </cell>
          <cell r="K123">
            <v>0</v>
          </cell>
          <cell r="M123">
            <v>1104.9000000000001</v>
          </cell>
          <cell r="N123">
            <v>142.29999999999998</v>
          </cell>
          <cell r="O123">
            <v>0</v>
          </cell>
        </row>
        <row r="148">
          <cell r="Q148">
            <v>197.10000000000002</v>
          </cell>
        </row>
        <row r="149">
          <cell r="Q149">
            <v>24.299999999999997</v>
          </cell>
        </row>
        <row r="150">
          <cell r="Q150">
            <v>372.8</v>
          </cell>
        </row>
        <row r="151">
          <cell r="Q151">
            <v>622.80000000000007</v>
          </cell>
        </row>
        <row r="152">
          <cell r="Q152">
            <v>0</v>
          </cell>
        </row>
        <row r="153">
          <cell r="Q153">
            <v>0</v>
          </cell>
        </row>
        <row r="154">
          <cell r="Q154">
            <v>168.8</v>
          </cell>
        </row>
        <row r="155">
          <cell r="Q155">
            <v>0</v>
          </cell>
        </row>
        <row r="156">
          <cell r="Q156">
            <v>0</v>
          </cell>
        </row>
        <row r="157">
          <cell r="Q157">
            <v>1130.9000000000001</v>
          </cell>
        </row>
      </sheetData>
      <sheetData sheetId="5">
        <row r="12">
          <cell r="E12">
            <v>886</v>
          </cell>
          <cell r="F12">
            <v>639.5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M12">
            <v>886</v>
          </cell>
          <cell r="N12">
            <v>639.5</v>
          </cell>
          <cell r="O12">
            <v>0</v>
          </cell>
        </row>
        <row r="15">
          <cell r="E15">
            <v>419.2</v>
          </cell>
          <cell r="F15">
            <v>312.8</v>
          </cell>
          <cell r="M15">
            <v>419.2</v>
          </cell>
          <cell r="N15">
            <v>312.8</v>
          </cell>
          <cell r="O15">
            <v>0</v>
          </cell>
        </row>
        <row r="16">
          <cell r="E16">
            <v>505.1</v>
          </cell>
          <cell r="F16">
            <v>375.6</v>
          </cell>
          <cell r="M16">
            <v>505.1</v>
          </cell>
          <cell r="N16">
            <v>375.6</v>
          </cell>
          <cell r="O16">
            <v>0</v>
          </cell>
        </row>
        <row r="17">
          <cell r="E17">
            <v>725.5</v>
          </cell>
          <cell r="F17">
            <v>540</v>
          </cell>
          <cell r="M17">
            <v>725.5</v>
          </cell>
          <cell r="N17">
            <v>540</v>
          </cell>
          <cell r="O17">
            <v>0</v>
          </cell>
        </row>
        <row r="18">
          <cell r="E18">
            <v>390.1</v>
          </cell>
          <cell r="F18">
            <v>291.10000000000002</v>
          </cell>
          <cell r="M18">
            <v>390.1</v>
          </cell>
          <cell r="N18">
            <v>291.10000000000002</v>
          </cell>
          <cell r="O18">
            <v>0</v>
          </cell>
        </row>
        <row r="19">
          <cell r="E19">
            <v>305.7</v>
          </cell>
          <cell r="F19">
            <v>228.1</v>
          </cell>
          <cell r="M19">
            <v>305.7</v>
          </cell>
          <cell r="N19">
            <v>228.1</v>
          </cell>
          <cell r="O19">
            <v>0</v>
          </cell>
          <cell r="Q19">
            <v>11.8</v>
          </cell>
        </row>
        <row r="20">
          <cell r="E20">
            <v>395.7</v>
          </cell>
          <cell r="F20">
            <v>295.60000000000002</v>
          </cell>
          <cell r="M20">
            <v>395.7</v>
          </cell>
          <cell r="N20">
            <v>295.60000000000002</v>
          </cell>
          <cell r="O20">
            <v>0</v>
          </cell>
          <cell r="Q20">
            <v>9000.0999999999985</v>
          </cell>
        </row>
        <row r="21">
          <cell r="E21">
            <v>444.4</v>
          </cell>
          <cell r="F21">
            <v>330</v>
          </cell>
          <cell r="M21">
            <v>444.4</v>
          </cell>
          <cell r="N21">
            <v>330</v>
          </cell>
          <cell r="O21">
            <v>0</v>
          </cell>
        </row>
        <row r="22">
          <cell r="E22">
            <v>588.29999999999995</v>
          </cell>
          <cell r="F22">
            <v>435.9</v>
          </cell>
          <cell r="M22">
            <v>588.29999999999995</v>
          </cell>
          <cell r="N22">
            <v>435.9</v>
          </cell>
          <cell r="O22">
            <v>0</v>
          </cell>
        </row>
        <row r="23">
          <cell r="E23">
            <v>492.3</v>
          </cell>
          <cell r="F23">
            <v>364</v>
          </cell>
          <cell r="M23">
            <v>492.3</v>
          </cell>
          <cell r="N23">
            <v>364</v>
          </cell>
          <cell r="O23">
            <v>0</v>
          </cell>
        </row>
        <row r="24">
          <cell r="E24">
            <v>564.5</v>
          </cell>
          <cell r="F24">
            <v>417</v>
          </cell>
          <cell r="M24">
            <v>564.5</v>
          </cell>
          <cell r="N24">
            <v>417</v>
          </cell>
          <cell r="O24">
            <v>0</v>
          </cell>
        </row>
        <row r="25">
          <cell r="E25">
            <v>159.19999999999999</v>
          </cell>
          <cell r="F25">
            <v>119.8</v>
          </cell>
          <cell r="M25">
            <v>159.19999999999999</v>
          </cell>
          <cell r="N25">
            <v>119.8</v>
          </cell>
          <cell r="O25">
            <v>0</v>
          </cell>
        </row>
        <row r="26">
          <cell r="E26">
            <v>159.30000000000001</v>
          </cell>
          <cell r="F26">
            <v>119.7</v>
          </cell>
          <cell r="M26">
            <v>159.30000000000001</v>
          </cell>
          <cell r="N26">
            <v>119.7</v>
          </cell>
          <cell r="O26">
            <v>0</v>
          </cell>
        </row>
        <row r="27">
          <cell r="E27">
            <v>160.30000000000001</v>
          </cell>
          <cell r="F27">
            <v>120.5</v>
          </cell>
          <cell r="M27">
            <v>160.30000000000001</v>
          </cell>
          <cell r="N27">
            <v>120.5</v>
          </cell>
          <cell r="O27">
            <v>0</v>
          </cell>
        </row>
        <row r="28">
          <cell r="E28">
            <v>278.7</v>
          </cell>
          <cell r="F28">
            <v>208.7</v>
          </cell>
          <cell r="M28">
            <v>278.7</v>
          </cell>
          <cell r="N28">
            <v>208.7</v>
          </cell>
          <cell r="O28">
            <v>0</v>
          </cell>
        </row>
        <row r="29">
          <cell r="E29">
            <v>110.6</v>
          </cell>
          <cell r="F29">
            <v>83.4</v>
          </cell>
          <cell r="M29">
            <v>110.6</v>
          </cell>
          <cell r="N29">
            <v>83.4</v>
          </cell>
          <cell r="O29">
            <v>0</v>
          </cell>
        </row>
        <row r="30">
          <cell r="E30">
            <v>237.2</v>
          </cell>
          <cell r="F30">
            <v>177.6</v>
          </cell>
          <cell r="M30">
            <v>237.2</v>
          </cell>
          <cell r="N30">
            <v>177.6</v>
          </cell>
          <cell r="O30">
            <v>0</v>
          </cell>
        </row>
        <row r="31">
          <cell r="E31">
            <v>173.7</v>
          </cell>
          <cell r="F31">
            <v>130.5</v>
          </cell>
          <cell r="M31">
            <v>173.7</v>
          </cell>
          <cell r="N31">
            <v>130.5</v>
          </cell>
          <cell r="O31">
            <v>0</v>
          </cell>
        </row>
        <row r="32">
          <cell r="E32">
            <v>186.7</v>
          </cell>
          <cell r="F32">
            <v>137</v>
          </cell>
          <cell r="M32">
            <v>186.7</v>
          </cell>
          <cell r="N32">
            <v>137</v>
          </cell>
          <cell r="O32">
            <v>0</v>
          </cell>
        </row>
        <row r="33">
          <cell r="E33">
            <v>100.7</v>
          </cell>
          <cell r="F33">
            <v>75.2</v>
          </cell>
          <cell r="M33">
            <v>100.7</v>
          </cell>
          <cell r="N33">
            <v>75.2</v>
          </cell>
          <cell r="O33">
            <v>0</v>
          </cell>
        </row>
        <row r="34">
          <cell r="E34">
            <v>98.2</v>
          </cell>
          <cell r="F34">
            <v>73.099999999999994</v>
          </cell>
          <cell r="M34">
            <v>98.2</v>
          </cell>
          <cell r="N34">
            <v>73.099999999999994</v>
          </cell>
          <cell r="O34">
            <v>0</v>
          </cell>
        </row>
        <row r="35">
          <cell r="E35">
            <v>80.2</v>
          </cell>
          <cell r="F35">
            <v>60.1</v>
          </cell>
          <cell r="M35">
            <v>80.2</v>
          </cell>
          <cell r="N35">
            <v>60.1</v>
          </cell>
          <cell r="O35">
            <v>0</v>
          </cell>
        </row>
        <row r="36">
          <cell r="E36">
            <v>174.1</v>
          </cell>
          <cell r="F36">
            <v>127.4</v>
          </cell>
          <cell r="M36">
            <v>174.1</v>
          </cell>
          <cell r="N36">
            <v>127.4</v>
          </cell>
          <cell r="O36">
            <v>0</v>
          </cell>
        </row>
        <row r="37">
          <cell r="E37">
            <v>96.1</v>
          </cell>
          <cell r="F37">
            <v>70.3</v>
          </cell>
          <cell r="M37">
            <v>96.1</v>
          </cell>
          <cell r="N37">
            <v>70.3</v>
          </cell>
          <cell r="O37">
            <v>0</v>
          </cell>
        </row>
        <row r="38">
          <cell r="E38">
            <v>106</v>
          </cell>
          <cell r="F38">
            <v>77.8</v>
          </cell>
          <cell r="M38">
            <v>106</v>
          </cell>
          <cell r="N38">
            <v>77.8</v>
          </cell>
          <cell r="O38">
            <v>0</v>
          </cell>
        </row>
        <row r="39">
          <cell r="E39">
            <v>189.7</v>
          </cell>
          <cell r="F39">
            <v>138.6</v>
          </cell>
          <cell r="M39">
            <v>189.7</v>
          </cell>
          <cell r="N39">
            <v>138.6</v>
          </cell>
          <cell r="O39">
            <v>0</v>
          </cell>
        </row>
        <row r="40">
          <cell r="E40">
            <v>109.5</v>
          </cell>
          <cell r="F40">
            <v>80.599999999999994</v>
          </cell>
          <cell r="M40">
            <v>109.5</v>
          </cell>
          <cell r="N40">
            <v>80.599999999999994</v>
          </cell>
          <cell r="O40">
            <v>0</v>
          </cell>
        </row>
        <row r="41">
          <cell r="E41">
            <v>165.6</v>
          </cell>
          <cell r="F41">
            <v>120.8</v>
          </cell>
          <cell r="M41">
            <v>165.6</v>
          </cell>
          <cell r="N41">
            <v>120.8</v>
          </cell>
          <cell r="O41">
            <v>0</v>
          </cell>
        </row>
        <row r="42">
          <cell r="E42">
            <v>40.9</v>
          </cell>
          <cell r="F42">
            <v>30.4</v>
          </cell>
          <cell r="M42">
            <v>40.9</v>
          </cell>
          <cell r="N42">
            <v>30.4</v>
          </cell>
          <cell r="O42">
            <v>0</v>
          </cell>
        </row>
        <row r="43">
          <cell r="E43">
            <v>49.4</v>
          </cell>
          <cell r="F43">
            <v>36.299999999999997</v>
          </cell>
          <cell r="M43">
            <v>49.4</v>
          </cell>
          <cell r="N43">
            <v>36.299999999999997</v>
          </cell>
          <cell r="O43">
            <v>0</v>
          </cell>
        </row>
        <row r="44">
          <cell r="E44">
            <v>0.9</v>
          </cell>
          <cell r="F44">
            <v>0.7</v>
          </cell>
          <cell r="M44">
            <v>0.9</v>
          </cell>
          <cell r="N44">
            <v>0.7</v>
          </cell>
          <cell r="O44">
            <v>0</v>
          </cell>
        </row>
        <row r="45">
          <cell r="E45">
            <v>7.7</v>
          </cell>
          <cell r="F45">
            <v>5.9</v>
          </cell>
          <cell r="M45">
            <v>7.7</v>
          </cell>
          <cell r="N45">
            <v>5.9</v>
          </cell>
          <cell r="O45">
            <v>0</v>
          </cell>
        </row>
        <row r="46">
          <cell r="E46">
            <v>2.2999999999999998</v>
          </cell>
          <cell r="F46">
            <v>1.8</v>
          </cell>
          <cell r="M46">
            <v>2.2999999999999998</v>
          </cell>
          <cell r="N46">
            <v>1.8</v>
          </cell>
          <cell r="O46">
            <v>0</v>
          </cell>
        </row>
        <row r="47">
          <cell r="E47">
            <v>89.6</v>
          </cell>
          <cell r="F47">
            <v>68.5</v>
          </cell>
          <cell r="M47">
            <v>89.6</v>
          </cell>
          <cell r="N47">
            <v>68.5</v>
          </cell>
          <cell r="O47">
            <v>0</v>
          </cell>
        </row>
        <row r="48">
          <cell r="E48">
            <v>291.5</v>
          </cell>
          <cell r="F48">
            <v>220.8</v>
          </cell>
          <cell r="M48">
            <v>291.5</v>
          </cell>
          <cell r="N48">
            <v>220.8</v>
          </cell>
          <cell r="O48">
            <v>0</v>
          </cell>
        </row>
        <row r="49">
          <cell r="E49">
            <v>218.9</v>
          </cell>
          <cell r="F49">
            <v>165.8</v>
          </cell>
          <cell r="M49">
            <v>218.9</v>
          </cell>
          <cell r="N49">
            <v>165.8</v>
          </cell>
          <cell r="O49">
            <v>0</v>
          </cell>
        </row>
        <row r="50">
          <cell r="E50">
            <v>8.1</v>
          </cell>
          <cell r="F50">
            <v>6.2</v>
          </cell>
          <cell r="M50">
            <v>8.1</v>
          </cell>
          <cell r="N50">
            <v>6.2</v>
          </cell>
          <cell r="O50">
            <v>0</v>
          </cell>
        </row>
        <row r="51">
          <cell r="E51">
            <v>9011.9</v>
          </cell>
          <cell r="F51">
            <v>6687.1000000000013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9011.9</v>
          </cell>
          <cell r="N51">
            <v>6687.1000000000013</v>
          </cell>
          <cell r="O51">
            <v>0</v>
          </cell>
        </row>
      </sheetData>
      <sheetData sheetId="6">
        <row r="18">
          <cell r="E18">
            <v>12.4</v>
          </cell>
          <cell r="F18">
            <v>9.5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M18">
            <v>12.4</v>
          </cell>
          <cell r="N18">
            <v>9.5</v>
          </cell>
          <cell r="O18">
            <v>0</v>
          </cell>
        </row>
        <row r="23">
          <cell r="E23">
            <v>1</v>
          </cell>
          <cell r="F23">
            <v>0.79999999999999993</v>
          </cell>
          <cell r="G23">
            <v>0</v>
          </cell>
          <cell r="K23">
            <v>0</v>
          </cell>
          <cell r="M23">
            <v>1</v>
          </cell>
          <cell r="N23">
            <v>0.79999999999999993</v>
          </cell>
          <cell r="O23">
            <v>0</v>
          </cell>
        </row>
        <row r="27">
          <cell r="E27">
            <v>1.6</v>
          </cell>
          <cell r="F27">
            <v>1.2000000000000002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M27">
            <v>1.6</v>
          </cell>
          <cell r="N27">
            <v>1.2000000000000002</v>
          </cell>
          <cell r="O27">
            <v>0</v>
          </cell>
        </row>
        <row r="31">
          <cell r="E31">
            <v>2.7</v>
          </cell>
          <cell r="F31">
            <v>2.1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2.7</v>
          </cell>
          <cell r="N31">
            <v>2.1</v>
          </cell>
          <cell r="O31">
            <v>0</v>
          </cell>
        </row>
        <row r="36">
          <cell r="E36">
            <v>3.0000000000000004</v>
          </cell>
          <cell r="F36">
            <v>2.3000000000000003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3.0000000000000004</v>
          </cell>
          <cell r="N36">
            <v>2.3000000000000003</v>
          </cell>
          <cell r="O36">
            <v>0</v>
          </cell>
        </row>
        <row r="40">
          <cell r="E40">
            <v>0.79999999999999993</v>
          </cell>
          <cell r="F40">
            <v>0.6</v>
          </cell>
          <cell r="G40">
            <v>0</v>
          </cell>
          <cell r="I40">
            <v>0</v>
          </cell>
          <cell r="J40">
            <v>0</v>
          </cell>
          <cell r="K40">
            <v>0</v>
          </cell>
          <cell r="M40">
            <v>0.79999999999999993</v>
          </cell>
          <cell r="N40">
            <v>0.6</v>
          </cell>
          <cell r="O40">
            <v>0</v>
          </cell>
        </row>
        <row r="44">
          <cell r="E44">
            <v>0.79999999999999993</v>
          </cell>
          <cell r="F44">
            <v>0.6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0.79999999999999993</v>
          </cell>
          <cell r="N44">
            <v>0.6</v>
          </cell>
          <cell r="O44">
            <v>0</v>
          </cell>
        </row>
        <row r="48">
          <cell r="E48">
            <v>1.6</v>
          </cell>
          <cell r="F48">
            <v>1.3000000000000003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1.6</v>
          </cell>
          <cell r="N48">
            <v>1.3000000000000003</v>
          </cell>
          <cell r="O48">
            <v>0</v>
          </cell>
        </row>
        <row r="52">
          <cell r="E52">
            <v>3.3</v>
          </cell>
          <cell r="F52">
            <v>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3.3</v>
          </cell>
          <cell r="N52">
            <v>2.5</v>
          </cell>
          <cell r="O52">
            <v>0</v>
          </cell>
        </row>
        <row r="56">
          <cell r="E56">
            <v>1</v>
          </cell>
          <cell r="F56">
            <v>0.79999999999999993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1</v>
          </cell>
          <cell r="N56">
            <v>0.79999999999999993</v>
          </cell>
          <cell r="O56">
            <v>0</v>
          </cell>
        </row>
        <row r="60">
          <cell r="E60">
            <v>0.89999999999999991</v>
          </cell>
          <cell r="F60">
            <v>0.7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0.89999999999999991</v>
          </cell>
          <cell r="N60">
            <v>0.7</v>
          </cell>
          <cell r="O60">
            <v>0</v>
          </cell>
        </row>
        <row r="64">
          <cell r="E64">
            <v>1.1000000000000001</v>
          </cell>
          <cell r="F64">
            <v>0.8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1.1000000000000001</v>
          </cell>
          <cell r="N64">
            <v>0.8</v>
          </cell>
          <cell r="O64">
            <v>0</v>
          </cell>
        </row>
        <row r="68">
          <cell r="E68">
            <v>30.200000000000003</v>
          </cell>
          <cell r="F68">
            <v>23.200000000000003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30.200000000000003</v>
          </cell>
          <cell r="N68">
            <v>23.200000000000003</v>
          </cell>
          <cell r="O68">
            <v>0</v>
          </cell>
        </row>
        <row r="70">
          <cell r="E70">
            <v>809</v>
          </cell>
          <cell r="F70">
            <v>0</v>
          </cell>
          <cell r="G70">
            <v>809.7</v>
          </cell>
          <cell r="I70">
            <v>0</v>
          </cell>
          <cell r="J70">
            <v>0</v>
          </cell>
          <cell r="K70">
            <v>0</v>
          </cell>
          <cell r="M70">
            <v>809</v>
          </cell>
          <cell r="N70">
            <v>0</v>
          </cell>
          <cell r="O70">
            <v>809.7</v>
          </cell>
        </row>
        <row r="75">
          <cell r="E75">
            <v>809</v>
          </cell>
          <cell r="F75">
            <v>0</v>
          </cell>
          <cell r="G75">
            <v>809.7</v>
          </cell>
          <cell r="I75">
            <v>0</v>
          </cell>
          <cell r="J75">
            <v>0</v>
          </cell>
          <cell r="K75">
            <v>0</v>
          </cell>
          <cell r="M75">
            <v>809</v>
          </cell>
          <cell r="N75">
            <v>0</v>
          </cell>
          <cell r="O75">
            <v>809.7</v>
          </cell>
        </row>
        <row r="77">
          <cell r="G77">
            <v>125</v>
          </cell>
          <cell r="M77">
            <v>0</v>
          </cell>
          <cell r="N77">
            <v>0</v>
          </cell>
          <cell r="O77">
            <v>125</v>
          </cell>
        </row>
        <row r="81">
          <cell r="E81">
            <v>1.6</v>
          </cell>
          <cell r="F81">
            <v>1.2</v>
          </cell>
          <cell r="G81">
            <v>0</v>
          </cell>
          <cell r="K81">
            <v>0</v>
          </cell>
          <cell r="M81">
            <v>1.6</v>
          </cell>
          <cell r="N81">
            <v>1.2</v>
          </cell>
          <cell r="O81">
            <v>0</v>
          </cell>
        </row>
        <row r="85">
          <cell r="E85">
            <v>1.6</v>
          </cell>
          <cell r="F85">
            <v>1.2</v>
          </cell>
          <cell r="G85">
            <v>125</v>
          </cell>
          <cell r="I85">
            <v>0</v>
          </cell>
          <cell r="J85">
            <v>0</v>
          </cell>
          <cell r="K85">
            <v>0</v>
          </cell>
          <cell r="M85">
            <v>1.6</v>
          </cell>
          <cell r="N85">
            <v>1.2</v>
          </cell>
          <cell r="O85">
            <v>125</v>
          </cell>
        </row>
        <row r="87">
          <cell r="E87">
            <v>152.4</v>
          </cell>
          <cell r="F87">
            <v>13.6</v>
          </cell>
          <cell r="G87">
            <v>650</v>
          </cell>
          <cell r="I87">
            <v>3.9</v>
          </cell>
          <cell r="J87">
            <v>3</v>
          </cell>
          <cell r="K87">
            <v>80</v>
          </cell>
          <cell r="M87">
            <v>156.30000000000001</v>
          </cell>
          <cell r="N87">
            <v>16.600000000000001</v>
          </cell>
          <cell r="O87">
            <v>730</v>
          </cell>
        </row>
        <row r="94">
          <cell r="E94">
            <v>12.6</v>
          </cell>
          <cell r="F94">
            <v>9.6000000000000014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12.6</v>
          </cell>
          <cell r="N94">
            <v>9.6000000000000014</v>
          </cell>
          <cell r="O94">
            <v>0</v>
          </cell>
        </row>
        <row r="98">
          <cell r="E98">
            <v>12.1</v>
          </cell>
          <cell r="F98">
            <v>9.3000000000000007</v>
          </cell>
          <cell r="G98">
            <v>0</v>
          </cell>
          <cell r="I98">
            <v>3.6</v>
          </cell>
          <cell r="J98">
            <v>2.8</v>
          </cell>
          <cell r="K98">
            <v>0</v>
          </cell>
          <cell r="M98">
            <v>15.7</v>
          </cell>
          <cell r="N98">
            <v>12.100000000000001</v>
          </cell>
          <cell r="O98">
            <v>0</v>
          </cell>
        </row>
        <row r="103">
          <cell r="E103">
            <v>18.099999999999998</v>
          </cell>
          <cell r="F103">
            <v>13.9</v>
          </cell>
          <cell r="G103">
            <v>0</v>
          </cell>
          <cell r="I103">
            <v>3.3</v>
          </cell>
          <cell r="J103">
            <v>2.5</v>
          </cell>
          <cell r="K103">
            <v>0</v>
          </cell>
          <cell r="M103">
            <v>21.4</v>
          </cell>
          <cell r="N103">
            <v>16.400000000000002</v>
          </cell>
          <cell r="O103">
            <v>0</v>
          </cell>
        </row>
        <row r="108">
          <cell r="E108">
            <v>11.9</v>
          </cell>
          <cell r="F108">
            <v>9.1</v>
          </cell>
          <cell r="G108">
            <v>0</v>
          </cell>
          <cell r="I108">
            <v>0</v>
          </cell>
          <cell r="J108">
            <v>0</v>
          </cell>
          <cell r="K108">
            <v>0</v>
          </cell>
          <cell r="M108">
            <v>11.9</v>
          </cell>
          <cell r="N108">
            <v>9.1</v>
          </cell>
          <cell r="O108">
            <v>0</v>
          </cell>
        </row>
        <row r="112">
          <cell r="E112">
            <v>7.4</v>
          </cell>
          <cell r="F112">
            <v>5.7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  <cell r="M112">
            <v>7.4</v>
          </cell>
          <cell r="N112">
            <v>5.7</v>
          </cell>
          <cell r="O112">
            <v>0</v>
          </cell>
        </row>
        <row r="116">
          <cell r="E116">
            <v>13.7</v>
          </cell>
          <cell r="F116">
            <v>10.5</v>
          </cell>
          <cell r="G116">
            <v>0</v>
          </cell>
          <cell r="I116">
            <v>2.2999999999999998</v>
          </cell>
          <cell r="J116">
            <v>1.7</v>
          </cell>
          <cell r="K116">
            <v>0</v>
          </cell>
          <cell r="M116">
            <v>16</v>
          </cell>
          <cell r="N116">
            <v>12.2</v>
          </cell>
          <cell r="O116">
            <v>0</v>
          </cell>
        </row>
        <row r="121">
          <cell r="E121">
            <v>13.5</v>
          </cell>
          <cell r="F121">
            <v>10.3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13.5</v>
          </cell>
          <cell r="N121">
            <v>10.3</v>
          </cell>
          <cell r="O121">
            <v>0</v>
          </cell>
        </row>
        <row r="125">
          <cell r="E125">
            <v>17.399999999999999</v>
          </cell>
          <cell r="F125">
            <v>13.3</v>
          </cell>
          <cell r="G125">
            <v>0</v>
          </cell>
          <cell r="I125">
            <v>2.6</v>
          </cell>
          <cell r="J125">
            <v>2</v>
          </cell>
          <cell r="K125">
            <v>0</v>
          </cell>
          <cell r="M125">
            <v>20</v>
          </cell>
          <cell r="N125">
            <v>15.3</v>
          </cell>
          <cell r="O125">
            <v>0</v>
          </cell>
        </row>
        <row r="130">
          <cell r="E130">
            <v>12.9</v>
          </cell>
          <cell r="F130">
            <v>9.9</v>
          </cell>
          <cell r="G130">
            <v>0</v>
          </cell>
          <cell r="I130">
            <v>0</v>
          </cell>
          <cell r="J130">
            <v>0</v>
          </cell>
          <cell r="K130">
            <v>0</v>
          </cell>
          <cell r="M130">
            <v>12.9</v>
          </cell>
          <cell r="N130">
            <v>9.9</v>
          </cell>
          <cell r="O130">
            <v>0</v>
          </cell>
        </row>
        <row r="134">
          <cell r="E134">
            <v>14.899999999999999</v>
          </cell>
          <cell r="F134">
            <v>11.4</v>
          </cell>
          <cell r="G134">
            <v>0</v>
          </cell>
          <cell r="I134">
            <v>4.9000000000000004</v>
          </cell>
          <cell r="J134">
            <v>3.8</v>
          </cell>
          <cell r="K134">
            <v>0</v>
          </cell>
          <cell r="M134">
            <v>19.799999999999997</v>
          </cell>
          <cell r="N134">
            <v>15.2</v>
          </cell>
          <cell r="O134">
            <v>0</v>
          </cell>
        </row>
        <row r="139">
          <cell r="E139">
            <v>5.6</v>
          </cell>
          <cell r="F139">
            <v>4.3</v>
          </cell>
          <cell r="G139">
            <v>0</v>
          </cell>
          <cell r="I139">
            <v>0</v>
          </cell>
          <cell r="J139">
            <v>0</v>
          </cell>
          <cell r="K139">
            <v>0</v>
          </cell>
          <cell r="M139">
            <v>5.6</v>
          </cell>
          <cell r="N139">
            <v>4.3</v>
          </cell>
          <cell r="O139">
            <v>0</v>
          </cell>
        </row>
        <row r="143">
          <cell r="E143">
            <v>6.1</v>
          </cell>
          <cell r="F143">
            <v>4.6999999999999993</v>
          </cell>
          <cell r="G143">
            <v>0</v>
          </cell>
          <cell r="I143">
            <v>0</v>
          </cell>
          <cell r="J143">
            <v>0</v>
          </cell>
          <cell r="K143">
            <v>0</v>
          </cell>
          <cell r="M143">
            <v>6.1</v>
          </cell>
          <cell r="N143">
            <v>4.6999999999999993</v>
          </cell>
          <cell r="O143">
            <v>0</v>
          </cell>
        </row>
        <row r="147">
          <cell r="E147">
            <v>5</v>
          </cell>
          <cell r="F147">
            <v>3.9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5</v>
          </cell>
          <cell r="N147">
            <v>3.9</v>
          </cell>
          <cell r="O147">
            <v>0</v>
          </cell>
        </row>
        <row r="151">
          <cell r="E151">
            <v>9.1</v>
          </cell>
          <cell r="F151">
            <v>6.9</v>
          </cell>
          <cell r="G151">
            <v>0</v>
          </cell>
          <cell r="I151">
            <v>0</v>
          </cell>
          <cell r="J151">
            <v>0</v>
          </cell>
          <cell r="K151">
            <v>0</v>
          </cell>
          <cell r="M151">
            <v>9.1</v>
          </cell>
          <cell r="N151">
            <v>6.9</v>
          </cell>
          <cell r="O151">
            <v>0</v>
          </cell>
        </row>
        <row r="155">
          <cell r="E155">
            <v>4.2</v>
          </cell>
          <cell r="F155">
            <v>3.2</v>
          </cell>
          <cell r="G155">
            <v>0</v>
          </cell>
          <cell r="I155">
            <v>0</v>
          </cell>
          <cell r="J155">
            <v>0</v>
          </cell>
          <cell r="K155">
            <v>0</v>
          </cell>
          <cell r="M155">
            <v>4.2</v>
          </cell>
          <cell r="N155">
            <v>3.2</v>
          </cell>
          <cell r="O155">
            <v>0</v>
          </cell>
        </row>
        <row r="159">
          <cell r="E159">
            <v>6.6999999999999993</v>
          </cell>
          <cell r="F159">
            <v>5.0999999999999996</v>
          </cell>
          <cell r="G159">
            <v>0</v>
          </cell>
          <cell r="I159">
            <v>4</v>
          </cell>
          <cell r="J159">
            <v>3.1</v>
          </cell>
          <cell r="K159">
            <v>0</v>
          </cell>
          <cell r="M159">
            <v>10.7</v>
          </cell>
          <cell r="N159">
            <v>8.1999999999999993</v>
          </cell>
          <cell r="O159">
            <v>0</v>
          </cell>
        </row>
        <row r="164">
          <cell r="E164">
            <v>6.5</v>
          </cell>
          <cell r="F164">
            <v>4.9000000000000004</v>
          </cell>
          <cell r="G164">
            <v>0</v>
          </cell>
          <cell r="I164">
            <v>0</v>
          </cell>
          <cell r="J164">
            <v>0</v>
          </cell>
          <cell r="K164">
            <v>0</v>
          </cell>
          <cell r="M164">
            <v>6.5</v>
          </cell>
          <cell r="N164">
            <v>4.9000000000000004</v>
          </cell>
          <cell r="O164">
            <v>0</v>
          </cell>
        </row>
        <row r="168">
          <cell r="E168">
            <v>7</v>
          </cell>
          <cell r="F168">
            <v>5.3</v>
          </cell>
          <cell r="G168">
            <v>0</v>
          </cell>
          <cell r="I168">
            <v>0</v>
          </cell>
          <cell r="J168">
            <v>0</v>
          </cell>
          <cell r="K168">
            <v>0</v>
          </cell>
          <cell r="M168">
            <v>7</v>
          </cell>
          <cell r="N168">
            <v>5.3</v>
          </cell>
          <cell r="O168">
            <v>0</v>
          </cell>
        </row>
        <row r="172">
          <cell r="E172">
            <v>3.8</v>
          </cell>
          <cell r="F172">
            <v>2.9000000000000004</v>
          </cell>
          <cell r="G172">
            <v>0</v>
          </cell>
          <cell r="I172">
            <v>0</v>
          </cell>
          <cell r="J172">
            <v>0</v>
          </cell>
          <cell r="K172">
            <v>0</v>
          </cell>
          <cell r="M172">
            <v>3.8</v>
          </cell>
          <cell r="N172">
            <v>2.9000000000000004</v>
          </cell>
          <cell r="O172">
            <v>0</v>
          </cell>
        </row>
        <row r="176">
          <cell r="E176">
            <v>3.8</v>
          </cell>
          <cell r="F176">
            <v>2.9</v>
          </cell>
          <cell r="G176">
            <v>0</v>
          </cell>
          <cell r="I176">
            <v>0</v>
          </cell>
          <cell r="J176">
            <v>0</v>
          </cell>
          <cell r="K176">
            <v>0</v>
          </cell>
          <cell r="M176">
            <v>3.8</v>
          </cell>
          <cell r="N176">
            <v>2.9</v>
          </cell>
          <cell r="O176">
            <v>0</v>
          </cell>
        </row>
        <row r="180">
          <cell r="E180">
            <v>3.7</v>
          </cell>
          <cell r="F180">
            <v>2.8</v>
          </cell>
          <cell r="G180">
            <v>0</v>
          </cell>
          <cell r="I180">
            <v>2</v>
          </cell>
          <cell r="J180">
            <v>1.5</v>
          </cell>
          <cell r="K180">
            <v>0</v>
          </cell>
          <cell r="M180">
            <v>5.7</v>
          </cell>
          <cell r="N180">
            <v>4.3</v>
          </cell>
          <cell r="O180">
            <v>0</v>
          </cell>
        </row>
        <row r="185">
          <cell r="E185">
            <v>10.1</v>
          </cell>
          <cell r="F185">
            <v>7.6999999999999993</v>
          </cell>
          <cell r="G185">
            <v>0</v>
          </cell>
          <cell r="I185">
            <v>0</v>
          </cell>
          <cell r="J185">
            <v>0</v>
          </cell>
          <cell r="K185">
            <v>0</v>
          </cell>
          <cell r="M185">
            <v>10.1</v>
          </cell>
          <cell r="N185">
            <v>7.6999999999999993</v>
          </cell>
          <cell r="O185">
            <v>0</v>
          </cell>
        </row>
        <row r="189">
          <cell r="E189">
            <v>5.7</v>
          </cell>
          <cell r="F189">
            <v>4.3</v>
          </cell>
          <cell r="G189">
            <v>0</v>
          </cell>
          <cell r="I189">
            <v>0</v>
          </cell>
          <cell r="J189">
            <v>0</v>
          </cell>
          <cell r="K189">
            <v>0</v>
          </cell>
          <cell r="M189">
            <v>5.7</v>
          </cell>
          <cell r="N189">
            <v>4.3</v>
          </cell>
          <cell r="O189">
            <v>0</v>
          </cell>
        </row>
        <row r="193">
          <cell r="E193">
            <v>5.2</v>
          </cell>
          <cell r="F193">
            <v>4</v>
          </cell>
          <cell r="G193">
            <v>0</v>
          </cell>
          <cell r="I193">
            <v>0</v>
          </cell>
          <cell r="J193">
            <v>0</v>
          </cell>
          <cell r="K193">
            <v>0</v>
          </cell>
          <cell r="M193">
            <v>5.2</v>
          </cell>
          <cell r="N193">
            <v>4</v>
          </cell>
          <cell r="O193">
            <v>0</v>
          </cell>
        </row>
        <row r="197">
          <cell r="E197">
            <v>11.5</v>
          </cell>
          <cell r="F197">
            <v>8.8000000000000007</v>
          </cell>
          <cell r="G197">
            <v>0</v>
          </cell>
          <cell r="I197">
            <v>0</v>
          </cell>
          <cell r="J197">
            <v>0</v>
          </cell>
          <cell r="K197">
            <v>0</v>
          </cell>
          <cell r="M197">
            <v>11.5</v>
          </cell>
          <cell r="N197">
            <v>8.8000000000000007</v>
          </cell>
          <cell r="O197">
            <v>0</v>
          </cell>
        </row>
        <row r="201">
          <cell r="E201">
            <v>6.4</v>
          </cell>
          <cell r="F201">
            <v>4.9000000000000004</v>
          </cell>
          <cell r="G201">
            <v>0</v>
          </cell>
          <cell r="I201">
            <v>0</v>
          </cell>
          <cell r="J201">
            <v>0</v>
          </cell>
          <cell r="K201">
            <v>0</v>
          </cell>
          <cell r="M201">
            <v>6.4</v>
          </cell>
          <cell r="N201">
            <v>4.9000000000000004</v>
          </cell>
          <cell r="O201">
            <v>0</v>
          </cell>
        </row>
        <row r="205">
          <cell r="E205">
            <v>10.5</v>
          </cell>
          <cell r="F205">
            <v>8.1000000000000014</v>
          </cell>
          <cell r="G205">
            <v>0</v>
          </cell>
          <cell r="I205">
            <v>0</v>
          </cell>
          <cell r="J205">
            <v>0</v>
          </cell>
          <cell r="K205">
            <v>0</v>
          </cell>
          <cell r="M205">
            <v>10.5</v>
          </cell>
          <cell r="N205">
            <v>8.1000000000000014</v>
          </cell>
          <cell r="O205">
            <v>0</v>
          </cell>
        </row>
        <row r="209">
          <cell r="E209">
            <v>2.8</v>
          </cell>
          <cell r="F209">
            <v>2.1</v>
          </cell>
          <cell r="G209">
            <v>0</v>
          </cell>
          <cell r="I209">
            <v>0</v>
          </cell>
          <cell r="J209">
            <v>0</v>
          </cell>
          <cell r="K209">
            <v>0</v>
          </cell>
          <cell r="M209">
            <v>2.8</v>
          </cell>
          <cell r="N209">
            <v>2.1</v>
          </cell>
          <cell r="O209">
            <v>0</v>
          </cell>
        </row>
        <row r="213">
          <cell r="E213">
            <v>2.8</v>
          </cell>
          <cell r="F213">
            <v>2.1</v>
          </cell>
          <cell r="G213">
            <v>0</v>
          </cell>
          <cell r="I213">
            <v>0</v>
          </cell>
          <cell r="J213">
            <v>0</v>
          </cell>
          <cell r="K213">
            <v>0</v>
          </cell>
          <cell r="M213">
            <v>2.8</v>
          </cell>
          <cell r="N213">
            <v>2.1</v>
          </cell>
          <cell r="O213">
            <v>0</v>
          </cell>
        </row>
        <row r="217">
          <cell r="E217">
            <v>1.4</v>
          </cell>
          <cell r="F217">
            <v>1.1000000000000001</v>
          </cell>
          <cell r="M217">
            <v>1.4</v>
          </cell>
          <cell r="N217">
            <v>1.1000000000000001</v>
          </cell>
          <cell r="O217">
            <v>0</v>
          </cell>
        </row>
        <row r="219">
          <cell r="E219">
            <v>14.4</v>
          </cell>
          <cell r="F219">
            <v>11.100000000000001</v>
          </cell>
          <cell r="G219">
            <v>0</v>
          </cell>
          <cell r="I219">
            <v>0</v>
          </cell>
          <cell r="J219">
            <v>0</v>
          </cell>
          <cell r="K219">
            <v>0</v>
          </cell>
          <cell r="M219">
            <v>14.4</v>
          </cell>
          <cell r="N219">
            <v>11.100000000000001</v>
          </cell>
          <cell r="O219">
            <v>0</v>
          </cell>
        </row>
        <row r="223">
          <cell r="E223">
            <v>1.2000000000000002</v>
          </cell>
          <cell r="F223">
            <v>0.9</v>
          </cell>
          <cell r="G223">
            <v>0</v>
          </cell>
          <cell r="I223">
            <v>0</v>
          </cell>
          <cell r="J223">
            <v>0</v>
          </cell>
          <cell r="K223">
            <v>0</v>
          </cell>
          <cell r="M223">
            <v>1.2000000000000002</v>
          </cell>
          <cell r="N223">
            <v>0.9</v>
          </cell>
          <cell r="O223">
            <v>0</v>
          </cell>
        </row>
        <row r="227">
          <cell r="E227">
            <v>3</v>
          </cell>
          <cell r="F227">
            <v>2.2999999999999998</v>
          </cell>
          <cell r="G227">
            <v>0</v>
          </cell>
          <cell r="I227">
            <v>0</v>
          </cell>
          <cell r="J227">
            <v>0</v>
          </cell>
          <cell r="K227">
            <v>0</v>
          </cell>
          <cell r="M227">
            <v>3</v>
          </cell>
          <cell r="N227">
            <v>2.2999999999999998</v>
          </cell>
          <cell r="O227">
            <v>0</v>
          </cell>
        </row>
        <row r="231">
          <cell r="E231">
            <v>130.80000000000001</v>
          </cell>
          <cell r="F231">
            <v>92.5</v>
          </cell>
          <cell r="G231">
            <v>0</v>
          </cell>
          <cell r="I231">
            <v>5.9</v>
          </cell>
          <cell r="J231">
            <v>4.5</v>
          </cell>
          <cell r="K231">
            <v>0</v>
          </cell>
          <cell r="M231">
            <v>136.69999999999999</v>
          </cell>
          <cell r="N231">
            <v>97</v>
          </cell>
          <cell r="O231">
            <v>0</v>
          </cell>
        </row>
        <row r="237">
          <cell r="E237">
            <v>281.7</v>
          </cell>
          <cell r="F237">
            <v>170.3</v>
          </cell>
          <cell r="G237">
            <v>0</v>
          </cell>
          <cell r="I237">
            <v>5.4</v>
          </cell>
          <cell r="J237">
            <v>4.0999999999999996</v>
          </cell>
          <cell r="K237">
            <v>0</v>
          </cell>
          <cell r="M237">
            <v>287.09999999999997</v>
          </cell>
          <cell r="N237">
            <v>174.4</v>
          </cell>
          <cell r="O237">
            <v>0</v>
          </cell>
        </row>
        <row r="241">
          <cell r="E241">
            <v>835.89999999999986</v>
          </cell>
          <cell r="F241">
            <v>483.7</v>
          </cell>
          <cell r="G241">
            <v>650</v>
          </cell>
          <cell r="I241">
            <v>37.9</v>
          </cell>
          <cell r="J241">
            <v>29</v>
          </cell>
          <cell r="K241">
            <v>80</v>
          </cell>
          <cell r="M241">
            <v>873.8</v>
          </cell>
          <cell r="N241">
            <v>512.69999999999993</v>
          </cell>
          <cell r="O241">
            <v>730</v>
          </cell>
        </row>
        <row r="243">
          <cell r="E243">
            <v>0</v>
          </cell>
          <cell r="F243">
            <v>0</v>
          </cell>
          <cell r="G243">
            <v>0</v>
          </cell>
          <cell r="I243">
            <v>0</v>
          </cell>
          <cell r="J243">
            <v>0</v>
          </cell>
          <cell r="K243">
            <v>0</v>
          </cell>
          <cell r="M243">
            <v>0</v>
          </cell>
          <cell r="N243">
            <v>0</v>
          </cell>
          <cell r="O243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I247">
            <v>0</v>
          </cell>
          <cell r="J247">
            <v>0</v>
          </cell>
          <cell r="K247">
            <v>0</v>
          </cell>
          <cell r="M247">
            <v>0</v>
          </cell>
          <cell r="N247">
            <v>0</v>
          </cell>
          <cell r="O247">
            <v>0</v>
          </cell>
        </row>
        <row r="249">
          <cell r="G249">
            <v>1971</v>
          </cell>
          <cell r="M249">
            <v>0</v>
          </cell>
          <cell r="N249">
            <v>0</v>
          </cell>
          <cell r="O249">
            <v>1971</v>
          </cell>
        </row>
        <row r="251">
          <cell r="E251">
            <v>0.3</v>
          </cell>
          <cell r="F251">
            <v>0.2</v>
          </cell>
          <cell r="K251">
            <v>0</v>
          </cell>
          <cell r="M251">
            <v>0.3</v>
          </cell>
          <cell r="N251">
            <v>0.2</v>
          </cell>
          <cell r="O251">
            <v>0</v>
          </cell>
        </row>
        <row r="255">
          <cell r="E255">
            <v>0.1</v>
          </cell>
          <cell r="F255">
            <v>0.1</v>
          </cell>
          <cell r="G255">
            <v>0</v>
          </cell>
          <cell r="K255">
            <v>0</v>
          </cell>
          <cell r="M255">
            <v>0.1</v>
          </cell>
          <cell r="N255">
            <v>0.1</v>
          </cell>
          <cell r="O255">
            <v>0</v>
          </cell>
        </row>
        <row r="259">
          <cell r="E259">
            <v>1.7</v>
          </cell>
          <cell r="F259">
            <v>1.3</v>
          </cell>
          <cell r="G259">
            <v>0</v>
          </cell>
          <cell r="K259">
            <v>0</v>
          </cell>
          <cell r="M259">
            <v>1.7</v>
          </cell>
          <cell r="N259">
            <v>1.3</v>
          </cell>
          <cell r="O259">
            <v>0</v>
          </cell>
        </row>
        <row r="263">
          <cell r="E263">
            <v>0.3</v>
          </cell>
          <cell r="F263">
            <v>0.2</v>
          </cell>
          <cell r="K263">
            <v>0</v>
          </cell>
          <cell r="M263">
            <v>0.3</v>
          </cell>
          <cell r="N263">
            <v>0.2</v>
          </cell>
          <cell r="O263">
            <v>0</v>
          </cell>
        </row>
        <row r="267">
          <cell r="E267">
            <v>2.5</v>
          </cell>
          <cell r="F267">
            <v>1.9</v>
          </cell>
          <cell r="G267">
            <v>0</v>
          </cell>
          <cell r="K267">
            <v>0</v>
          </cell>
          <cell r="M267">
            <v>2.5</v>
          </cell>
          <cell r="N267">
            <v>1.9</v>
          </cell>
          <cell r="O267">
            <v>0</v>
          </cell>
        </row>
        <row r="271">
          <cell r="E271">
            <v>1.7</v>
          </cell>
          <cell r="F271">
            <v>1.3</v>
          </cell>
          <cell r="G271">
            <v>0</v>
          </cell>
          <cell r="K271">
            <v>0</v>
          </cell>
          <cell r="M271">
            <v>1.7</v>
          </cell>
          <cell r="N271">
            <v>1.3</v>
          </cell>
          <cell r="O271">
            <v>0</v>
          </cell>
        </row>
        <row r="275">
          <cell r="E275">
            <v>0.5</v>
          </cell>
          <cell r="F275">
            <v>0.4</v>
          </cell>
          <cell r="G275">
            <v>0</v>
          </cell>
          <cell r="K275">
            <v>0</v>
          </cell>
          <cell r="M275">
            <v>0.5</v>
          </cell>
          <cell r="N275">
            <v>0.4</v>
          </cell>
          <cell r="O275">
            <v>0</v>
          </cell>
        </row>
        <row r="279">
          <cell r="E279">
            <v>0.4</v>
          </cell>
          <cell r="F279">
            <v>0.3</v>
          </cell>
          <cell r="G279">
            <v>0</v>
          </cell>
          <cell r="K279">
            <v>0</v>
          </cell>
          <cell r="M279">
            <v>0.4</v>
          </cell>
          <cell r="N279">
            <v>0.3</v>
          </cell>
          <cell r="O279">
            <v>0</v>
          </cell>
        </row>
        <row r="283">
          <cell r="E283">
            <v>1.4</v>
          </cell>
          <cell r="F283">
            <v>1.1000000000000001</v>
          </cell>
          <cell r="G283">
            <v>0</v>
          </cell>
          <cell r="K283">
            <v>0</v>
          </cell>
          <cell r="M283">
            <v>1.4</v>
          </cell>
          <cell r="N283">
            <v>1.1000000000000001</v>
          </cell>
          <cell r="O283">
            <v>0</v>
          </cell>
        </row>
        <row r="287">
          <cell r="E287">
            <v>0.4</v>
          </cell>
          <cell r="F287">
            <v>0.3</v>
          </cell>
          <cell r="G287">
            <v>0</v>
          </cell>
          <cell r="K287">
            <v>0</v>
          </cell>
          <cell r="M287">
            <v>0.4</v>
          </cell>
          <cell r="N287">
            <v>0.3</v>
          </cell>
          <cell r="O287">
            <v>0</v>
          </cell>
        </row>
        <row r="291">
          <cell r="E291">
            <v>0.4</v>
          </cell>
          <cell r="F291">
            <v>0.3</v>
          </cell>
          <cell r="G291">
            <v>0</v>
          </cell>
          <cell r="K291">
            <v>0</v>
          </cell>
          <cell r="M291">
            <v>0.4</v>
          </cell>
          <cell r="N291">
            <v>0.3</v>
          </cell>
          <cell r="O291">
            <v>0</v>
          </cell>
        </row>
        <row r="295">
          <cell r="E295">
            <v>5.8</v>
          </cell>
          <cell r="F295">
            <v>4.4000000000000004</v>
          </cell>
          <cell r="G295">
            <v>0</v>
          </cell>
          <cell r="K295">
            <v>0</v>
          </cell>
          <cell r="M295">
            <v>5.8</v>
          </cell>
          <cell r="N295">
            <v>4.4000000000000004</v>
          </cell>
          <cell r="O295">
            <v>0</v>
          </cell>
        </row>
        <row r="299">
          <cell r="E299">
            <v>3.4</v>
          </cell>
          <cell r="F299">
            <v>2.6</v>
          </cell>
          <cell r="G299">
            <v>0</v>
          </cell>
          <cell r="K299">
            <v>0</v>
          </cell>
          <cell r="M299">
            <v>3.4</v>
          </cell>
          <cell r="N299">
            <v>2.6</v>
          </cell>
          <cell r="O299">
            <v>0</v>
          </cell>
        </row>
        <row r="303">
          <cell r="E303">
            <v>7.1</v>
          </cell>
          <cell r="F303">
            <v>5.4</v>
          </cell>
          <cell r="M303">
            <v>7.1</v>
          </cell>
          <cell r="N303">
            <v>5.4</v>
          </cell>
          <cell r="O303">
            <v>0</v>
          </cell>
        </row>
        <row r="305">
          <cell r="E305">
            <v>26</v>
          </cell>
          <cell r="F305">
            <v>19.8</v>
          </cell>
          <cell r="G305">
            <v>1971</v>
          </cell>
          <cell r="I305">
            <v>0</v>
          </cell>
          <cell r="J305">
            <v>0</v>
          </cell>
          <cell r="K305">
            <v>0</v>
          </cell>
          <cell r="M305">
            <v>26</v>
          </cell>
          <cell r="N305">
            <v>19.8</v>
          </cell>
          <cell r="O305">
            <v>1971</v>
          </cell>
        </row>
        <row r="307">
          <cell r="E307">
            <v>0</v>
          </cell>
          <cell r="F307">
            <v>0</v>
          </cell>
          <cell r="G307">
            <v>0</v>
          </cell>
          <cell r="I307">
            <v>0</v>
          </cell>
          <cell r="J307">
            <v>0</v>
          </cell>
          <cell r="K307">
            <v>0</v>
          </cell>
          <cell r="M307">
            <v>0</v>
          </cell>
          <cell r="N307">
            <v>0</v>
          </cell>
          <cell r="O307">
            <v>0</v>
          </cell>
        </row>
        <row r="311">
          <cell r="E311">
            <v>4.5999999999999996</v>
          </cell>
          <cell r="F311">
            <v>3.5</v>
          </cell>
          <cell r="M311">
            <v>4.5999999999999996</v>
          </cell>
          <cell r="N311">
            <v>3.5</v>
          </cell>
          <cell r="O311">
            <v>0</v>
          </cell>
        </row>
        <row r="313">
          <cell r="E313">
            <v>5.0999999999999996</v>
          </cell>
          <cell r="F313">
            <v>3.9</v>
          </cell>
          <cell r="G313">
            <v>0</v>
          </cell>
          <cell r="K313">
            <v>0</v>
          </cell>
          <cell r="M313">
            <v>5.0999999999999996</v>
          </cell>
          <cell r="N313">
            <v>3.9</v>
          </cell>
          <cell r="O313">
            <v>0</v>
          </cell>
        </row>
        <row r="317">
          <cell r="E317">
            <v>72.3</v>
          </cell>
          <cell r="F317">
            <v>45.800000000000004</v>
          </cell>
          <cell r="G317">
            <v>0</v>
          </cell>
          <cell r="I317">
            <v>2</v>
          </cell>
          <cell r="J317">
            <v>1.5</v>
          </cell>
          <cell r="K317">
            <v>0</v>
          </cell>
          <cell r="M317">
            <v>74.3</v>
          </cell>
          <cell r="N317">
            <v>47.300000000000004</v>
          </cell>
          <cell r="O317">
            <v>0</v>
          </cell>
        </row>
        <row r="322">
          <cell r="E322">
            <v>0.1</v>
          </cell>
          <cell r="F322">
            <v>0.1</v>
          </cell>
          <cell r="M322">
            <v>0.1</v>
          </cell>
          <cell r="N322">
            <v>0.1</v>
          </cell>
          <cell r="O322">
            <v>0</v>
          </cell>
        </row>
        <row r="324">
          <cell r="E324">
            <v>82.09999999999998</v>
          </cell>
          <cell r="F324">
            <v>53.300000000000004</v>
          </cell>
          <cell r="G324">
            <v>0</v>
          </cell>
          <cell r="I324">
            <v>2</v>
          </cell>
          <cell r="J324">
            <v>1.5</v>
          </cell>
          <cell r="K324">
            <v>0</v>
          </cell>
          <cell r="M324">
            <v>84.09999999999998</v>
          </cell>
          <cell r="N324">
            <v>54.800000000000004</v>
          </cell>
          <cell r="O324">
            <v>0</v>
          </cell>
        </row>
        <row r="341">
          <cell r="S341">
            <v>10.700000000000001</v>
          </cell>
        </row>
        <row r="342">
          <cell r="S342">
            <v>0</v>
          </cell>
        </row>
        <row r="343">
          <cell r="S343">
            <v>0</v>
          </cell>
        </row>
        <row r="344">
          <cell r="S344">
            <v>1340.0000000000002</v>
          </cell>
        </row>
        <row r="345">
          <cell r="S345">
            <v>284.89999999999998</v>
          </cell>
        </row>
        <row r="346">
          <cell r="S346">
            <v>12.000000000000002</v>
          </cell>
        </row>
        <row r="347">
          <cell r="S347">
            <v>126.6</v>
          </cell>
        </row>
        <row r="348">
          <cell r="S348">
            <v>1997.1000000000001</v>
          </cell>
        </row>
        <row r="349">
          <cell r="S349">
            <v>1603.8</v>
          </cell>
        </row>
        <row r="350">
          <cell r="S350">
            <v>85.299999999999983</v>
          </cell>
        </row>
      </sheetData>
      <sheetData sheetId="7">
        <row r="16">
          <cell r="E16">
            <v>112.4</v>
          </cell>
          <cell r="G16">
            <v>4.3</v>
          </cell>
          <cell r="M16">
            <v>112.4</v>
          </cell>
          <cell r="N16">
            <v>0</v>
          </cell>
          <cell r="O16">
            <v>4.3</v>
          </cell>
        </row>
        <row r="17">
          <cell r="E17">
            <v>112.4</v>
          </cell>
          <cell r="F17">
            <v>0</v>
          </cell>
          <cell r="G17">
            <v>4.3</v>
          </cell>
          <cell r="I17">
            <v>0</v>
          </cell>
          <cell r="J17">
            <v>0</v>
          </cell>
          <cell r="K17">
            <v>0</v>
          </cell>
          <cell r="M17">
            <v>112.4</v>
          </cell>
          <cell r="N17">
            <v>0</v>
          </cell>
          <cell r="O17">
            <v>4.3</v>
          </cell>
        </row>
        <row r="18">
          <cell r="Q18">
            <v>116.7</v>
          </cell>
        </row>
        <row r="19">
          <cell r="E19">
            <v>34.9</v>
          </cell>
          <cell r="M19">
            <v>34.9</v>
          </cell>
          <cell r="N19">
            <v>0</v>
          </cell>
          <cell r="O19">
            <v>0</v>
          </cell>
          <cell r="Q19">
            <v>0</v>
          </cell>
        </row>
        <row r="20">
          <cell r="E20">
            <v>34.9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34.9</v>
          </cell>
          <cell r="N20">
            <v>0</v>
          </cell>
          <cell r="O20">
            <v>0</v>
          </cell>
          <cell r="Q20">
            <v>34.9</v>
          </cell>
        </row>
        <row r="21">
          <cell r="Q21">
            <v>0</v>
          </cell>
        </row>
        <row r="22">
          <cell r="Q22">
            <v>0</v>
          </cell>
        </row>
        <row r="23">
          <cell r="Q23">
            <v>0</v>
          </cell>
        </row>
      </sheetData>
      <sheetData sheetId="8">
        <row r="32">
          <cell r="E32">
            <v>16.3</v>
          </cell>
          <cell r="M32">
            <v>16.3</v>
          </cell>
          <cell r="N32">
            <v>0</v>
          </cell>
          <cell r="O32">
            <v>0</v>
          </cell>
        </row>
        <row r="33">
          <cell r="E33">
            <v>2.9</v>
          </cell>
          <cell r="M33">
            <v>2.9</v>
          </cell>
          <cell r="N33">
            <v>0</v>
          </cell>
          <cell r="O33">
            <v>0</v>
          </cell>
        </row>
        <row r="34">
          <cell r="E34">
            <v>0.2</v>
          </cell>
          <cell r="M34">
            <v>0.2</v>
          </cell>
          <cell r="N34">
            <v>0</v>
          </cell>
          <cell r="O34">
            <v>0</v>
          </cell>
        </row>
        <row r="35">
          <cell r="E35">
            <v>0.5</v>
          </cell>
          <cell r="M35">
            <v>0.5</v>
          </cell>
          <cell r="N35">
            <v>0</v>
          </cell>
          <cell r="O35">
            <v>0</v>
          </cell>
        </row>
        <row r="36">
          <cell r="E36">
            <v>1.5</v>
          </cell>
          <cell r="M36">
            <v>1.5</v>
          </cell>
          <cell r="N36">
            <v>0</v>
          </cell>
          <cell r="O36">
            <v>0</v>
          </cell>
        </row>
        <row r="37">
          <cell r="E37">
            <v>2</v>
          </cell>
          <cell r="M37">
            <v>2</v>
          </cell>
          <cell r="N37">
            <v>0</v>
          </cell>
          <cell r="O37">
            <v>0</v>
          </cell>
        </row>
        <row r="38">
          <cell r="E38">
            <v>0.1</v>
          </cell>
          <cell r="M38">
            <v>0.1</v>
          </cell>
          <cell r="N38">
            <v>0</v>
          </cell>
          <cell r="O38">
            <v>0</v>
          </cell>
        </row>
        <row r="39">
          <cell r="E39">
            <v>2.5</v>
          </cell>
          <cell r="M39">
            <v>2.5</v>
          </cell>
          <cell r="N39">
            <v>0</v>
          </cell>
          <cell r="O39">
            <v>0</v>
          </cell>
        </row>
        <row r="40">
          <cell r="E40">
            <v>0.6</v>
          </cell>
          <cell r="M40">
            <v>0.6</v>
          </cell>
          <cell r="N40">
            <v>0</v>
          </cell>
          <cell r="O40">
            <v>0</v>
          </cell>
        </row>
        <row r="41">
          <cell r="E41">
            <v>0.7</v>
          </cell>
          <cell r="M41">
            <v>0.7</v>
          </cell>
          <cell r="N41">
            <v>0</v>
          </cell>
          <cell r="O41">
            <v>0</v>
          </cell>
        </row>
        <row r="42">
          <cell r="E42">
            <v>1.5</v>
          </cell>
          <cell r="M42">
            <v>1.5</v>
          </cell>
          <cell r="N42">
            <v>0</v>
          </cell>
          <cell r="O42">
            <v>0</v>
          </cell>
        </row>
        <row r="43">
          <cell r="E43">
            <v>28.8</v>
          </cell>
          <cell r="F43">
            <v>0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28.8</v>
          </cell>
          <cell r="N43">
            <v>0</v>
          </cell>
          <cell r="O43">
            <v>0</v>
          </cell>
        </row>
        <row r="45">
          <cell r="E45">
            <v>0.1</v>
          </cell>
          <cell r="M45">
            <v>0.1</v>
          </cell>
          <cell r="N45">
            <v>0</v>
          </cell>
          <cell r="O45">
            <v>0</v>
          </cell>
        </row>
        <row r="46">
          <cell r="E46">
            <v>1.2</v>
          </cell>
          <cell r="M46">
            <v>1.2</v>
          </cell>
          <cell r="N46">
            <v>0</v>
          </cell>
          <cell r="O46">
            <v>0</v>
          </cell>
        </row>
        <row r="47">
          <cell r="E47">
            <v>9.1</v>
          </cell>
          <cell r="G47">
            <v>4.2</v>
          </cell>
          <cell r="M47">
            <v>9.1</v>
          </cell>
          <cell r="N47">
            <v>0</v>
          </cell>
          <cell r="O47">
            <v>4.2</v>
          </cell>
        </row>
        <row r="48">
          <cell r="E48">
            <v>1.1000000000000001</v>
          </cell>
          <cell r="M48">
            <v>1.1000000000000001</v>
          </cell>
          <cell r="N48">
            <v>0</v>
          </cell>
          <cell r="O48">
            <v>0</v>
          </cell>
        </row>
        <row r="49">
          <cell r="E49">
            <v>1.6</v>
          </cell>
          <cell r="M49">
            <v>1.6</v>
          </cell>
          <cell r="N49">
            <v>0</v>
          </cell>
          <cell r="O49">
            <v>0</v>
          </cell>
        </row>
        <row r="50">
          <cell r="E50">
            <v>2.9</v>
          </cell>
          <cell r="M50">
            <v>2.9</v>
          </cell>
          <cell r="N50">
            <v>0</v>
          </cell>
          <cell r="O50">
            <v>0</v>
          </cell>
        </row>
        <row r="51">
          <cell r="E51">
            <v>2.9</v>
          </cell>
          <cell r="M51">
            <v>2.9</v>
          </cell>
          <cell r="N51">
            <v>0</v>
          </cell>
          <cell r="O51">
            <v>0</v>
          </cell>
        </row>
        <row r="52">
          <cell r="E52">
            <v>8.8000000000000007</v>
          </cell>
          <cell r="G52">
            <v>1.1000000000000001</v>
          </cell>
          <cell r="M52">
            <v>8.8000000000000007</v>
          </cell>
          <cell r="N52">
            <v>0</v>
          </cell>
          <cell r="O52">
            <v>1.1000000000000001</v>
          </cell>
        </row>
        <row r="53">
          <cell r="E53">
            <v>0.4</v>
          </cell>
          <cell r="M53">
            <v>0.4</v>
          </cell>
          <cell r="N53">
            <v>0</v>
          </cell>
          <cell r="O53">
            <v>0</v>
          </cell>
        </row>
        <row r="54">
          <cell r="E54">
            <v>1.5</v>
          </cell>
          <cell r="M54">
            <v>1.5</v>
          </cell>
          <cell r="N54">
            <v>0</v>
          </cell>
          <cell r="O54">
            <v>0</v>
          </cell>
        </row>
        <row r="55">
          <cell r="E55">
            <v>0.9</v>
          </cell>
          <cell r="M55">
            <v>0.9</v>
          </cell>
          <cell r="N55">
            <v>0</v>
          </cell>
          <cell r="O55">
            <v>0</v>
          </cell>
        </row>
        <row r="56">
          <cell r="E56">
            <v>30.499999999999996</v>
          </cell>
          <cell r="F56">
            <v>0</v>
          </cell>
          <cell r="G56">
            <v>5.3000000000000007</v>
          </cell>
          <cell r="I56">
            <v>0</v>
          </cell>
          <cell r="J56">
            <v>0</v>
          </cell>
          <cell r="K56">
            <v>0</v>
          </cell>
          <cell r="M56">
            <v>30.499999999999996</v>
          </cell>
          <cell r="N56">
            <v>0</v>
          </cell>
          <cell r="O56">
            <v>5.3000000000000007</v>
          </cell>
        </row>
        <row r="58">
          <cell r="E58">
            <v>24.3</v>
          </cell>
          <cell r="G58">
            <v>81.3</v>
          </cell>
          <cell r="M58">
            <v>24.3</v>
          </cell>
          <cell r="N58">
            <v>0</v>
          </cell>
          <cell r="O58">
            <v>81.3</v>
          </cell>
        </row>
        <row r="59">
          <cell r="M59">
            <v>0</v>
          </cell>
          <cell r="N59">
            <v>0</v>
          </cell>
          <cell r="O59">
            <v>0</v>
          </cell>
        </row>
        <row r="60">
          <cell r="E60">
            <v>24.3</v>
          </cell>
          <cell r="F60">
            <v>0</v>
          </cell>
          <cell r="G60">
            <v>81.3</v>
          </cell>
          <cell r="I60">
            <v>0</v>
          </cell>
          <cell r="J60">
            <v>0</v>
          </cell>
          <cell r="K60">
            <v>0</v>
          </cell>
          <cell r="M60">
            <v>24.3</v>
          </cell>
          <cell r="N60">
            <v>0</v>
          </cell>
          <cell r="O60">
            <v>81.3</v>
          </cell>
        </row>
        <row r="62">
          <cell r="E62">
            <v>0.1</v>
          </cell>
          <cell r="M62">
            <v>0.1</v>
          </cell>
          <cell r="N62">
            <v>0</v>
          </cell>
          <cell r="O62">
            <v>0</v>
          </cell>
        </row>
        <row r="63">
          <cell r="E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1.5</v>
          </cell>
          <cell r="M64">
            <v>1.5</v>
          </cell>
          <cell r="N64">
            <v>0</v>
          </cell>
          <cell r="O64">
            <v>0</v>
          </cell>
        </row>
        <row r="65">
          <cell r="E65">
            <v>6.4</v>
          </cell>
          <cell r="M65">
            <v>6.4</v>
          </cell>
          <cell r="N65">
            <v>0</v>
          </cell>
          <cell r="O65">
            <v>0</v>
          </cell>
        </row>
        <row r="66">
          <cell r="E66">
            <v>7.1</v>
          </cell>
          <cell r="M66">
            <v>7.1</v>
          </cell>
          <cell r="N66">
            <v>0</v>
          </cell>
          <cell r="O66">
            <v>0</v>
          </cell>
        </row>
        <row r="67">
          <cell r="E67">
            <v>7.9</v>
          </cell>
          <cell r="M67">
            <v>7.9</v>
          </cell>
          <cell r="N67">
            <v>0</v>
          </cell>
          <cell r="O67">
            <v>0</v>
          </cell>
        </row>
        <row r="68">
          <cell r="E68">
            <v>37.6</v>
          </cell>
          <cell r="F68">
            <v>19.399999999999999</v>
          </cell>
          <cell r="M68">
            <v>37.6</v>
          </cell>
          <cell r="N68">
            <v>19.399999999999999</v>
          </cell>
          <cell r="O68">
            <v>0</v>
          </cell>
        </row>
        <row r="69">
          <cell r="E69">
            <v>10.9</v>
          </cell>
          <cell r="M69">
            <v>10.9</v>
          </cell>
          <cell r="N69">
            <v>0</v>
          </cell>
          <cell r="O69">
            <v>0</v>
          </cell>
        </row>
        <row r="70">
          <cell r="E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2.2000000000000002</v>
          </cell>
          <cell r="M71">
            <v>2.2000000000000002</v>
          </cell>
          <cell r="N71">
            <v>0</v>
          </cell>
          <cell r="O71">
            <v>0</v>
          </cell>
        </row>
        <row r="72">
          <cell r="E72">
            <v>0.1</v>
          </cell>
          <cell r="M72">
            <v>0.1</v>
          </cell>
          <cell r="N72">
            <v>0</v>
          </cell>
          <cell r="O72">
            <v>0</v>
          </cell>
        </row>
        <row r="73">
          <cell r="E73">
            <v>0.1</v>
          </cell>
          <cell r="M73">
            <v>0.1</v>
          </cell>
          <cell r="N73">
            <v>0</v>
          </cell>
          <cell r="O73">
            <v>0</v>
          </cell>
        </row>
        <row r="74">
          <cell r="E74">
            <v>6.6</v>
          </cell>
          <cell r="M74">
            <v>6.6</v>
          </cell>
          <cell r="N74">
            <v>0</v>
          </cell>
          <cell r="O74">
            <v>0</v>
          </cell>
        </row>
        <row r="75">
          <cell r="E75">
            <v>0.1</v>
          </cell>
          <cell r="M75">
            <v>0.1</v>
          </cell>
          <cell r="N75">
            <v>0</v>
          </cell>
          <cell r="O75">
            <v>0</v>
          </cell>
        </row>
        <row r="76">
          <cell r="E76">
            <v>0.1</v>
          </cell>
          <cell r="M76">
            <v>0.1</v>
          </cell>
          <cell r="N76">
            <v>0</v>
          </cell>
          <cell r="O76">
            <v>0</v>
          </cell>
        </row>
        <row r="77">
          <cell r="E77">
            <v>4.8</v>
          </cell>
          <cell r="M77">
            <v>4.8</v>
          </cell>
          <cell r="N77">
            <v>0</v>
          </cell>
          <cell r="O77">
            <v>0</v>
          </cell>
        </row>
        <row r="78">
          <cell r="E78">
            <v>27.1</v>
          </cell>
          <cell r="M78">
            <v>27.1</v>
          </cell>
          <cell r="N78">
            <v>0</v>
          </cell>
          <cell r="O78">
            <v>0</v>
          </cell>
        </row>
        <row r="79">
          <cell r="E79">
            <v>12.1</v>
          </cell>
          <cell r="M79">
            <v>12.1</v>
          </cell>
          <cell r="N79">
            <v>0</v>
          </cell>
          <cell r="O79">
            <v>0</v>
          </cell>
        </row>
        <row r="80">
          <cell r="E80">
            <v>22.6</v>
          </cell>
          <cell r="M80">
            <v>22.6</v>
          </cell>
          <cell r="N80">
            <v>0</v>
          </cell>
          <cell r="O80">
            <v>0</v>
          </cell>
        </row>
        <row r="81">
          <cell r="E81">
            <v>6.2</v>
          </cell>
          <cell r="M81">
            <v>6.2</v>
          </cell>
          <cell r="N81">
            <v>0</v>
          </cell>
          <cell r="O81">
            <v>0</v>
          </cell>
        </row>
        <row r="82">
          <cell r="E82">
            <v>60.4</v>
          </cell>
          <cell r="M82">
            <v>60.4</v>
          </cell>
          <cell r="N82">
            <v>0</v>
          </cell>
          <cell r="O82">
            <v>0</v>
          </cell>
        </row>
        <row r="83">
          <cell r="E83">
            <v>35.299999999999997</v>
          </cell>
          <cell r="M83">
            <v>35.299999999999997</v>
          </cell>
          <cell r="N83">
            <v>0</v>
          </cell>
          <cell r="O83">
            <v>0</v>
          </cell>
        </row>
        <row r="84">
          <cell r="E84">
            <v>35.6</v>
          </cell>
          <cell r="M84">
            <v>35.6</v>
          </cell>
          <cell r="N84">
            <v>0</v>
          </cell>
          <cell r="O84">
            <v>0</v>
          </cell>
        </row>
        <row r="85">
          <cell r="E85">
            <v>76.400000000000006</v>
          </cell>
          <cell r="M85">
            <v>76.400000000000006</v>
          </cell>
          <cell r="N85">
            <v>0</v>
          </cell>
          <cell r="O85">
            <v>0</v>
          </cell>
        </row>
        <row r="86">
          <cell r="E86">
            <v>38.200000000000003</v>
          </cell>
          <cell r="M86">
            <v>38.200000000000003</v>
          </cell>
          <cell r="N86">
            <v>0</v>
          </cell>
          <cell r="O86">
            <v>0</v>
          </cell>
        </row>
        <row r="87">
          <cell r="E87">
            <v>69.7</v>
          </cell>
          <cell r="M87">
            <v>69.7</v>
          </cell>
          <cell r="N87">
            <v>0</v>
          </cell>
          <cell r="O87">
            <v>0</v>
          </cell>
        </row>
        <row r="88">
          <cell r="E88">
            <v>8.9</v>
          </cell>
          <cell r="M88">
            <v>8.9</v>
          </cell>
          <cell r="N88">
            <v>0</v>
          </cell>
          <cell r="O88">
            <v>0</v>
          </cell>
        </row>
        <row r="89">
          <cell r="E89">
            <v>16.2</v>
          </cell>
          <cell r="M89">
            <v>16.2</v>
          </cell>
          <cell r="N89">
            <v>0</v>
          </cell>
          <cell r="O89">
            <v>0</v>
          </cell>
        </row>
        <row r="90">
          <cell r="E90">
            <v>4.4000000000000004</v>
          </cell>
          <cell r="F90">
            <v>1.7</v>
          </cell>
          <cell r="M90">
            <v>4.4000000000000004</v>
          </cell>
          <cell r="N90">
            <v>1.7</v>
          </cell>
          <cell r="O90">
            <v>0</v>
          </cell>
        </row>
        <row r="91">
          <cell r="E91">
            <v>52.3</v>
          </cell>
          <cell r="F91">
            <v>30.4</v>
          </cell>
          <cell r="M91">
            <v>52.3</v>
          </cell>
          <cell r="N91">
            <v>30.4</v>
          </cell>
          <cell r="O91">
            <v>0</v>
          </cell>
        </row>
        <row r="92">
          <cell r="E92">
            <v>11.8</v>
          </cell>
          <cell r="F92">
            <v>3.6</v>
          </cell>
          <cell r="M92">
            <v>11.8</v>
          </cell>
          <cell r="N92">
            <v>3.6</v>
          </cell>
          <cell r="O92">
            <v>0</v>
          </cell>
        </row>
        <row r="93">
          <cell r="E93">
            <v>26.5</v>
          </cell>
          <cell r="M93">
            <v>26.5</v>
          </cell>
          <cell r="N93">
            <v>0</v>
          </cell>
          <cell r="O93">
            <v>0</v>
          </cell>
        </row>
        <row r="94">
          <cell r="E94">
            <v>14</v>
          </cell>
          <cell r="M94">
            <v>14</v>
          </cell>
          <cell r="N94">
            <v>0</v>
          </cell>
          <cell r="O94">
            <v>0</v>
          </cell>
        </row>
        <row r="95">
          <cell r="E95">
            <v>2</v>
          </cell>
          <cell r="M95">
            <v>2</v>
          </cell>
          <cell r="N95">
            <v>0</v>
          </cell>
          <cell r="O95">
            <v>0</v>
          </cell>
        </row>
        <row r="96">
          <cell r="E96">
            <v>605.39999999999986</v>
          </cell>
          <cell r="F96">
            <v>55.1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  <cell r="M96">
            <v>605.39999999999986</v>
          </cell>
          <cell r="N96">
            <v>55.1</v>
          </cell>
          <cell r="O96">
            <v>0</v>
          </cell>
        </row>
        <row r="98">
          <cell r="E98">
            <v>0.7</v>
          </cell>
          <cell r="M98">
            <v>0.7</v>
          </cell>
          <cell r="N98">
            <v>0</v>
          </cell>
          <cell r="O98">
            <v>0</v>
          </cell>
        </row>
        <row r="99">
          <cell r="E99">
            <v>0.6</v>
          </cell>
          <cell r="M99">
            <v>0.6</v>
          </cell>
          <cell r="N99">
            <v>0</v>
          </cell>
          <cell r="O99">
            <v>0</v>
          </cell>
        </row>
        <row r="100">
          <cell r="E100">
            <v>1</v>
          </cell>
          <cell r="M100">
            <v>1</v>
          </cell>
          <cell r="N100">
            <v>0</v>
          </cell>
          <cell r="O100">
            <v>0</v>
          </cell>
        </row>
        <row r="101">
          <cell r="E101">
            <v>0.8</v>
          </cell>
          <cell r="M101">
            <v>0.8</v>
          </cell>
          <cell r="N101">
            <v>0</v>
          </cell>
          <cell r="O101">
            <v>0</v>
          </cell>
        </row>
        <row r="102">
          <cell r="E102">
            <v>12.5</v>
          </cell>
          <cell r="G102">
            <v>0.3</v>
          </cell>
          <cell r="M102">
            <v>12.5</v>
          </cell>
          <cell r="N102">
            <v>0</v>
          </cell>
          <cell r="O102">
            <v>0.3</v>
          </cell>
        </row>
        <row r="103">
          <cell r="E103">
            <v>3.4</v>
          </cell>
          <cell r="M103">
            <v>3.4</v>
          </cell>
          <cell r="N103">
            <v>0</v>
          </cell>
          <cell r="O103">
            <v>0</v>
          </cell>
        </row>
        <row r="104">
          <cell r="E104">
            <v>2.2999999999999998</v>
          </cell>
          <cell r="M104">
            <v>2.2999999999999998</v>
          </cell>
          <cell r="N104">
            <v>0</v>
          </cell>
          <cell r="O104">
            <v>0</v>
          </cell>
        </row>
        <row r="105">
          <cell r="E105">
            <v>0.8</v>
          </cell>
          <cell r="M105">
            <v>0.8</v>
          </cell>
          <cell r="N105">
            <v>0</v>
          </cell>
          <cell r="O105">
            <v>0</v>
          </cell>
        </row>
        <row r="106">
          <cell r="E106">
            <v>0.8</v>
          </cell>
          <cell r="M106">
            <v>0.8</v>
          </cell>
          <cell r="N106">
            <v>0</v>
          </cell>
          <cell r="O106">
            <v>0</v>
          </cell>
        </row>
        <row r="107">
          <cell r="E107">
            <v>1.3</v>
          </cell>
          <cell r="M107">
            <v>1.3</v>
          </cell>
          <cell r="N107">
            <v>0</v>
          </cell>
          <cell r="O107">
            <v>0</v>
          </cell>
        </row>
        <row r="108">
          <cell r="E108">
            <v>1.6</v>
          </cell>
          <cell r="M108">
            <v>1.6</v>
          </cell>
          <cell r="N108">
            <v>0</v>
          </cell>
          <cell r="O108">
            <v>0</v>
          </cell>
        </row>
        <row r="109">
          <cell r="E109">
            <v>1.8</v>
          </cell>
          <cell r="M109">
            <v>1.8</v>
          </cell>
          <cell r="N109">
            <v>0</v>
          </cell>
          <cell r="O109">
            <v>0</v>
          </cell>
        </row>
        <row r="110">
          <cell r="E110">
            <v>13</v>
          </cell>
          <cell r="M110">
            <v>13</v>
          </cell>
          <cell r="N110">
            <v>0</v>
          </cell>
          <cell r="O110">
            <v>0</v>
          </cell>
        </row>
        <row r="111">
          <cell r="E111">
            <v>13.2</v>
          </cell>
          <cell r="M111">
            <v>13.2</v>
          </cell>
          <cell r="N111">
            <v>0</v>
          </cell>
          <cell r="O111">
            <v>0</v>
          </cell>
        </row>
        <row r="112">
          <cell r="E112">
            <v>53.800000000000011</v>
          </cell>
          <cell r="F112">
            <v>0</v>
          </cell>
          <cell r="G112">
            <v>0.3</v>
          </cell>
          <cell r="I112">
            <v>0</v>
          </cell>
          <cell r="J112">
            <v>0</v>
          </cell>
          <cell r="K112">
            <v>0</v>
          </cell>
          <cell r="M112">
            <v>53.800000000000011</v>
          </cell>
          <cell r="N112">
            <v>0</v>
          </cell>
          <cell r="O112">
            <v>0.3</v>
          </cell>
        </row>
        <row r="114">
          <cell r="E114">
            <v>233</v>
          </cell>
          <cell r="F114">
            <v>98.5</v>
          </cell>
          <cell r="M114">
            <v>233</v>
          </cell>
          <cell r="N114">
            <v>98.5</v>
          </cell>
          <cell r="O114">
            <v>0</v>
          </cell>
        </row>
        <row r="115">
          <cell r="E115">
            <v>30</v>
          </cell>
          <cell r="M115">
            <v>30</v>
          </cell>
          <cell r="N115">
            <v>0</v>
          </cell>
          <cell r="O115">
            <v>0</v>
          </cell>
        </row>
        <row r="116">
          <cell r="E116">
            <v>8</v>
          </cell>
          <cell r="M116">
            <v>8</v>
          </cell>
          <cell r="N116">
            <v>0</v>
          </cell>
          <cell r="O116">
            <v>0</v>
          </cell>
        </row>
        <row r="117">
          <cell r="E117">
            <v>3</v>
          </cell>
          <cell r="M117">
            <v>3</v>
          </cell>
          <cell r="N117">
            <v>0</v>
          </cell>
          <cell r="O117">
            <v>0</v>
          </cell>
        </row>
        <row r="118">
          <cell r="E118">
            <v>274</v>
          </cell>
          <cell r="F118">
            <v>98.5</v>
          </cell>
          <cell r="G118">
            <v>0</v>
          </cell>
          <cell r="I118">
            <v>0</v>
          </cell>
          <cell r="J118">
            <v>0</v>
          </cell>
          <cell r="K118">
            <v>0</v>
          </cell>
          <cell r="M118">
            <v>274</v>
          </cell>
          <cell r="N118">
            <v>98.5</v>
          </cell>
          <cell r="O118">
            <v>0</v>
          </cell>
        </row>
        <row r="121">
          <cell r="Q121">
            <v>27.3</v>
          </cell>
        </row>
        <row r="122">
          <cell r="Q122">
            <v>0</v>
          </cell>
        </row>
        <row r="123">
          <cell r="Q123">
            <v>1.5</v>
          </cell>
        </row>
        <row r="124">
          <cell r="Q124">
            <v>0</v>
          </cell>
        </row>
        <row r="125">
          <cell r="Q125">
            <v>0</v>
          </cell>
        </row>
        <row r="126">
          <cell r="Q126">
            <v>35.799999999999997</v>
          </cell>
        </row>
        <row r="127">
          <cell r="Q127">
            <v>105.6</v>
          </cell>
        </row>
        <row r="128">
          <cell r="Q128">
            <v>54.100000000000009</v>
          </cell>
        </row>
        <row r="129">
          <cell r="Q129">
            <v>605.39999999999986</v>
          </cell>
        </row>
        <row r="130">
          <cell r="Q130">
            <v>274</v>
          </cell>
        </row>
      </sheetData>
      <sheetData sheetId="9">
        <row r="28">
          <cell r="G28">
            <v>12</v>
          </cell>
          <cell r="M28">
            <v>0</v>
          </cell>
          <cell r="N28">
            <v>0</v>
          </cell>
          <cell r="O28">
            <v>12</v>
          </cell>
        </row>
        <row r="29">
          <cell r="E29">
            <v>0</v>
          </cell>
          <cell r="F29">
            <v>0</v>
          </cell>
          <cell r="G29">
            <v>12</v>
          </cell>
          <cell r="I29">
            <v>0</v>
          </cell>
          <cell r="J29">
            <v>0</v>
          </cell>
          <cell r="K29">
            <v>0</v>
          </cell>
          <cell r="M29">
            <v>0</v>
          </cell>
          <cell r="N29">
            <v>0</v>
          </cell>
          <cell r="O29">
            <v>12</v>
          </cell>
        </row>
        <row r="31">
          <cell r="E31">
            <v>0</v>
          </cell>
          <cell r="F31">
            <v>0</v>
          </cell>
          <cell r="G31">
            <v>395.5</v>
          </cell>
          <cell r="I31">
            <v>0</v>
          </cell>
          <cell r="J31">
            <v>0</v>
          </cell>
          <cell r="K31">
            <v>0</v>
          </cell>
          <cell r="M31">
            <v>0</v>
          </cell>
          <cell r="N31">
            <v>0</v>
          </cell>
          <cell r="O31">
            <v>395.5</v>
          </cell>
        </row>
        <row r="36">
          <cell r="E36">
            <v>0</v>
          </cell>
          <cell r="F36">
            <v>0</v>
          </cell>
          <cell r="G36">
            <v>395.5</v>
          </cell>
          <cell r="I36">
            <v>0</v>
          </cell>
          <cell r="J36">
            <v>0</v>
          </cell>
          <cell r="K36">
            <v>0</v>
          </cell>
          <cell r="M36">
            <v>0</v>
          </cell>
          <cell r="N36">
            <v>0</v>
          </cell>
          <cell r="O36">
            <v>395.5</v>
          </cell>
        </row>
        <row r="39">
          <cell r="E39">
            <v>0</v>
          </cell>
          <cell r="F39">
            <v>0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M39">
            <v>0</v>
          </cell>
          <cell r="N39">
            <v>0</v>
          </cell>
          <cell r="O39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  <cell r="N42">
            <v>0</v>
          </cell>
          <cell r="O42">
            <v>0</v>
          </cell>
        </row>
        <row r="44">
          <cell r="E44">
            <v>5.3</v>
          </cell>
          <cell r="F44">
            <v>1.5</v>
          </cell>
          <cell r="G44">
            <v>562</v>
          </cell>
          <cell r="M44">
            <v>5.3</v>
          </cell>
          <cell r="N44">
            <v>1.5</v>
          </cell>
          <cell r="O44">
            <v>562</v>
          </cell>
        </row>
        <row r="45">
          <cell r="E45">
            <v>5.3</v>
          </cell>
          <cell r="F45">
            <v>1.5</v>
          </cell>
          <cell r="G45">
            <v>562</v>
          </cell>
          <cell r="I45">
            <v>0</v>
          </cell>
          <cell r="J45">
            <v>0</v>
          </cell>
          <cell r="K45">
            <v>0</v>
          </cell>
          <cell r="M45">
            <v>5.3</v>
          </cell>
          <cell r="N45">
            <v>1.5</v>
          </cell>
          <cell r="O45">
            <v>562</v>
          </cell>
        </row>
        <row r="47">
          <cell r="E47">
            <v>4.7</v>
          </cell>
          <cell r="F47">
            <v>1.5</v>
          </cell>
          <cell r="G47">
            <v>146.6</v>
          </cell>
          <cell r="M47">
            <v>4.7</v>
          </cell>
          <cell r="N47">
            <v>1.5</v>
          </cell>
          <cell r="O47">
            <v>146.6</v>
          </cell>
        </row>
        <row r="48">
          <cell r="M48">
            <v>0</v>
          </cell>
          <cell r="N48">
            <v>0</v>
          </cell>
          <cell r="O48">
            <v>0</v>
          </cell>
        </row>
        <row r="49">
          <cell r="E49">
            <v>4.7</v>
          </cell>
          <cell r="F49">
            <v>1.5</v>
          </cell>
          <cell r="G49">
            <v>146.6</v>
          </cell>
          <cell r="I49">
            <v>0</v>
          </cell>
          <cell r="J49">
            <v>0</v>
          </cell>
          <cell r="K49">
            <v>0</v>
          </cell>
          <cell r="M49">
            <v>4.7</v>
          </cell>
          <cell r="N49">
            <v>1.5</v>
          </cell>
          <cell r="O49">
            <v>146.6</v>
          </cell>
        </row>
        <row r="51">
          <cell r="E51">
            <v>2.4</v>
          </cell>
          <cell r="F51">
            <v>0.6</v>
          </cell>
          <cell r="G51">
            <v>76.2</v>
          </cell>
          <cell r="M51">
            <v>2.4</v>
          </cell>
          <cell r="N51">
            <v>0.6</v>
          </cell>
          <cell r="O51">
            <v>76.2</v>
          </cell>
        </row>
        <row r="52">
          <cell r="E52">
            <v>2.4</v>
          </cell>
          <cell r="F52">
            <v>0.6</v>
          </cell>
          <cell r="G52">
            <v>76.2</v>
          </cell>
          <cell r="I52">
            <v>0</v>
          </cell>
          <cell r="J52">
            <v>0</v>
          </cell>
          <cell r="K52">
            <v>0</v>
          </cell>
          <cell r="M52">
            <v>2.4</v>
          </cell>
          <cell r="N52">
            <v>0.6</v>
          </cell>
          <cell r="O52">
            <v>76.2</v>
          </cell>
        </row>
        <row r="55">
          <cell r="Q55">
            <v>0</v>
          </cell>
        </row>
        <row r="56">
          <cell r="Q56">
            <v>0</v>
          </cell>
        </row>
        <row r="57">
          <cell r="Q57">
            <v>0</v>
          </cell>
        </row>
        <row r="58">
          <cell r="Q58">
            <v>686.19999999999993</v>
          </cell>
        </row>
        <row r="59">
          <cell r="Q59">
            <v>256.39999999999998</v>
          </cell>
        </row>
        <row r="60">
          <cell r="Q60">
            <v>10.1</v>
          </cell>
        </row>
        <row r="61">
          <cell r="Q61">
            <v>0</v>
          </cell>
        </row>
        <row r="62">
          <cell r="Q62">
            <v>173.39999999999998</v>
          </cell>
        </row>
        <row r="63">
          <cell r="Q63">
            <v>0</v>
          </cell>
        </row>
        <row r="64">
          <cell r="Q64">
            <v>78.600000000000009</v>
          </cell>
        </row>
      </sheetData>
      <sheetData sheetId="10">
        <row r="15">
          <cell r="E15">
            <v>147.5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M15">
            <v>147.5</v>
          </cell>
          <cell r="N15">
            <v>0</v>
          </cell>
          <cell r="O15">
            <v>0</v>
          </cell>
        </row>
        <row r="19">
          <cell r="E19">
            <v>147.5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M19">
            <v>147.5</v>
          </cell>
          <cell r="N19">
            <v>0</v>
          </cell>
          <cell r="O19">
            <v>0</v>
          </cell>
        </row>
        <row r="21">
          <cell r="E21">
            <v>77.2</v>
          </cell>
          <cell r="F21">
            <v>0</v>
          </cell>
          <cell r="G21">
            <v>14.6</v>
          </cell>
          <cell r="I21">
            <v>0</v>
          </cell>
          <cell r="J21">
            <v>0</v>
          </cell>
          <cell r="K21">
            <v>0</v>
          </cell>
          <cell r="M21">
            <v>77.2</v>
          </cell>
          <cell r="N21">
            <v>0</v>
          </cell>
          <cell r="O21">
            <v>14.6</v>
          </cell>
        </row>
        <row r="24">
          <cell r="G24">
            <v>20.7</v>
          </cell>
          <cell r="M24">
            <v>0</v>
          </cell>
          <cell r="N24">
            <v>0</v>
          </cell>
          <cell r="O24">
            <v>20.7</v>
          </cell>
        </row>
        <row r="25">
          <cell r="E25">
            <v>77.2</v>
          </cell>
          <cell r="F25">
            <v>0</v>
          </cell>
          <cell r="G25">
            <v>35.299999999999997</v>
          </cell>
          <cell r="I25">
            <v>0</v>
          </cell>
          <cell r="J25">
            <v>0</v>
          </cell>
          <cell r="K25">
            <v>0</v>
          </cell>
          <cell r="M25">
            <v>77.2</v>
          </cell>
          <cell r="N25">
            <v>0</v>
          </cell>
          <cell r="O25">
            <v>35.299999999999997</v>
          </cell>
        </row>
        <row r="27">
          <cell r="E27">
            <v>22.3</v>
          </cell>
          <cell r="M27">
            <v>22.3</v>
          </cell>
          <cell r="N27">
            <v>0</v>
          </cell>
          <cell r="O27">
            <v>0</v>
          </cell>
        </row>
        <row r="28">
          <cell r="E28">
            <v>1.5</v>
          </cell>
          <cell r="M28">
            <v>1.5</v>
          </cell>
          <cell r="N28">
            <v>0</v>
          </cell>
          <cell r="O28">
            <v>0</v>
          </cell>
        </row>
        <row r="29">
          <cell r="E29">
            <v>2.4</v>
          </cell>
          <cell r="M29">
            <v>2.4</v>
          </cell>
          <cell r="N29">
            <v>0</v>
          </cell>
          <cell r="O29">
            <v>0</v>
          </cell>
        </row>
        <row r="30">
          <cell r="E30">
            <v>7.1</v>
          </cell>
          <cell r="M30">
            <v>7.1</v>
          </cell>
          <cell r="N30">
            <v>0</v>
          </cell>
          <cell r="O30">
            <v>0</v>
          </cell>
        </row>
        <row r="31">
          <cell r="E31">
            <v>1</v>
          </cell>
          <cell r="M31">
            <v>1</v>
          </cell>
          <cell r="N31">
            <v>0</v>
          </cell>
          <cell r="O31">
            <v>0</v>
          </cell>
        </row>
        <row r="32">
          <cell r="E32">
            <v>1.9</v>
          </cell>
          <cell r="M32">
            <v>1.9</v>
          </cell>
          <cell r="N32">
            <v>0</v>
          </cell>
          <cell r="O32">
            <v>0</v>
          </cell>
        </row>
        <row r="33">
          <cell r="E33">
            <v>1.3</v>
          </cell>
          <cell r="M33">
            <v>1.3</v>
          </cell>
          <cell r="N33">
            <v>0</v>
          </cell>
          <cell r="O33">
            <v>0</v>
          </cell>
        </row>
        <row r="34">
          <cell r="E34">
            <v>16.899999999999999</v>
          </cell>
          <cell r="M34">
            <v>16.899999999999999</v>
          </cell>
          <cell r="N34">
            <v>0</v>
          </cell>
          <cell r="O34">
            <v>0</v>
          </cell>
        </row>
        <row r="35">
          <cell r="E35">
            <v>9.6</v>
          </cell>
          <cell r="M35">
            <v>9.6</v>
          </cell>
          <cell r="N35">
            <v>0</v>
          </cell>
          <cell r="O35">
            <v>0</v>
          </cell>
        </row>
        <row r="36">
          <cell r="E36">
            <v>7.4</v>
          </cell>
          <cell r="M36">
            <v>7.4</v>
          </cell>
          <cell r="N36">
            <v>0</v>
          </cell>
          <cell r="O36">
            <v>0</v>
          </cell>
        </row>
        <row r="37">
          <cell r="E37">
            <v>7.2</v>
          </cell>
          <cell r="M37">
            <v>7.2</v>
          </cell>
          <cell r="N37">
            <v>0</v>
          </cell>
          <cell r="O37">
            <v>0</v>
          </cell>
        </row>
        <row r="38">
          <cell r="E38">
            <v>0.2</v>
          </cell>
          <cell r="M38">
            <v>0.2</v>
          </cell>
          <cell r="N38">
            <v>0</v>
          </cell>
          <cell r="O38">
            <v>0</v>
          </cell>
        </row>
        <row r="39">
          <cell r="E39">
            <v>0.5</v>
          </cell>
          <cell r="M39">
            <v>0.5</v>
          </cell>
          <cell r="N39">
            <v>0</v>
          </cell>
          <cell r="O39">
            <v>0</v>
          </cell>
        </row>
        <row r="40">
          <cell r="E40">
            <v>0.6</v>
          </cell>
          <cell r="M40">
            <v>0.6</v>
          </cell>
          <cell r="N40">
            <v>0</v>
          </cell>
          <cell r="O40">
            <v>0</v>
          </cell>
        </row>
        <row r="41">
          <cell r="E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0.3</v>
          </cell>
          <cell r="M42">
            <v>0.3</v>
          </cell>
          <cell r="N42">
            <v>0</v>
          </cell>
          <cell r="O42">
            <v>0</v>
          </cell>
        </row>
        <row r="43">
          <cell r="E43">
            <v>0.4</v>
          </cell>
          <cell r="M43">
            <v>0.4</v>
          </cell>
          <cell r="N43">
            <v>0</v>
          </cell>
          <cell r="O43">
            <v>0</v>
          </cell>
        </row>
        <row r="44">
          <cell r="E44">
            <v>0.6</v>
          </cell>
          <cell r="M44">
            <v>0.6</v>
          </cell>
          <cell r="N44">
            <v>0</v>
          </cell>
          <cell r="O44">
            <v>0</v>
          </cell>
        </row>
        <row r="45">
          <cell r="E45">
            <v>3</v>
          </cell>
          <cell r="M45">
            <v>3</v>
          </cell>
          <cell r="N45">
            <v>0</v>
          </cell>
          <cell r="O45">
            <v>0</v>
          </cell>
        </row>
        <row r="46">
          <cell r="E46">
            <v>1.7</v>
          </cell>
          <cell r="M46">
            <v>1.7</v>
          </cell>
          <cell r="N46">
            <v>0</v>
          </cell>
          <cell r="O46">
            <v>0</v>
          </cell>
        </row>
        <row r="47">
          <cell r="E47">
            <v>2.5</v>
          </cell>
          <cell r="M47">
            <v>2.5</v>
          </cell>
          <cell r="N47">
            <v>0</v>
          </cell>
          <cell r="O47">
            <v>0</v>
          </cell>
        </row>
        <row r="48">
          <cell r="E48">
            <v>4.4000000000000004</v>
          </cell>
          <cell r="M48">
            <v>4.4000000000000004</v>
          </cell>
          <cell r="N48">
            <v>0</v>
          </cell>
          <cell r="O48">
            <v>0</v>
          </cell>
        </row>
        <row r="49">
          <cell r="E49">
            <v>3.2</v>
          </cell>
          <cell r="M49">
            <v>3.2</v>
          </cell>
          <cell r="N49">
            <v>0</v>
          </cell>
          <cell r="O49">
            <v>0</v>
          </cell>
        </row>
        <row r="50">
          <cell r="E50">
            <v>4.5</v>
          </cell>
          <cell r="M50">
            <v>4.5</v>
          </cell>
          <cell r="N50">
            <v>0</v>
          </cell>
          <cell r="O50">
            <v>0</v>
          </cell>
        </row>
        <row r="51">
          <cell r="E51">
            <v>6.2</v>
          </cell>
          <cell r="M51">
            <v>6.2</v>
          </cell>
          <cell r="N51">
            <v>0</v>
          </cell>
          <cell r="O51">
            <v>0</v>
          </cell>
        </row>
        <row r="52">
          <cell r="E52">
            <v>0.4</v>
          </cell>
          <cell r="M52">
            <v>0.4</v>
          </cell>
          <cell r="N52">
            <v>0</v>
          </cell>
          <cell r="O52">
            <v>0</v>
          </cell>
        </row>
        <row r="53">
          <cell r="E53">
            <v>4.8</v>
          </cell>
          <cell r="M53">
            <v>4.8</v>
          </cell>
          <cell r="N53">
            <v>0</v>
          </cell>
          <cell r="O53">
            <v>0</v>
          </cell>
        </row>
        <row r="54">
          <cell r="E54">
            <v>0.6</v>
          </cell>
          <cell r="M54">
            <v>0.6</v>
          </cell>
          <cell r="N54">
            <v>0</v>
          </cell>
          <cell r="O54">
            <v>0</v>
          </cell>
        </row>
        <row r="55">
          <cell r="E55">
            <v>0.6</v>
          </cell>
          <cell r="M55">
            <v>0.6</v>
          </cell>
          <cell r="N55">
            <v>0</v>
          </cell>
          <cell r="O55">
            <v>0</v>
          </cell>
        </row>
        <row r="56">
          <cell r="E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3.4</v>
          </cell>
          <cell r="M57">
            <v>3.4</v>
          </cell>
          <cell r="N57">
            <v>0</v>
          </cell>
          <cell r="O57">
            <v>0</v>
          </cell>
        </row>
        <row r="58">
          <cell r="E58">
            <v>117.5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117.5</v>
          </cell>
          <cell r="N58">
            <v>0</v>
          </cell>
          <cell r="O58">
            <v>0</v>
          </cell>
        </row>
        <row r="60">
          <cell r="E60">
            <v>4.8</v>
          </cell>
          <cell r="M60">
            <v>4.8</v>
          </cell>
          <cell r="N60">
            <v>0</v>
          </cell>
          <cell r="O60">
            <v>0</v>
          </cell>
        </row>
        <row r="61">
          <cell r="E61">
            <v>0.1</v>
          </cell>
          <cell r="M61">
            <v>0.1</v>
          </cell>
          <cell r="N61">
            <v>0</v>
          </cell>
          <cell r="O61">
            <v>0</v>
          </cell>
        </row>
        <row r="62">
          <cell r="E62">
            <v>0.5</v>
          </cell>
          <cell r="M62">
            <v>0.5</v>
          </cell>
          <cell r="N62">
            <v>0</v>
          </cell>
          <cell r="O62">
            <v>0</v>
          </cell>
        </row>
        <row r="63">
          <cell r="E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0.4</v>
          </cell>
          <cell r="M64">
            <v>0.4</v>
          </cell>
          <cell r="N64">
            <v>0</v>
          </cell>
          <cell r="O64">
            <v>0</v>
          </cell>
        </row>
        <row r="65">
          <cell r="E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3.7</v>
          </cell>
          <cell r="M66">
            <v>3.7</v>
          </cell>
          <cell r="N66">
            <v>0</v>
          </cell>
          <cell r="O66">
            <v>0</v>
          </cell>
        </row>
        <row r="67">
          <cell r="E67">
            <v>2.6</v>
          </cell>
          <cell r="M67">
            <v>2.6</v>
          </cell>
          <cell r="N67">
            <v>0</v>
          </cell>
          <cell r="O67">
            <v>0</v>
          </cell>
        </row>
        <row r="68">
          <cell r="E68">
            <v>3</v>
          </cell>
          <cell r="M68">
            <v>3</v>
          </cell>
          <cell r="N68">
            <v>0</v>
          </cell>
          <cell r="O68">
            <v>0</v>
          </cell>
        </row>
        <row r="69">
          <cell r="E69">
            <v>15.299999999999999</v>
          </cell>
          <cell r="F69">
            <v>0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15.299999999999999</v>
          </cell>
          <cell r="N69">
            <v>0</v>
          </cell>
          <cell r="O69">
            <v>0</v>
          </cell>
        </row>
        <row r="71">
          <cell r="E71">
            <v>136.19999999999999</v>
          </cell>
          <cell r="G71">
            <v>66.2</v>
          </cell>
          <cell r="M71">
            <v>136.19999999999999</v>
          </cell>
          <cell r="N71">
            <v>0</v>
          </cell>
          <cell r="O71">
            <v>66.2</v>
          </cell>
        </row>
        <row r="72">
          <cell r="E72">
            <v>4.2</v>
          </cell>
          <cell r="M72">
            <v>4.2</v>
          </cell>
          <cell r="N72">
            <v>0</v>
          </cell>
          <cell r="O72">
            <v>0</v>
          </cell>
        </row>
        <row r="73">
          <cell r="E73">
            <v>2.2999999999999998</v>
          </cell>
          <cell r="M73">
            <v>2.2999999999999998</v>
          </cell>
          <cell r="N73">
            <v>0</v>
          </cell>
          <cell r="O73">
            <v>0</v>
          </cell>
        </row>
        <row r="74">
          <cell r="E74">
            <v>5.7</v>
          </cell>
          <cell r="M74">
            <v>5.7</v>
          </cell>
          <cell r="N74">
            <v>0</v>
          </cell>
          <cell r="O74">
            <v>0</v>
          </cell>
        </row>
        <row r="75">
          <cell r="E75">
            <v>148.39999999999998</v>
          </cell>
          <cell r="F75">
            <v>0</v>
          </cell>
          <cell r="G75">
            <v>66.2</v>
          </cell>
          <cell r="I75">
            <v>0</v>
          </cell>
          <cell r="J75">
            <v>0</v>
          </cell>
          <cell r="K75">
            <v>0</v>
          </cell>
          <cell r="M75">
            <v>148.39999999999998</v>
          </cell>
          <cell r="N75">
            <v>0</v>
          </cell>
          <cell r="O75">
            <v>66.2</v>
          </cell>
        </row>
        <row r="78">
          <cell r="E78">
            <v>0.2</v>
          </cell>
          <cell r="M78">
            <v>0.2</v>
          </cell>
          <cell r="N78">
            <v>0</v>
          </cell>
          <cell r="O78">
            <v>0</v>
          </cell>
        </row>
        <row r="80">
          <cell r="E80">
            <v>0.1</v>
          </cell>
          <cell r="M80">
            <v>0.1</v>
          </cell>
          <cell r="N80">
            <v>0</v>
          </cell>
          <cell r="O80">
            <v>0</v>
          </cell>
        </row>
        <row r="81">
          <cell r="E81">
            <v>0.30000000000000004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  <cell r="M81">
            <v>0.30000000000000004</v>
          </cell>
          <cell r="N81">
            <v>0</v>
          </cell>
          <cell r="O81">
            <v>0</v>
          </cell>
        </row>
        <row r="83">
          <cell r="E83">
            <v>0.1</v>
          </cell>
          <cell r="M83">
            <v>0.1</v>
          </cell>
          <cell r="N83">
            <v>0</v>
          </cell>
          <cell r="O83">
            <v>0</v>
          </cell>
        </row>
        <row r="85">
          <cell r="E85">
            <v>0.1</v>
          </cell>
          <cell r="M85">
            <v>0.1</v>
          </cell>
          <cell r="N85">
            <v>0</v>
          </cell>
          <cell r="O85">
            <v>0</v>
          </cell>
        </row>
        <row r="86">
          <cell r="E86">
            <v>0.2</v>
          </cell>
          <cell r="F86">
            <v>0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0.2</v>
          </cell>
          <cell r="N86">
            <v>0</v>
          </cell>
          <cell r="O86">
            <v>0</v>
          </cell>
        </row>
        <row r="88">
          <cell r="G88">
            <v>1.7</v>
          </cell>
          <cell r="M88">
            <v>0</v>
          </cell>
          <cell r="N88">
            <v>0</v>
          </cell>
          <cell r="O88">
            <v>1.7</v>
          </cell>
        </row>
        <row r="91">
          <cell r="E91">
            <v>0.1</v>
          </cell>
          <cell r="M91">
            <v>0.1</v>
          </cell>
          <cell r="N91">
            <v>0</v>
          </cell>
          <cell r="O91">
            <v>0</v>
          </cell>
        </row>
        <row r="92">
          <cell r="E92">
            <v>0.3</v>
          </cell>
          <cell r="M92">
            <v>0.3</v>
          </cell>
          <cell r="N92">
            <v>0</v>
          </cell>
          <cell r="O92">
            <v>0</v>
          </cell>
        </row>
        <row r="93">
          <cell r="E93">
            <v>0.6</v>
          </cell>
          <cell r="M93">
            <v>0.6</v>
          </cell>
          <cell r="N93">
            <v>0</v>
          </cell>
          <cell r="O93">
            <v>0</v>
          </cell>
        </row>
        <row r="94">
          <cell r="E94">
            <v>0.3</v>
          </cell>
          <cell r="M94">
            <v>0.3</v>
          </cell>
          <cell r="N94">
            <v>0</v>
          </cell>
          <cell r="O94">
            <v>0</v>
          </cell>
        </row>
        <row r="95">
          <cell r="E95">
            <v>0.2</v>
          </cell>
          <cell r="M95">
            <v>0.2</v>
          </cell>
          <cell r="N95">
            <v>0</v>
          </cell>
          <cell r="O95">
            <v>0</v>
          </cell>
        </row>
        <row r="96">
          <cell r="E96">
            <v>0.1</v>
          </cell>
          <cell r="M96">
            <v>0.1</v>
          </cell>
          <cell r="N96">
            <v>0</v>
          </cell>
          <cell r="O96">
            <v>0</v>
          </cell>
        </row>
        <row r="97">
          <cell r="E97">
            <v>0.5</v>
          </cell>
          <cell r="M97">
            <v>0.5</v>
          </cell>
          <cell r="N97">
            <v>0</v>
          </cell>
          <cell r="O97">
            <v>0</v>
          </cell>
        </row>
        <row r="98">
          <cell r="E98">
            <v>0.1</v>
          </cell>
          <cell r="M98">
            <v>0.1</v>
          </cell>
          <cell r="N98">
            <v>0</v>
          </cell>
          <cell r="O98">
            <v>0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0.4</v>
          </cell>
          <cell r="M100">
            <v>0.4</v>
          </cell>
          <cell r="N100">
            <v>0</v>
          </cell>
          <cell r="O100">
            <v>0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E102">
            <v>0.2</v>
          </cell>
          <cell r="M102">
            <v>0.2</v>
          </cell>
          <cell r="N102">
            <v>0</v>
          </cell>
          <cell r="O102">
            <v>0</v>
          </cell>
        </row>
        <row r="103">
          <cell r="E103">
            <v>0.9</v>
          </cell>
          <cell r="M103">
            <v>0.9</v>
          </cell>
          <cell r="N103">
            <v>0</v>
          </cell>
          <cell r="O103">
            <v>0</v>
          </cell>
        </row>
        <row r="104">
          <cell r="E104">
            <v>0.3</v>
          </cell>
          <cell r="M104">
            <v>0.3</v>
          </cell>
          <cell r="N104">
            <v>0</v>
          </cell>
          <cell r="O104">
            <v>0</v>
          </cell>
        </row>
        <row r="105">
          <cell r="E105">
            <v>0.9</v>
          </cell>
          <cell r="M105">
            <v>0.9</v>
          </cell>
          <cell r="N105">
            <v>0</v>
          </cell>
          <cell r="O105">
            <v>0</v>
          </cell>
        </row>
        <row r="106">
          <cell r="E106">
            <v>0.3</v>
          </cell>
          <cell r="F106">
            <v>0.2</v>
          </cell>
          <cell r="M106">
            <v>0.3</v>
          </cell>
          <cell r="N106">
            <v>0.2</v>
          </cell>
          <cell r="O106">
            <v>0</v>
          </cell>
        </row>
        <row r="107">
          <cell r="E107">
            <v>7.8</v>
          </cell>
          <cell r="F107">
            <v>5.6</v>
          </cell>
          <cell r="M107">
            <v>7.8</v>
          </cell>
          <cell r="N107">
            <v>5.6</v>
          </cell>
          <cell r="O107">
            <v>0</v>
          </cell>
        </row>
        <row r="108">
          <cell r="E108">
            <v>0.5</v>
          </cell>
          <cell r="M108">
            <v>0.5</v>
          </cell>
          <cell r="N108">
            <v>0</v>
          </cell>
          <cell r="O108">
            <v>0</v>
          </cell>
        </row>
        <row r="109">
          <cell r="E109">
            <v>1.8</v>
          </cell>
          <cell r="M109">
            <v>1.8</v>
          </cell>
          <cell r="N109">
            <v>0</v>
          </cell>
          <cell r="O109">
            <v>0</v>
          </cell>
        </row>
        <row r="110">
          <cell r="E110">
            <v>0.3</v>
          </cell>
          <cell r="M110">
            <v>0.3</v>
          </cell>
          <cell r="N110">
            <v>0</v>
          </cell>
          <cell r="O110">
            <v>0</v>
          </cell>
        </row>
        <row r="111">
          <cell r="E111">
            <v>16.100000000000001</v>
          </cell>
          <cell r="F111">
            <v>5.8</v>
          </cell>
          <cell r="G111">
            <v>0</v>
          </cell>
          <cell r="I111">
            <v>0</v>
          </cell>
          <cell r="J111">
            <v>0</v>
          </cell>
          <cell r="K111">
            <v>0</v>
          </cell>
          <cell r="M111">
            <v>16.100000000000001</v>
          </cell>
          <cell r="N111">
            <v>5.8</v>
          </cell>
          <cell r="O111">
            <v>0</v>
          </cell>
        </row>
        <row r="113">
          <cell r="E113">
            <v>0.2</v>
          </cell>
          <cell r="M113">
            <v>0.2</v>
          </cell>
          <cell r="N113">
            <v>0</v>
          </cell>
          <cell r="O113">
            <v>0</v>
          </cell>
        </row>
        <row r="114">
          <cell r="E114">
            <v>0.2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0.2</v>
          </cell>
          <cell r="N114">
            <v>0</v>
          </cell>
          <cell r="O114">
            <v>0</v>
          </cell>
        </row>
        <row r="116">
          <cell r="E116">
            <v>0.1</v>
          </cell>
          <cell r="M116">
            <v>0.1</v>
          </cell>
          <cell r="N116">
            <v>0</v>
          </cell>
          <cell r="O116">
            <v>0</v>
          </cell>
        </row>
        <row r="117">
          <cell r="E117">
            <v>0.1</v>
          </cell>
          <cell r="M117">
            <v>0.1</v>
          </cell>
          <cell r="N117">
            <v>0</v>
          </cell>
          <cell r="O117">
            <v>0</v>
          </cell>
        </row>
        <row r="118">
          <cell r="E118">
            <v>0.1</v>
          </cell>
          <cell r="M118">
            <v>0.1</v>
          </cell>
          <cell r="N118">
            <v>0</v>
          </cell>
          <cell r="O118">
            <v>0</v>
          </cell>
        </row>
        <row r="119">
          <cell r="E119">
            <v>0.30000000000000004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0.30000000000000004</v>
          </cell>
          <cell r="N119">
            <v>0</v>
          </cell>
          <cell r="O119">
            <v>0</v>
          </cell>
        </row>
        <row r="122">
          <cell r="E122">
            <v>1.6</v>
          </cell>
          <cell r="M122">
            <v>1.6</v>
          </cell>
          <cell r="N122">
            <v>0</v>
          </cell>
          <cell r="O122">
            <v>0</v>
          </cell>
        </row>
        <row r="124">
          <cell r="E124">
            <v>1.6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1.6</v>
          </cell>
          <cell r="N124">
            <v>0</v>
          </cell>
          <cell r="O124">
            <v>0</v>
          </cell>
        </row>
        <row r="127">
          <cell r="G127">
            <v>92.7</v>
          </cell>
          <cell r="M127">
            <v>0</v>
          </cell>
          <cell r="N127">
            <v>0</v>
          </cell>
          <cell r="O127">
            <v>92.7</v>
          </cell>
        </row>
        <row r="129">
          <cell r="E129">
            <v>0</v>
          </cell>
          <cell r="F129">
            <v>0</v>
          </cell>
          <cell r="G129">
            <v>92.7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92.7</v>
          </cell>
        </row>
        <row r="132">
          <cell r="E132">
            <v>1</v>
          </cell>
          <cell r="F132">
            <v>0.4</v>
          </cell>
          <cell r="M132">
            <v>1</v>
          </cell>
          <cell r="N132">
            <v>0.4</v>
          </cell>
          <cell r="O132">
            <v>0</v>
          </cell>
        </row>
        <row r="134">
          <cell r="E134">
            <v>1</v>
          </cell>
          <cell r="F134">
            <v>0.4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1</v>
          </cell>
          <cell r="N134">
            <v>0.4</v>
          </cell>
          <cell r="O134">
            <v>0</v>
          </cell>
        </row>
        <row r="136">
          <cell r="E136">
            <v>1.8</v>
          </cell>
          <cell r="F136">
            <v>0.9</v>
          </cell>
          <cell r="G136">
            <v>14.2</v>
          </cell>
          <cell r="M136">
            <v>1.8</v>
          </cell>
          <cell r="N136">
            <v>0.9</v>
          </cell>
          <cell r="O136">
            <v>14.2</v>
          </cell>
        </row>
        <row r="137">
          <cell r="E137">
            <v>43.1</v>
          </cell>
          <cell r="F137">
            <v>31.4</v>
          </cell>
          <cell r="M137">
            <v>43.1</v>
          </cell>
          <cell r="N137">
            <v>31.4</v>
          </cell>
          <cell r="O137">
            <v>0</v>
          </cell>
        </row>
        <row r="138">
          <cell r="E138">
            <v>44.9</v>
          </cell>
          <cell r="F138">
            <v>32.299999999999997</v>
          </cell>
          <cell r="G138">
            <v>14.2</v>
          </cell>
          <cell r="I138">
            <v>0</v>
          </cell>
          <cell r="J138">
            <v>0</v>
          </cell>
          <cell r="K138">
            <v>0</v>
          </cell>
          <cell r="M138">
            <v>44.9</v>
          </cell>
          <cell r="N138">
            <v>32.299999999999997</v>
          </cell>
          <cell r="O138">
            <v>14.2</v>
          </cell>
        </row>
        <row r="146">
          <cell r="Q146">
            <v>24.9</v>
          </cell>
        </row>
        <row r="147">
          <cell r="Q147">
            <v>0</v>
          </cell>
        </row>
        <row r="148">
          <cell r="Q148">
            <v>17.900000000000002</v>
          </cell>
        </row>
        <row r="149">
          <cell r="Q149">
            <v>87.4</v>
          </cell>
        </row>
        <row r="150">
          <cell r="Q150">
            <v>75.599999999999994</v>
          </cell>
        </row>
        <row r="151">
          <cell r="Q151">
            <v>56.3</v>
          </cell>
        </row>
        <row r="152">
          <cell r="Q152">
            <v>1.7</v>
          </cell>
        </row>
        <row r="153">
          <cell r="Q153">
            <v>108.2</v>
          </cell>
        </row>
        <row r="154">
          <cell r="Q154">
            <v>134.60000000000002</v>
          </cell>
        </row>
        <row r="155">
          <cell r="Q155">
            <v>273.99999999999994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3"/>
  <sheetViews>
    <sheetView workbookViewId="0">
      <selection sqref="A1:XFD1048576"/>
    </sheetView>
  </sheetViews>
  <sheetFormatPr defaultColWidth="9.42578125" defaultRowHeight="15" x14ac:dyDescent="0.25"/>
  <cols>
    <col min="1" max="1" width="9.7109375" style="258" customWidth="1"/>
    <col min="2" max="2" width="70.28515625" style="260" customWidth="1"/>
    <col min="3" max="3" width="10.42578125" style="261" hidden="1" customWidth="1"/>
    <col min="4" max="4" width="11.7109375" style="258" hidden="1" customWidth="1"/>
    <col min="5" max="5" width="10.42578125" style="258" customWidth="1"/>
    <col min="6" max="16384" width="9.42578125" style="258"/>
  </cols>
  <sheetData>
    <row r="1" spans="1:5" x14ac:dyDescent="0.25">
      <c r="B1" s="498" t="s">
        <v>328</v>
      </c>
      <c r="C1" s="498"/>
      <c r="D1" s="498"/>
      <c r="E1" s="498"/>
    </row>
    <row r="2" spans="1:5" x14ac:dyDescent="0.25">
      <c r="B2" s="498" t="s">
        <v>448</v>
      </c>
      <c r="C2" s="498"/>
      <c r="D2" s="498"/>
      <c r="E2" s="498"/>
    </row>
    <row r="3" spans="1:5" x14ac:dyDescent="0.25">
      <c r="B3" s="498" t="s">
        <v>506</v>
      </c>
      <c r="C3" s="498"/>
      <c r="D3" s="498"/>
      <c r="E3" s="498"/>
    </row>
    <row r="4" spans="1:5" x14ac:dyDescent="0.25">
      <c r="B4" s="498" t="s">
        <v>329</v>
      </c>
      <c r="C4" s="498"/>
      <c r="D4" s="498"/>
      <c r="E4" s="498"/>
    </row>
    <row r="5" spans="1:5" ht="15" customHeight="1" x14ac:dyDescent="0.25">
      <c r="B5" s="499" t="s">
        <v>507</v>
      </c>
      <c r="C5" s="499"/>
      <c r="D5" s="499"/>
      <c r="E5" s="499"/>
    </row>
    <row r="6" spans="1:5" x14ac:dyDescent="0.25">
      <c r="B6" s="499" t="s">
        <v>518</v>
      </c>
      <c r="C6" s="499"/>
      <c r="D6" s="499"/>
      <c r="E6" s="499"/>
    </row>
    <row r="7" spans="1:5" x14ac:dyDescent="0.25">
      <c r="B7" s="499" t="s">
        <v>519</v>
      </c>
      <c r="C7" s="499"/>
      <c r="D7" s="499"/>
      <c r="E7" s="499"/>
    </row>
    <row r="8" spans="1:5" x14ac:dyDescent="0.25">
      <c r="B8" s="499" t="s">
        <v>520</v>
      </c>
      <c r="C8" s="499"/>
      <c r="D8" s="499"/>
      <c r="E8" s="499"/>
    </row>
    <row r="9" spans="1:5" x14ac:dyDescent="0.25">
      <c r="B9" s="499" t="s">
        <v>544</v>
      </c>
      <c r="C9" s="499"/>
      <c r="D9" s="499"/>
      <c r="E9" s="499"/>
    </row>
    <row r="10" spans="1:5" x14ac:dyDescent="0.25">
      <c r="B10" s="499" t="s">
        <v>545</v>
      </c>
      <c r="C10" s="499"/>
      <c r="D10" s="499"/>
      <c r="E10" s="499"/>
    </row>
    <row r="11" spans="1:5" ht="12" customHeight="1" x14ac:dyDescent="0.25">
      <c r="B11" s="259"/>
      <c r="C11" s="259"/>
      <c r="D11" s="259"/>
      <c r="E11" s="259"/>
    </row>
    <row r="12" spans="1:5" x14ac:dyDescent="0.25">
      <c r="A12" s="497" t="s">
        <v>449</v>
      </c>
      <c r="B12" s="497"/>
      <c r="C12" s="497"/>
    </row>
    <row r="13" spans="1:5" ht="21" customHeight="1" x14ac:dyDescent="0.25">
      <c r="E13" s="5" t="s">
        <v>407</v>
      </c>
    </row>
    <row r="14" spans="1:5" ht="30" x14ac:dyDescent="0.25">
      <c r="A14" s="262" t="s">
        <v>227</v>
      </c>
      <c r="B14" s="263" t="s">
        <v>228</v>
      </c>
      <c r="C14" s="264" t="s">
        <v>318</v>
      </c>
      <c r="D14" s="265" t="s">
        <v>315</v>
      </c>
      <c r="E14" s="263" t="s">
        <v>0</v>
      </c>
    </row>
    <row r="15" spans="1:5" x14ac:dyDescent="0.25">
      <c r="A15" s="266" t="s">
        <v>71</v>
      </c>
      <c r="B15" s="267" t="s">
        <v>229</v>
      </c>
      <c r="C15" s="316">
        <f>C16+C18+C22</f>
        <v>19357.099999999999</v>
      </c>
      <c r="D15" s="317">
        <f>D16+D18+D22</f>
        <v>176</v>
      </c>
      <c r="E15" s="318">
        <f>E16+E18+E22</f>
        <v>19533.099999999999</v>
      </c>
    </row>
    <row r="16" spans="1:5" x14ac:dyDescent="0.25">
      <c r="A16" s="266" t="s">
        <v>230</v>
      </c>
      <c r="B16" s="267" t="s">
        <v>231</v>
      </c>
      <c r="C16" s="316">
        <f>C17</f>
        <v>17782</v>
      </c>
      <c r="D16" s="317">
        <f>D17</f>
        <v>176</v>
      </c>
      <c r="E16" s="318">
        <f>E17</f>
        <v>17958</v>
      </c>
    </row>
    <row r="17" spans="1:5" ht="15" customHeight="1" x14ac:dyDescent="0.25">
      <c r="A17" s="266" t="s">
        <v>232</v>
      </c>
      <c r="B17" s="268" t="s">
        <v>450</v>
      </c>
      <c r="C17" s="44">
        <v>17782</v>
      </c>
      <c r="D17" s="319">
        <v>176</v>
      </c>
      <c r="E17" s="322">
        <f>C17+D17</f>
        <v>17958</v>
      </c>
    </row>
    <row r="18" spans="1:5" x14ac:dyDescent="0.25">
      <c r="A18" s="266" t="s">
        <v>233</v>
      </c>
      <c r="B18" s="267" t="s">
        <v>234</v>
      </c>
      <c r="C18" s="316">
        <f>C19+C20+C21</f>
        <v>477</v>
      </c>
      <c r="D18" s="317">
        <f>D19+D20+D21</f>
        <v>0</v>
      </c>
      <c r="E18" s="318">
        <f>E19+E20+E21</f>
        <v>477</v>
      </c>
    </row>
    <row r="19" spans="1:5" x14ac:dyDescent="0.25">
      <c r="A19" s="266" t="s">
        <v>235</v>
      </c>
      <c r="B19" s="268" t="s">
        <v>293</v>
      </c>
      <c r="C19" s="321">
        <v>250</v>
      </c>
      <c r="D19" s="319"/>
      <c r="E19" s="322">
        <f>C19+D19</f>
        <v>250</v>
      </c>
    </row>
    <row r="20" spans="1:5" x14ac:dyDescent="0.25">
      <c r="A20" s="266" t="s">
        <v>236</v>
      </c>
      <c r="B20" s="268" t="s">
        <v>294</v>
      </c>
      <c r="C20" s="321">
        <v>7</v>
      </c>
      <c r="D20" s="319"/>
      <c r="E20" s="322">
        <f>C20+D20</f>
        <v>7</v>
      </c>
    </row>
    <row r="21" spans="1:5" x14ac:dyDescent="0.25">
      <c r="A21" s="266" t="s">
        <v>237</v>
      </c>
      <c r="B21" s="268" t="s">
        <v>295</v>
      </c>
      <c r="C21" s="321">
        <v>220</v>
      </c>
      <c r="D21" s="319"/>
      <c r="E21" s="322">
        <f>C21+D21</f>
        <v>220</v>
      </c>
    </row>
    <row r="22" spans="1:5" x14ac:dyDescent="0.25">
      <c r="A22" s="266" t="s">
        <v>238</v>
      </c>
      <c r="B22" s="269" t="s">
        <v>239</v>
      </c>
      <c r="C22" s="316">
        <f>C23+C24+C25</f>
        <v>1098.0999999999999</v>
      </c>
      <c r="D22" s="317">
        <f>D23+D24+D25</f>
        <v>0</v>
      </c>
      <c r="E22" s="318">
        <f>E23+E24+E25</f>
        <v>1098.0999999999999</v>
      </c>
    </row>
    <row r="23" spans="1:5" x14ac:dyDescent="0.25">
      <c r="A23" s="266" t="s">
        <v>240</v>
      </c>
      <c r="B23" s="268" t="s">
        <v>296</v>
      </c>
      <c r="C23" s="321">
        <v>63.1</v>
      </c>
      <c r="D23" s="319"/>
      <c r="E23" s="322">
        <f>C23+D23</f>
        <v>63.1</v>
      </c>
    </row>
    <row r="24" spans="1:5" x14ac:dyDescent="0.25">
      <c r="A24" s="266" t="s">
        <v>241</v>
      </c>
      <c r="B24" s="268" t="s">
        <v>297</v>
      </c>
      <c r="C24" s="321">
        <v>40</v>
      </c>
      <c r="D24" s="319"/>
      <c r="E24" s="322">
        <f>C24+D24</f>
        <v>40</v>
      </c>
    </row>
    <row r="25" spans="1:5" x14ac:dyDescent="0.25">
      <c r="A25" s="266" t="s">
        <v>242</v>
      </c>
      <c r="B25" s="268" t="s">
        <v>298</v>
      </c>
      <c r="C25" s="321">
        <v>995</v>
      </c>
      <c r="D25" s="319"/>
      <c r="E25" s="322">
        <f>C25+D25</f>
        <v>995</v>
      </c>
    </row>
    <row r="26" spans="1:5" x14ac:dyDescent="0.25">
      <c r="A26" s="266" t="s">
        <v>182</v>
      </c>
      <c r="B26" s="267" t="s">
        <v>243</v>
      </c>
      <c r="C26" s="316">
        <f>C27+C31+C35+C37</f>
        <v>1355.1999999999998</v>
      </c>
      <c r="D26" s="317">
        <f>D27+D31+D35+D37</f>
        <v>0</v>
      </c>
      <c r="E26" s="318">
        <f>E27+E31+E35+E37</f>
        <v>1355.1999999999998</v>
      </c>
    </row>
    <row r="27" spans="1:5" x14ac:dyDescent="0.25">
      <c r="A27" s="266" t="s">
        <v>244</v>
      </c>
      <c r="B27" s="267" t="s">
        <v>245</v>
      </c>
      <c r="C27" s="316">
        <f>C28+C29+C30</f>
        <v>238.5</v>
      </c>
      <c r="D27" s="317">
        <f>D28+D29+D30</f>
        <v>0</v>
      </c>
      <c r="E27" s="318">
        <f>E28+E29+E30</f>
        <v>238.5</v>
      </c>
    </row>
    <row r="28" spans="1:5" ht="30" x14ac:dyDescent="0.25">
      <c r="A28" s="266" t="s">
        <v>246</v>
      </c>
      <c r="B28" s="268" t="s">
        <v>299</v>
      </c>
      <c r="C28" s="321">
        <v>150</v>
      </c>
      <c r="D28" s="319"/>
      <c r="E28" s="322">
        <f>C28+D28</f>
        <v>150</v>
      </c>
    </row>
    <row r="29" spans="1:5" x14ac:dyDescent="0.25">
      <c r="A29" s="266" t="s">
        <v>247</v>
      </c>
      <c r="B29" s="268" t="s">
        <v>300</v>
      </c>
      <c r="C29" s="321">
        <v>24.8</v>
      </c>
      <c r="D29" s="319"/>
      <c r="E29" s="322">
        <f>C29+D29</f>
        <v>24.8</v>
      </c>
    </row>
    <row r="30" spans="1:5" x14ac:dyDescent="0.25">
      <c r="A30" s="266" t="s">
        <v>248</v>
      </c>
      <c r="B30" s="268" t="s">
        <v>301</v>
      </c>
      <c r="C30" s="321">
        <v>63.7</v>
      </c>
      <c r="D30" s="319"/>
      <c r="E30" s="322">
        <f>C30+D30</f>
        <v>63.7</v>
      </c>
    </row>
    <row r="31" spans="1:5" x14ac:dyDescent="0.25">
      <c r="A31" s="266" t="s">
        <v>249</v>
      </c>
      <c r="B31" s="267" t="s">
        <v>250</v>
      </c>
      <c r="C31" s="316">
        <f>C32+C33+C34</f>
        <v>1103.6999999999998</v>
      </c>
      <c r="D31" s="317">
        <f>D32+D33+D34</f>
        <v>0</v>
      </c>
      <c r="E31" s="318">
        <f>E32+E33+E34</f>
        <v>1103.6999999999998</v>
      </c>
    </row>
    <row r="32" spans="1:5" x14ac:dyDescent="0.25">
      <c r="A32" s="266" t="s">
        <v>251</v>
      </c>
      <c r="B32" s="268" t="s">
        <v>302</v>
      </c>
      <c r="C32" s="44">
        <v>180.1</v>
      </c>
      <c r="D32" s="96"/>
      <c r="E32" s="322">
        <f t="shared" ref="E32:E38" si="0">C32+D32</f>
        <v>180.1</v>
      </c>
    </row>
    <row r="33" spans="1:5" ht="15.75" customHeight="1" x14ac:dyDescent="0.25">
      <c r="A33" s="266" t="s">
        <v>252</v>
      </c>
      <c r="B33" s="268" t="s">
        <v>303</v>
      </c>
      <c r="C33" s="44">
        <v>104.8</v>
      </c>
      <c r="D33" s="96"/>
      <c r="E33" s="322">
        <f t="shared" si="0"/>
        <v>104.8</v>
      </c>
    </row>
    <row r="34" spans="1:5" x14ac:dyDescent="0.25">
      <c r="A34" s="266" t="s">
        <v>253</v>
      </c>
      <c r="B34" s="268" t="s">
        <v>330</v>
      </c>
      <c r="C34" s="321">
        <v>818.8</v>
      </c>
      <c r="D34" s="319"/>
      <c r="E34" s="322">
        <f t="shared" si="0"/>
        <v>818.8</v>
      </c>
    </row>
    <row r="35" spans="1:5" x14ac:dyDescent="0.25">
      <c r="A35" s="266" t="s">
        <v>254</v>
      </c>
      <c r="B35" s="267" t="s">
        <v>255</v>
      </c>
      <c r="C35" s="316">
        <v>3</v>
      </c>
      <c r="D35" s="317"/>
      <c r="E35" s="323">
        <f t="shared" si="0"/>
        <v>3</v>
      </c>
    </row>
    <row r="36" spans="1:5" hidden="1" x14ac:dyDescent="0.25">
      <c r="A36" s="266"/>
      <c r="B36" s="270" t="s">
        <v>401</v>
      </c>
      <c r="C36" s="324"/>
      <c r="D36" s="325"/>
      <c r="E36" s="326">
        <f t="shared" si="0"/>
        <v>0</v>
      </c>
    </row>
    <row r="37" spans="1:5" x14ac:dyDescent="0.25">
      <c r="A37" s="266" t="s">
        <v>256</v>
      </c>
      <c r="B37" s="267" t="s">
        <v>257</v>
      </c>
      <c r="C37" s="327">
        <v>10</v>
      </c>
      <c r="D37" s="328"/>
      <c r="E37" s="323">
        <f t="shared" si="0"/>
        <v>10</v>
      </c>
    </row>
    <row r="38" spans="1:5" s="272" customFormat="1" ht="13.5" hidden="1" x14ac:dyDescent="0.25">
      <c r="A38" s="271"/>
      <c r="B38" s="270" t="s">
        <v>398</v>
      </c>
      <c r="C38" s="324">
        <v>6.3</v>
      </c>
      <c r="D38" s="325"/>
      <c r="E38" s="326">
        <f t="shared" si="0"/>
        <v>6.3</v>
      </c>
    </row>
    <row r="39" spans="1:5" ht="28.5" x14ac:dyDescent="0.25">
      <c r="A39" s="266" t="s">
        <v>72</v>
      </c>
      <c r="B39" s="267" t="s">
        <v>258</v>
      </c>
      <c r="C39" s="327">
        <f>C40+C44</f>
        <v>60</v>
      </c>
      <c r="D39" s="328">
        <f t="shared" ref="D39:E39" si="1">D40+D44</f>
        <v>33.4</v>
      </c>
      <c r="E39" s="323">
        <f t="shared" si="1"/>
        <v>93.4</v>
      </c>
    </row>
    <row r="40" spans="1:5" x14ac:dyDescent="0.25">
      <c r="A40" s="266" t="s">
        <v>259</v>
      </c>
      <c r="B40" s="267" t="s">
        <v>260</v>
      </c>
      <c r="C40" s="327">
        <f>C41+C42+C43</f>
        <v>60</v>
      </c>
      <c r="D40" s="328">
        <f t="shared" ref="D40:E40" si="2">D41+D42+D43</f>
        <v>33.4</v>
      </c>
      <c r="E40" s="323">
        <f t="shared" si="2"/>
        <v>93.4</v>
      </c>
    </row>
    <row r="41" spans="1:5" x14ac:dyDescent="0.25">
      <c r="A41" s="179" t="s">
        <v>261</v>
      </c>
      <c r="B41" s="273" t="s">
        <v>304</v>
      </c>
      <c r="C41" s="44">
        <v>30</v>
      </c>
      <c r="D41" s="96"/>
      <c r="E41" s="322">
        <f t="shared" ref="E41:E44" si="3">C41+D41</f>
        <v>30</v>
      </c>
    </row>
    <row r="42" spans="1:5" x14ac:dyDescent="0.25">
      <c r="A42" s="266" t="s">
        <v>262</v>
      </c>
      <c r="B42" s="274" t="s">
        <v>403</v>
      </c>
      <c r="C42" s="44">
        <v>30</v>
      </c>
      <c r="D42" s="96">
        <v>33.4</v>
      </c>
      <c r="E42" s="322">
        <f t="shared" si="3"/>
        <v>63.4</v>
      </c>
    </row>
    <row r="43" spans="1:5" hidden="1" x14ac:dyDescent="0.25">
      <c r="A43" s="266" t="s">
        <v>402</v>
      </c>
      <c r="B43" s="274" t="s">
        <v>404</v>
      </c>
      <c r="C43" s="44"/>
      <c r="D43" s="96"/>
      <c r="E43" s="322">
        <f t="shared" si="3"/>
        <v>0</v>
      </c>
    </row>
    <row r="44" spans="1:5" hidden="1" x14ac:dyDescent="0.25">
      <c r="A44" s="275" t="s">
        <v>405</v>
      </c>
      <c r="B44" s="276" t="s">
        <v>406</v>
      </c>
      <c r="C44" s="327"/>
      <c r="D44" s="328"/>
      <c r="E44" s="323">
        <f t="shared" si="3"/>
        <v>0</v>
      </c>
    </row>
    <row r="45" spans="1:5" x14ac:dyDescent="0.25">
      <c r="A45" s="266" t="s">
        <v>73</v>
      </c>
      <c r="B45" s="267" t="s">
        <v>263</v>
      </c>
      <c r="C45" s="316">
        <f>C46+C92+C94</f>
        <v>17449.8</v>
      </c>
      <c r="D45" s="317">
        <f>D46+D92+D94</f>
        <v>125.2</v>
      </c>
      <c r="E45" s="329">
        <f>E46+E92+E94</f>
        <v>17575</v>
      </c>
    </row>
    <row r="46" spans="1:5" x14ac:dyDescent="0.25">
      <c r="A46" s="266" t="s">
        <v>264</v>
      </c>
      <c r="B46" s="276" t="s">
        <v>265</v>
      </c>
      <c r="C46" s="316">
        <f>C47+C70+C71</f>
        <v>16834.899999999998</v>
      </c>
      <c r="D46" s="317">
        <f>D47+D70+D71</f>
        <v>125.2</v>
      </c>
      <c r="E46" s="329">
        <f>E47+E70+E71</f>
        <v>16960.099999999999</v>
      </c>
    </row>
    <row r="47" spans="1:5" s="2" customFormat="1" x14ac:dyDescent="0.25">
      <c r="A47" s="179" t="s">
        <v>266</v>
      </c>
      <c r="B47" s="274" t="s">
        <v>355</v>
      </c>
      <c r="C47" s="332">
        <f>C48+C49+C50+C51+C52+C53+C54+C56+C57+C59+C60+C61+C62+C63+C64+C65+C66+C67+C69+C55+C58+C68</f>
        <v>2511.4</v>
      </c>
      <c r="D47" s="333">
        <f>D48+D49+D50+D51+D52+D53+D54+D56+D57+D59+D60+D61+D62+D63+D64+D65+D66+D67+D69+D55+D58+D68</f>
        <v>5.3</v>
      </c>
      <c r="E47" s="95">
        <f>E48+E49+E50+E51+E52+E53+E54+E56+E57+E59+E60+E61+E62+E63+E64+E65+E66+E67+E69+E55+E58+E68</f>
        <v>2516.6999999999998</v>
      </c>
    </row>
    <row r="48" spans="1:5" x14ac:dyDescent="0.25">
      <c r="A48" s="266" t="s">
        <v>267</v>
      </c>
      <c r="B48" s="268" t="s">
        <v>409</v>
      </c>
      <c r="C48" s="321">
        <v>0.6</v>
      </c>
      <c r="D48" s="319"/>
      <c r="E48" s="322">
        <f t="shared" ref="E48:E70" si="4">C48+D48</f>
        <v>0.6</v>
      </c>
    </row>
    <row r="49" spans="1:5" x14ac:dyDescent="0.25">
      <c r="A49" s="266" t="s">
        <v>268</v>
      </c>
      <c r="B49" s="268" t="s">
        <v>356</v>
      </c>
      <c r="C49" s="321">
        <v>7.6</v>
      </c>
      <c r="D49" s="319"/>
      <c r="E49" s="322">
        <f t="shared" si="4"/>
        <v>7.6</v>
      </c>
    </row>
    <row r="50" spans="1:5" x14ac:dyDescent="0.25">
      <c r="A50" s="266" t="s">
        <v>269</v>
      </c>
      <c r="B50" s="268" t="s">
        <v>357</v>
      </c>
      <c r="C50" s="321">
        <v>8</v>
      </c>
      <c r="D50" s="319"/>
      <c r="E50" s="322">
        <f t="shared" si="4"/>
        <v>8</v>
      </c>
    </row>
    <row r="51" spans="1:5" x14ac:dyDescent="0.25">
      <c r="A51" s="266" t="s">
        <v>270</v>
      </c>
      <c r="B51" s="268" t="s">
        <v>358</v>
      </c>
      <c r="C51" s="321">
        <v>211.8</v>
      </c>
      <c r="D51" s="319"/>
      <c r="E51" s="322">
        <f t="shared" si="4"/>
        <v>211.8</v>
      </c>
    </row>
    <row r="52" spans="1:5" x14ac:dyDescent="0.25">
      <c r="A52" s="266" t="s">
        <v>271</v>
      </c>
      <c r="B52" s="268" t="s">
        <v>359</v>
      </c>
      <c r="C52" s="321">
        <v>305.60000000000002</v>
      </c>
      <c r="D52" s="319"/>
      <c r="E52" s="322">
        <f t="shared" si="4"/>
        <v>305.60000000000002</v>
      </c>
    </row>
    <row r="53" spans="1:5" x14ac:dyDescent="0.25">
      <c r="A53" s="266" t="s">
        <v>272</v>
      </c>
      <c r="B53" s="268" t="s">
        <v>360</v>
      </c>
      <c r="C53" s="321">
        <v>607.29999999999995</v>
      </c>
      <c r="D53" s="319">
        <v>4.7</v>
      </c>
      <c r="E53" s="322">
        <f t="shared" si="4"/>
        <v>612</v>
      </c>
    </row>
    <row r="54" spans="1:5" x14ac:dyDescent="0.25">
      <c r="A54" s="266" t="s">
        <v>273</v>
      </c>
      <c r="B54" s="268" t="s">
        <v>361</v>
      </c>
      <c r="C54" s="321">
        <v>94.3</v>
      </c>
      <c r="D54" s="319"/>
      <c r="E54" s="322">
        <f t="shared" si="4"/>
        <v>94.3</v>
      </c>
    </row>
    <row r="55" spans="1:5" x14ac:dyDescent="0.25">
      <c r="A55" s="266" t="s">
        <v>274</v>
      </c>
      <c r="B55" s="268" t="s">
        <v>362</v>
      </c>
      <c r="C55" s="321">
        <v>13.8</v>
      </c>
      <c r="D55" s="319"/>
      <c r="E55" s="322">
        <f t="shared" si="4"/>
        <v>13.8</v>
      </c>
    </row>
    <row r="56" spans="1:5" ht="30" x14ac:dyDescent="0.25">
      <c r="A56" s="266" t="s">
        <v>275</v>
      </c>
      <c r="B56" s="268" t="s">
        <v>363</v>
      </c>
      <c r="C56" s="321">
        <v>226.7</v>
      </c>
      <c r="D56" s="319"/>
      <c r="E56" s="322">
        <f t="shared" si="4"/>
        <v>226.7</v>
      </c>
    </row>
    <row r="57" spans="1:5" x14ac:dyDescent="0.25">
      <c r="A57" s="266" t="s">
        <v>276</v>
      </c>
      <c r="B57" s="268" t="s">
        <v>364</v>
      </c>
      <c r="C57" s="321">
        <v>94.7</v>
      </c>
      <c r="D57" s="319"/>
      <c r="E57" s="322">
        <f t="shared" si="4"/>
        <v>94.7</v>
      </c>
    </row>
    <row r="58" spans="1:5" x14ac:dyDescent="0.25">
      <c r="A58" s="266" t="s">
        <v>277</v>
      </c>
      <c r="B58" s="268" t="s">
        <v>365</v>
      </c>
      <c r="C58" s="321">
        <v>69.900000000000006</v>
      </c>
      <c r="D58" s="319"/>
      <c r="E58" s="322">
        <f t="shared" si="4"/>
        <v>69.900000000000006</v>
      </c>
    </row>
    <row r="59" spans="1:5" x14ac:dyDescent="0.25">
      <c r="A59" s="266" t="s">
        <v>278</v>
      </c>
      <c r="B59" s="268" t="s">
        <v>366</v>
      </c>
      <c r="C59" s="321">
        <v>30.8</v>
      </c>
      <c r="D59" s="319"/>
      <c r="E59" s="322">
        <f t="shared" si="4"/>
        <v>30.8</v>
      </c>
    </row>
    <row r="60" spans="1:5" x14ac:dyDescent="0.25">
      <c r="A60" s="266" t="s">
        <v>279</v>
      </c>
      <c r="B60" s="268" t="s">
        <v>367</v>
      </c>
      <c r="C60" s="321">
        <v>10</v>
      </c>
      <c r="D60" s="319"/>
      <c r="E60" s="322">
        <f t="shared" si="4"/>
        <v>10</v>
      </c>
    </row>
    <row r="61" spans="1:5" x14ac:dyDescent="0.25">
      <c r="A61" s="266" t="s">
        <v>280</v>
      </c>
      <c r="B61" s="268" t="s">
        <v>368</v>
      </c>
      <c r="C61" s="321">
        <v>0.8</v>
      </c>
      <c r="D61" s="319"/>
      <c r="E61" s="322">
        <f t="shared" si="4"/>
        <v>0.8</v>
      </c>
    </row>
    <row r="62" spans="1:5" x14ac:dyDescent="0.25">
      <c r="A62" s="266" t="s">
        <v>281</v>
      </c>
      <c r="B62" s="268" t="s">
        <v>369</v>
      </c>
      <c r="C62" s="321">
        <v>16.7</v>
      </c>
      <c r="D62" s="319"/>
      <c r="E62" s="322">
        <f t="shared" si="4"/>
        <v>16.7</v>
      </c>
    </row>
    <row r="63" spans="1:5" x14ac:dyDescent="0.25">
      <c r="A63" s="266" t="s">
        <v>282</v>
      </c>
      <c r="B63" s="268" t="s">
        <v>370</v>
      </c>
      <c r="C63" s="321">
        <v>372.8</v>
      </c>
      <c r="D63" s="319"/>
      <c r="E63" s="322">
        <f t="shared" si="4"/>
        <v>372.8</v>
      </c>
    </row>
    <row r="64" spans="1:5" ht="30" x14ac:dyDescent="0.25">
      <c r="A64" s="266" t="s">
        <v>283</v>
      </c>
      <c r="B64" s="268" t="s">
        <v>371</v>
      </c>
      <c r="C64" s="321">
        <v>12.1</v>
      </c>
      <c r="D64" s="319"/>
      <c r="E64" s="322">
        <f t="shared" si="4"/>
        <v>12.1</v>
      </c>
    </row>
    <row r="65" spans="1:5" x14ac:dyDescent="0.25">
      <c r="A65" s="266" t="s">
        <v>284</v>
      </c>
      <c r="B65" s="268" t="s">
        <v>372</v>
      </c>
      <c r="C65" s="321">
        <v>198.1</v>
      </c>
      <c r="D65" s="319"/>
      <c r="E65" s="322">
        <f t="shared" si="4"/>
        <v>198.1</v>
      </c>
    </row>
    <row r="66" spans="1:5" x14ac:dyDescent="0.25">
      <c r="A66" s="266" t="s">
        <v>285</v>
      </c>
      <c r="B66" s="268" t="s">
        <v>373</v>
      </c>
      <c r="C66" s="321">
        <v>198</v>
      </c>
      <c r="D66" s="319"/>
      <c r="E66" s="322">
        <f t="shared" si="4"/>
        <v>198</v>
      </c>
    </row>
    <row r="67" spans="1:5" ht="15.75" customHeight="1" x14ac:dyDescent="0.25">
      <c r="A67" s="266" t="s">
        <v>286</v>
      </c>
      <c r="B67" s="268" t="s">
        <v>374</v>
      </c>
      <c r="C67" s="321">
        <v>26.1</v>
      </c>
      <c r="D67" s="319">
        <v>0.6</v>
      </c>
      <c r="E67" s="322">
        <f t="shared" si="4"/>
        <v>26.700000000000003</v>
      </c>
    </row>
    <row r="68" spans="1:5" x14ac:dyDescent="0.25">
      <c r="A68" s="266" t="s">
        <v>287</v>
      </c>
      <c r="B68" s="268" t="s">
        <v>375</v>
      </c>
      <c r="C68" s="321">
        <v>1.5</v>
      </c>
      <c r="D68" s="319"/>
      <c r="E68" s="322">
        <f t="shared" si="4"/>
        <v>1.5</v>
      </c>
    </row>
    <row r="69" spans="1:5" x14ac:dyDescent="0.25">
      <c r="A69" s="266" t="s">
        <v>452</v>
      </c>
      <c r="B69" s="268" t="s">
        <v>453</v>
      </c>
      <c r="C69" s="321">
        <v>4.2</v>
      </c>
      <c r="D69" s="319"/>
      <c r="E69" s="322">
        <f t="shared" si="4"/>
        <v>4.2</v>
      </c>
    </row>
    <row r="70" spans="1:5" s="2" customFormat="1" ht="15" customHeight="1" x14ac:dyDescent="0.25">
      <c r="A70" s="179" t="s">
        <v>288</v>
      </c>
      <c r="B70" s="277" t="s">
        <v>482</v>
      </c>
      <c r="C70" s="44">
        <v>9011.9</v>
      </c>
      <c r="D70" s="96"/>
      <c r="E70" s="320">
        <f t="shared" si="4"/>
        <v>9011.9</v>
      </c>
    </row>
    <row r="71" spans="1:5" s="2" customFormat="1" ht="15" customHeight="1" x14ac:dyDescent="0.25">
      <c r="A71" s="179" t="s">
        <v>289</v>
      </c>
      <c r="B71" s="277" t="s">
        <v>376</v>
      </c>
      <c r="C71" s="44">
        <f>C72+C82+C83+C84+C85+C87+C86</f>
        <v>5311.5999999999995</v>
      </c>
      <c r="D71" s="96">
        <f t="shared" ref="D71:E71" si="5">D72+D82+D83+D84+D85+D87+D86</f>
        <v>119.9</v>
      </c>
      <c r="E71" s="320">
        <f t="shared" si="5"/>
        <v>5431.4999999999991</v>
      </c>
    </row>
    <row r="72" spans="1:5" s="2" customFormat="1" x14ac:dyDescent="0.25">
      <c r="A72" s="179" t="s">
        <v>354</v>
      </c>
      <c r="B72" s="277" t="s">
        <v>377</v>
      </c>
      <c r="C72" s="44">
        <f>SUM(C73:C80)</f>
        <v>2746</v>
      </c>
      <c r="D72" s="96">
        <f>SUM(D73:D81)</f>
        <v>80</v>
      </c>
      <c r="E72" s="320">
        <f>SUM(E73:E81)</f>
        <v>2826</v>
      </c>
    </row>
    <row r="73" spans="1:5" s="279" customFormat="1" ht="49.5" customHeight="1" x14ac:dyDescent="0.25">
      <c r="A73" s="271" t="s">
        <v>382</v>
      </c>
      <c r="B73" s="278" t="s">
        <v>508</v>
      </c>
      <c r="C73" s="330">
        <v>1571</v>
      </c>
      <c r="D73" s="325"/>
      <c r="E73" s="326">
        <f t="shared" ref="E73:E91" si="6">C73+D73</f>
        <v>1571</v>
      </c>
    </row>
    <row r="74" spans="1:5" s="279" customFormat="1" ht="25.5" x14ac:dyDescent="0.25">
      <c r="A74" s="271" t="s">
        <v>383</v>
      </c>
      <c r="B74" s="278" t="s">
        <v>321</v>
      </c>
      <c r="C74" s="330">
        <v>125</v>
      </c>
      <c r="D74" s="325"/>
      <c r="E74" s="326">
        <f t="shared" si="6"/>
        <v>125</v>
      </c>
    </row>
    <row r="75" spans="1:5" s="279" customFormat="1" ht="16.5" hidden="1" customHeight="1" x14ac:dyDescent="0.25">
      <c r="A75" s="271" t="s">
        <v>384</v>
      </c>
      <c r="B75" s="278" t="s">
        <v>322</v>
      </c>
      <c r="C75" s="330"/>
      <c r="D75" s="325"/>
      <c r="E75" s="326">
        <f t="shared" si="6"/>
        <v>0</v>
      </c>
    </row>
    <row r="76" spans="1:5" s="279" customFormat="1" hidden="1" x14ac:dyDescent="0.25">
      <c r="A76" s="271" t="s">
        <v>385</v>
      </c>
      <c r="B76" s="278" t="s">
        <v>331</v>
      </c>
      <c r="C76" s="330"/>
      <c r="D76" s="325"/>
      <c r="E76" s="326">
        <f t="shared" si="6"/>
        <v>0</v>
      </c>
    </row>
    <row r="77" spans="1:5" s="279" customFormat="1" ht="25.5" x14ac:dyDescent="0.25">
      <c r="A77" s="271" t="s">
        <v>384</v>
      </c>
      <c r="B77" s="278" t="s">
        <v>320</v>
      </c>
      <c r="C77" s="330">
        <v>300</v>
      </c>
      <c r="D77" s="325"/>
      <c r="E77" s="326">
        <f t="shared" si="6"/>
        <v>300</v>
      </c>
    </row>
    <row r="78" spans="1:5" s="279" customFormat="1" ht="25.5" x14ac:dyDescent="0.25">
      <c r="A78" s="271" t="s">
        <v>385</v>
      </c>
      <c r="B78" s="278" t="s">
        <v>319</v>
      </c>
      <c r="C78" s="330">
        <v>350</v>
      </c>
      <c r="D78" s="325"/>
      <c r="E78" s="326">
        <f t="shared" si="6"/>
        <v>350</v>
      </c>
    </row>
    <row r="79" spans="1:5" s="279" customFormat="1" hidden="1" x14ac:dyDescent="0.25">
      <c r="A79" s="271" t="s">
        <v>386</v>
      </c>
      <c r="B79" s="278"/>
      <c r="C79" s="330"/>
      <c r="D79" s="325"/>
      <c r="E79" s="326"/>
    </row>
    <row r="80" spans="1:5" s="279" customFormat="1" x14ac:dyDescent="0.25">
      <c r="A80" s="271" t="s">
        <v>386</v>
      </c>
      <c r="B80" s="278" t="s">
        <v>410</v>
      </c>
      <c r="C80" s="330">
        <v>400</v>
      </c>
      <c r="D80" s="325"/>
      <c r="E80" s="326">
        <f t="shared" si="6"/>
        <v>400</v>
      </c>
    </row>
    <row r="81" spans="1:5" s="279" customFormat="1" ht="25.5" x14ac:dyDescent="0.25">
      <c r="A81" s="271" t="s">
        <v>546</v>
      </c>
      <c r="B81" s="278" t="s">
        <v>547</v>
      </c>
      <c r="C81" s="330"/>
      <c r="D81" s="325">
        <v>80</v>
      </c>
      <c r="E81" s="326">
        <f t="shared" si="6"/>
        <v>80</v>
      </c>
    </row>
    <row r="82" spans="1:5" s="2" customFormat="1" ht="30" x14ac:dyDescent="0.25">
      <c r="A82" s="179" t="s">
        <v>378</v>
      </c>
      <c r="B82" s="274" t="s">
        <v>379</v>
      </c>
      <c r="C82" s="44">
        <v>1618.7</v>
      </c>
      <c r="D82" s="96"/>
      <c r="E82" s="320">
        <f t="shared" si="6"/>
        <v>1618.7</v>
      </c>
    </row>
    <row r="83" spans="1:5" s="2" customFormat="1" hidden="1" x14ac:dyDescent="0.25">
      <c r="A83" s="179" t="s">
        <v>380</v>
      </c>
      <c r="B83" s="274" t="s">
        <v>399</v>
      </c>
      <c r="C83" s="44"/>
      <c r="D83" s="96"/>
      <c r="E83" s="320">
        <f t="shared" si="6"/>
        <v>0</v>
      </c>
    </row>
    <row r="84" spans="1:5" s="2" customFormat="1" ht="45" x14ac:dyDescent="0.25">
      <c r="A84" s="179" t="s">
        <v>380</v>
      </c>
      <c r="B84" s="274" t="s">
        <v>381</v>
      </c>
      <c r="C84" s="44">
        <v>396.7</v>
      </c>
      <c r="D84" s="96">
        <v>7.7</v>
      </c>
      <c r="E84" s="320">
        <f t="shared" si="6"/>
        <v>404.4</v>
      </c>
    </row>
    <row r="85" spans="1:5" s="2" customFormat="1" x14ac:dyDescent="0.25">
      <c r="A85" s="179" t="s">
        <v>509</v>
      </c>
      <c r="B85" s="274" t="s">
        <v>387</v>
      </c>
      <c r="C85" s="44">
        <v>63</v>
      </c>
      <c r="D85" s="96">
        <v>2</v>
      </c>
      <c r="E85" s="320">
        <f>C85+D85</f>
        <v>65</v>
      </c>
    </row>
    <row r="86" spans="1:5" s="2" customFormat="1" ht="31.5" customHeight="1" x14ac:dyDescent="0.25">
      <c r="A86" s="179" t="s">
        <v>510</v>
      </c>
      <c r="B86" s="478" t="s">
        <v>521</v>
      </c>
      <c r="C86" s="44">
        <v>6.2</v>
      </c>
      <c r="D86" s="96"/>
      <c r="E86" s="320">
        <f>C86+D86</f>
        <v>6.2</v>
      </c>
    </row>
    <row r="87" spans="1:5" s="2" customFormat="1" x14ac:dyDescent="0.25">
      <c r="A87" s="179" t="s">
        <v>522</v>
      </c>
      <c r="B87" s="274" t="s">
        <v>523</v>
      </c>
      <c r="C87" s="44">
        <f>C88+C89+C90</f>
        <v>481</v>
      </c>
      <c r="D87" s="96">
        <f>D88+D89+D90+D91</f>
        <v>30.2</v>
      </c>
      <c r="E87" s="320">
        <f>E88+E89+E90+E91</f>
        <v>511.2</v>
      </c>
    </row>
    <row r="88" spans="1:5" s="2" customFormat="1" x14ac:dyDescent="0.25">
      <c r="A88" s="271" t="s">
        <v>524</v>
      </c>
      <c r="B88" s="270" t="s">
        <v>502</v>
      </c>
      <c r="C88" s="330">
        <v>228.3</v>
      </c>
      <c r="D88" s="325"/>
      <c r="E88" s="326">
        <f t="shared" si="6"/>
        <v>228.3</v>
      </c>
    </row>
    <row r="89" spans="1:5" s="2" customFormat="1" x14ac:dyDescent="0.25">
      <c r="A89" s="271" t="s">
        <v>525</v>
      </c>
      <c r="B89" s="270" t="s">
        <v>526</v>
      </c>
      <c r="C89" s="330">
        <v>107.7</v>
      </c>
      <c r="D89" s="325"/>
      <c r="E89" s="326">
        <f t="shared" si="6"/>
        <v>107.7</v>
      </c>
    </row>
    <row r="90" spans="1:5" s="2" customFormat="1" x14ac:dyDescent="0.25">
      <c r="A90" s="271" t="s">
        <v>527</v>
      </c>
      <c r="B90" s="270" t="s">
        <v>528</v>
      </c>
      <c r="C90" s="330">
        <v>145</v>
      </c>
      <c r="D90" s="325"/>
      <c r="E90" s="326">
        <f t="shared" si="6"/>
        <v>145</v>
      </c>
    </row>
    <row r="91" spans="1:5" s="2" customFormat="1" x14ac:dyDescent="0.25">
      <c r="A91" s="271" t="s">
        <v>548</v>
      </c>
      <c r="B91" s="270" t="s">
        <v>351</v>
      </c>
      <c r="C91" s="330"/>
      <c r="D91" s="325">
        <v>30.2</v>
      </c>
      <c r="E91" s="326">
        <f t="shared" si="6"/>
        <v>30.2</v>
      </c>
    </row>
    <row r="92" spans="1:5" x14ac:dyDescent="0.25">
      <c r="A92" s="266" t="s">
        <v>290</v>
      </c>
      <c r="B92" s="276" t="s">
        <v>408</v>
      </c>
      <c r="C92" s="316">
        <v>580</v>
      </c>
      <c r="D92" s="317"/>
      <c r="E92" s="323">
        <f>C92+D92</f>
        <v>580</v>
      </c>
    </row>
    <row r="93" spans="1:5" ht="25.5" x14ac:dyDescent="0.25">
      <c r="A93" s="271"/>
      <c r="B93" s="278" t="s">
        <v>451</v>
      </c>
      <c r="C93" s="330">
        <v>21</v>
      </c>
      <c r="D93" s="325"/>
      <c r="E93" s="326">
        <v>21</v>
      </c>
    </row>
    <row r="94" spans="1:5" x14ac:dyDescent="0.25">
      <c r="A94" s="266" t="s">
        <v>291</v>
      </c>
      <c r="B94" s="276" t="s">
        <v>503</v>
      </c>
      <c r="C94" s="316">
        <f>C97+C96+C95</f>
        <v>34.9</v>
      </c>
      <c r="D94" s="328">
        <f>D97+D96+D95</f>
        <v>0</v>
      </c>
      <c r="E94" s="323">
        <f>C94+D94</f>
        <v>34.9</v>
      </c>
    </row>
    <row r="95" spans="1:5" x14ac:dyDescent="0.25">
      <c r="A95" s="266" t="s">
        <v>440</v>
      </c>
      <c r="B95" s="274" t="s">
        <v>442</v>
      </c>
      <c r="C95" s="44">
        <v>6</v>
      </c>
      <c r="D95" s="96"/>
      <c r="E95" s="320">
        <f>C95+D95</f>
        <v>6</v>
      </c>
    </row>
    <row r="96" spans="1:5" x14ac:dyDescent="0.25">
      <c r="A96" s="266" t="s">
        <v>441</v>
      </c>
      <c r="B96" s="274" t="s">
        <v>443</v>
      </c>
      <c r="C96" s="44">
        <v>28.9</v>
      </c>
      <c r="D96" s="96"/>
      <c r="E96" s="320">
        <f t="shared" ref="E96:E97" si="7">C96+D96</f>
        <v>28.9</v>
      </c>
    </row>
    <row r="97" spans="1:5" ht="30" hidden="1" x14ac:dyDescent="0.25">
      <c r="A97" s="266" t="s">
        <v>441</v>
      </c>
      <c r="B97" s="274" t="s">
        <v>444</v>
      </c>
      <c r="C97" s="44"/>
      <c r="D97" s="96"/>
      <c r="E97" s="320">
        <f t="shared" si="7"/>
        <v>0</v>
      </c>
    </row>
    <row r="98" spans="1:5" x14ac:dyDescent="0.25">
      <c r="A98" s="415" t="s">
        <v>74</v>
      </c>
      <c r="B98" s="280" t="s">
        <v>292</v>
      </c>
      <c r="C98" s="331">
        <f>C15+C26+C39+C45</f>
        <v>38222.1</v>
      </c>
      <c r="D98" s="331">
        <f>D15+D26+D39+D45</f>
        <v>334.6</v>
      </c>
      <c r="E98" s="331">
        <f>E15+E26+E39+E45</f>
        <v>38556.699999999997</v>
      </c>
    </row>
    <row r="99" spans="1:5" ht="15.75" customHeight="1" x14ac:dyDescent="0.25">
      <c r="A99" s="275" t="s">
        <v>75</v>
      </c>
      <c r="B99" s="414" t="s">
        <v>495</v>
      </c>
      <c r="C99" s="316">
        <f>C100+C101+C102</f>
        <v>780.6</v>
      </c>
      <c r="D99" s="317">
        <f t="shared" ref="D99:E99" si="8">D100+D101+D102</f>
        <v>0</v>
      </c>
      <c r="E99" s="323">
        <f t="shared" si="8"/>
        <v>780.59999999999991</v>
      </c>
    </row>
    <row r="100" spans="1:5" ht="15.75" customHeight="1" x14ac:dyDescent="0.25">
      <c r="A100" s="266" t="s">
        <v>484</v>
      </c>
      <c r="B100" s="425" t="s">
        <v>499</v>
      </c>
      <c r="C100" s="321">
        <v>154.4</v>
      </c>
      <c r="D100" s="319"/>
      <c r="E100" s="322">
        <v>279.39999999999998</v>
      </c>
    </row>
    <row r="101" spans="1:5" x14ac:dyDescent="0.25">
      <c r="A101" s="266" t="s">
        <v>485</v>
      </c>
      <c r="B101" s="425" t="s">
        <v>500</v>
      </c>
      <c r="C101" s="321">
        <v>18.8</v>
      </c>
      <c r="D101" s="319"/>
      <c r="E101" s="322">
        <f t="shared" ref="E101" si="9">C101+D101</f>
        <v>18.8</v>
      </c>
    </row>
    <row r="102" spans="1:5" x14ac:dyDescent="0.25">
      <c r="A102" s="266" t="s">
        <v>486</v>
      </c>
      <c r="B102" s="425" t="s">
        <v>501</v>
      </c>
      <c r="C102" s="321">
        <v>607.4</v>
      </c>
      <c r="D102" s="319"/>
      <c r="E102" s="322">
        <v>482.4</v>
      </c>
    </row>
    <row r="103" spans="1:5" x14ac:dyDescent="0.25">
      <c r="A103" s="415" t="s">
        <v>76</v>
      </c>
      <c r="B103" s="280" t="s">
        <v>172</v>
      </c>
      <c r="C103" s="331">
        <f>C98+C99</f>
        <v>39002.699999999997</v>
      </c>
      <c r="D103" s="331">
        <f t="shared" ref="D103:E103" si="10">D98+D99</f>
        <v>334.6</v>
      </c>
      <c r="E103" s="331">
        <f t="shared" si="10"/>
        <v>39337.299999999996</v>
      </c>
    </row>
  </sheetData>
  <mergeCells count="11">
    <mergeCell ref="A12:C12"/>
    <mergeCell ref="B1:E1"/>
    <mergeCell ref="B3:E3"/>
    <mergeCell ref="B4:E4"/>
    <mergeCell ref="B2:E2"/>
    <mergeCell ref="B5:E5"/>
    <mergeCell ref="B6:E6"/>
    <mergeCell ref="B7:E7"/>
    <mergeCell ref="B8:E8"/>
    <mergeCell ref="B9:E9"/>
    <mergeCell ref="B10:E10"/>
  </mergeCells>
  <pageMargins left="1.1811023622047245" right="0.39370078740157483" top="0.78740157480314965" bottom="0.39370078740157483" header="0.31496062992125984" footer="0.31496062992125984"/>
  <pageSetup paperSize="9" scale="90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9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12" hidden="1" customWidth="1"/>
    <col min="10" max="10" width="10.28515625" style="112" hidden="1" customWidth="1"/>
    <col min="11" max="11" width="9.140625" style="11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04"/>
      <c r="C1" s="104" t="s">
        <v>328</v>
      </c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</row>
    <row r="2" spans="2:15" x14ac:dyDescent="0.25">
      <c r="B2" s="104"/>
      <c r="C2" s="104" t="s">
        <v>448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</row>
    <row r="3" spans="2:15" x14ac:dyDescent="0.25">
      <c r="B3" s="104"/>
      <c r="C3" s="104" t="s">
        <v>506</v>
      </c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</row>
    <row r="4" spans="2:15" x14ac:dyDescent="0.25">
      <c r="B4" s="104"/>
      <c r="C4" s="104" t="s">
        <v>346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</row>
    <row r="5" spans="2:15" s="294" customFormat="1" ht="15" hidden="1" customHeight="1" x14ac:dyDescent="0.25">
      <c r="B5" s="598" t="s">
        <v>411</v>
      </c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</row>
    <row r="6" spans="2:15" s="294" customFormat="1" hidden="1" x14ac:dyDescent="0.25">
      <c r="B6" s="598" t="s">
        <v>425</v>
      </c>
      <c r="C6" s="598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8"/>
      <c r="O6" s="598"/>
    </row>
    <row r="7" spans="2:15" s="294" customFormat="1" ht="14.25" hidden="1" customHeight="1" x14ac:dyDescent="0.25">
      <c r="B7" s="598" t="s">
        <v>412</v>
      </c>
      <c r="C7" s="598"/>
      <c r="D7" s="598"/>
      <c r="E7" s="598"/>
      <c r="F7" s="598"/>
      <c r="G7" s="598"/>
      <c r="H7" s="598"/>
      <c r="I7" s="598"/>
      <c r="J7" s="598"/>
      <c r="K7" s="598"/>
      <c r="L7" s="598"/>
      <c r="M7" s="598"/>
      <c r="N7" s="598"/>
      <c r="O7" s="598"/>
    </row>
    <row r="8" spans="2:15" s="294" customFormat="1" hidden="1" x14ac:dyDescent="0.25">
      <c r="B8" s="598" t="s">
        <v>424</v>
      </c>
      <c r="C8" s="598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</row>
    <row r="9" spans="2:15" s="294" customFormat="1" hidden="1" x14ac:dyDescent="0.25">
      <c r="B9" s="598" t="s">
        <v>421</v>
      </c>
      <c r="C9" s="598"/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</row>
    <row r="10" spans="2:15" s="294" customFormat="1" hidden="1" x14ac:dyDescent="0.25">
      <c r="B10" s="598" t="s">
        <v>423</v>
      </c>
      <c r="C10" s="598"/>
      <c r="D10" s="598"/>
      <c r="E10" s="598"/>
      <c r="F10" s="598"/>
      <c r="G10" s="598"/>
      <c r="H10" s="598"/>
      <c r="I10" s="598"/>
      <c r="J10" s="598"/>
      <c r="K10" s="598"/>
      <c r="L10" s="598"/>
      <c r="M10" s="598"/>
      <c r="N10" s="598"/>
      <c r="O10" s="598"/>
    </row>
    <row r="11" spans="2:15" s="294" customFormat="1" hidden="1" x14ac:dyDescent="0.25">
      <c r="B11" s="598" t="s">
        <v>426</v>
      </c>
      <c r="C11" s="598"/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  <c r="O11" s="598"/>
    </row>
    <row r="12" spans="2:15" s="294" customFormat="1" hidden="1" x14ac:dyDescent="0.25">
      <c r="B12" s="598" t="s">
        <v>427</v>
      </c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  <c r="O12" s="598"/>
    </row>
    <row r="13" spans="2:15" s="294" customFormat="1" hidden="1" x14ac:dyDescent="0.25">
      <c r="B13" s="598" t="s">
        <v>432</v>
      </c>
      <c r="C13" s="598"/>
      <c r="D13" s="598"/>
      <c r="E13" s="598"/>
      <c r="F13" s="598"/>
      <c r="G13" s="598"/>
      <c r="H13" s="598"/>
      <c r="I13" s="598"/>
      <c r="J13" s="598"/>
      <c r="K13" s="598"/>
      <c r="L13" s="598"/>
      <c r="M13" s="598"/>
      <c r="N13" s="598"/>
      <c r="O13" s="598"/>
    </row>
    <row r="14" spans="2:15" s="294" customFormat="1" hidden="1" x14ac:dyDescent="0.25">
      <c r="B14" s="598" t="s">
        <v>437</v>
      </c>
      <c r="C14" s="598"/>
      <c r="D14" s="598"/>
      <c r="E14" s="598"/>
      <c r="F14" s="598"/>
      <c r="G14" s="598"/>
      <c r="H14" s="598"/>
      <c r="I14" s="598"/>
      <c r="J14" s="598"/>
      <c r="K14" s="598"/>
      <c r="L14" s="598"/>
      <c r="M14" s="598"/>
      <c r="N14" s="598"/>
      <c r="O14" s="598"/>
    </row>
    <row r="15" spans="2:15" s="294" customFormat="1" hidden="1" x14ac:dyDescent="0.25">
      <c r="B15" s="598" t="s">
        <v>439</v>
      </c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8"/>
    </row>
    <row r="16" spans="2:15" s="294" customFormat="1" hidden="1" x14ac:dyDescent="0.25">
      <c r="B16" s="598" t="s">
        <v>433</v>
      </c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</row>
    <row r="17" spans="1:16" s="294" customFormat="1" x14ac:dyDescent="0.25">
      <c r="B17" s="450"/>
      <c r="C17" s="449" t="s">
        <v>519</v>
      </c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</row>
    <row r="18" spans="1:16" s="294" customFormat="1" x14ac:dyDescent="0.25">
      <c r="B18" s="450"/>
      <c r="C18" s="449" t="s">
        <v>520</v>
      </c>
      <c r="D18" s="450"/>
      <c r="E18" s="450"/>
      <c r="F18" s="450"/>
      <c r="G18" s="450"/>
      <c r="H18" s="450"/>
      <c r="I18" s="450"/>
      <c r="J18" s="450"/>
      <c r="K18" s="450"/>
      <c r="L18" s="450"/>
      <c r="M18" s="450"/>
      <c r="N18" s="450"/>
      <c r="O18" s="450"/>
    </row>
    <row r="19" spans="1:16" s="294" customFormat="1" x14ac:dyDescent="0.25">
      <c r="B19" s="450"/>
      <c r="C19" s="450"/>
      <c r="D19" s="450"/>
      <c r="E19" s="450"/>
      <c r="F19" s="450"/>
      <c r="G19" s="450"/>
      <c r="H19" s="450"/>
      <c r="I19" s="450"/>
      <c r="J19" s="450"/>
      <c r="K19" s="450"/>
      <c r="L19" s="450"/>
      <c r="M19" s="450"/>
      <c r="N19" s="450"/>
      <c r="O19" s="450"/>
    </row>
    <row r="20" spans="1:16" s="295" customFormat="1" ht="38.25" customHeight="1" x14ac:dyDescent="0.25">
      <c r="A20" s="602" t="s">
        <v>459</v>
      </c>
      <c r="B20" s="602"/>
      <c r="C20" s="602"/>
      <c r="D20" s="602"/>
      <c r="E20" s="602"/>
      <c r="F20" s="602"/>
      <c r="G20" s="602"/>
      <c r="H20" s="602"/>
      <c r="I20" s="602"/>
      <c r="J20" s="602"/>
      <c r="K20" s="602"/>
      <c r="L20" s="602"/>
      <c r="M20" s="602"/>
      <c r="N20" s="602"/>
      <c r="O20" s="602"/>
    </row>
    <row r="21" spans="1:16" ht="18.75" customHeight="1" x14ac:dyDescent="0.25">
      <c r="A21" s="447"/>
      <c r="B21" s="447"/>
      <c r="C21" s="447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5" t="s">
        <v>407</v>
      </c>
    </row>
    <row r="22" spans="1:16" x14ac:dyDescent="0.25">
      <c r="A22" s="508" t="s">
        <v>5</v>
      </c>
      <c r="B22" s="511" t="s">
        <v>325</v>
      </c>
      <c r="C22" s="511" t="s">
        <v>54</v>
      </c>
      <c r="D22" s="524" t="s">
        <v>336</v>
      </c>
      <c r="E22" s="543" t="s">
        <v>194</v>
      </c>
      <c r="F22" s="543"/>
      <c r="G22" s="543"/>
      <c r="H22" s="514" t="s">
        <v>338</v>
      </c>
      <c r="I22" s="536" t="s">
        <v>194</v>
      </c>
      <c r="J22" s="536"/>
      <c r="K22" s="536"/>
      <c r="L22" s="523" t="s">
        <v>0</v>
      </c>
      <c r="M22" s="523" t="s">
        <v>194</v>
      </c>
      <c r="N22" s="523"/>
      <c r="O22" s="523"/>
    </row>
    <row r="23" spans="1:16" x14ac:dyDescent="0.25">
      <c r="A23" s="509"/>
      <c r="B23" s="512"/>
      <c r="C23" s="512"/>
      <c r="D23" s="525"/>
      <c r="E23" s="543" t="s">
        <v>1</v>
      </c>
      <c r="F23" s="543"/>
      <c r="G23" s="530" t="s">
        <v>2</v>
      </c>
      <c r="H23" s="515"/>
      <c r="I23" s="536" t="s">
        <v>1</v>
      </c>
      <c r="J23" s="536"/>
      <c r="K23" s="507" t="s">
        <v>2</v>
      </c>
      <c r="L23" s="523"/>
      <c r="M23" s="523" t="s">
        <v>1</v>
      </c>
      <c r="N23" s="523"/>
      <c r="O23" s="506" t="s">
        <v>2</v>
      </c>
    </row>
    <row r="24" spans="1:16" ht="30.75" customHeight="1" x14ac:dyDescent="0.25">
      <c r="A24" s="510"/>
      <c r="B24" s="513"/>
      <c r="C24" s="513"/>
      <c r="D24" s="526"/>
      <c r="E24" s="446" t="s">
        <v>3</v>
      </c>
      <c r="F24" s="444" t="s">
        <v>4</v>
      </c>
      <c r="G24" s="530"/>
      <c r="H24" s="516"/>
      <c r="I24" s="445" t="s">
        <v>3</v>
      </c>
      <c r="J24" s="439" t="s">
        <v>4</v>
      </c>
      <c r="K24" s="507"/>
      <c r="L24" s="523"/>
      <c r="M24" s="442" t="s">
        <v>3</v>
      </c>
      <c r="N24" s="438" t="s">
        <v>4</v>
      </c>
      <c r="O24" s="506"/>
      <c r="P24" s="113"/>
    </row>
    <row r="25" spans="1:16" ht="15.95" customHeight="1" x14ac:dyDescent="0.25">
      <c r="A25" s="14" t="s">
        <v>71</v>
      </c>
      <c r="B25" s="520" t="s">
        <v>6</v>
      </c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2"/>
    </row>
    <row r="26" spans="1:16" ht="15" customHeight="1" x14ac:dyDescent="0.25">
      <c r="A26" s="6" t="s">
        <v>182</v>
      </c>
      <c r="B26" s="77" t="s">
        <v>20</v>
      </c>
      <c r="C26" s="40" t="s">
        <v>30</v>
      </c>
      <c r="D26" s="17">
        <f>E26+G26</f>
        <v>12</v>
      </c>
      <c r="E26" s="44"/>
      <c r="F26" s="44"/>
      <c r="G26" s="44">
        <v>12</v>
      </c>
      <c r="H26" s="25">
        <f>I26+K26</f>
        <v>0</v>
      </c>
      <c r="I26" s="11"/>
      <c r="J26" s="11"/>
      <c r="K26" s="11"/>
      <c r="L26" s="13">
        <f>M26+O26</f>
        <v>12</v>
      </c>
      <c r="M26" s="13">
        <f>E26+I26</f>
        <v>0</v>
      </c>
      <c r="N26" s="13">
        <f>F26+J26</f>
        <v>0</v>
      </c>
      <c r="O26" s="13">
        <f>G26+K26</f>
        <v>12</v>
      </c>
    </row>
    <row r="27" spans="1:16" ht="15.95" customHeight="1" x14ac:dyDescent="0.25">
      <c r="A27" s="21" t="s">
        <v>72</v>
      </c>
      <c r="B27" s="22" t="s">
        <v>174</v>
      </c>
      <c r="C27" s="23"/>
      <c r="D27" s="24">
        <f t="shared" ref="D27:O27" si="0">D26</f>
        <v>12</v>
      </c>
      <c r="E27" s="24">
        <f t="shared" si="0"/>
        <v>0</v>
      </c>
      <c r="F27" s="24">
        <f t="shared" si="0"/>
        <v>0</v>
      </c>
      <c r="G27" s="24">
        <f t="shared" si="0"/>
        <v>12</v>
      </c>
      <c r="H27" s="11">
        <f t="shared" si="0"/>
        <v>0</v>
      </c>
      <c r="I27" s="11">
        <f t="shared" si="0"/>
        <v>0</v>
      </c>
      <c r="J27" s="11">
        <f t="shared" si="0"/>
        <v>0</v>
      </c>
      <c r="K27" s="11">
        <f t="shared" si="0"/>
        <v>0</v>
      </c>
      <c r="L27" s="22">
        <f t="shared" si="0"/>
        <v>12</v>
      </c>
      <c r="M27" s="22">
        <f t="shared" si="0"/>
        <v>0</v>
      </c>
      <c r="N27" s="22">
        <f t="shared" si="0"/>
        <v>0</v>
      </c>
      <c r="O27" s="22">
        <f t="shared" si="0"/>
        <v>12</v>
      </c>
    </row>
    <row r="28" spans="1:16" ht="15.95" customHeight="1" x14ac:dyDescent="0.25">
      <c r="A28" s="14" t="s">
        <v>73</v>
      </c>
      <c r="B28" s="520" t="s">
        <v>59</v>
      </c>
      <c r="C28" s="521"/>
      <c r="D28" s="521"/>
      <c r="E28" s="521"/>
      <c r="F28" s="521"/>
      <c r="G28" s="521"/>
      <c r="H28" s="521"/>
      <c r="I28" s="521"/>
      <c r="J28" s="521"/>
      <c r="K28" s="521"/>
      <c r="L28" s="521"/>
      <c r="M28" s="521"/>
      <c r="N28" s="521"/>
      <c r="O28" s="522"/>
    </row>
    <row r="29" spans="1:16" ht="15" customHeight="1" x14ac:dyDescent="0.25">
      <c r="A29" s="6" t="s">
        <v>74</v>
      </c>
      <c r="B29" s="77" t="s">
        <v>20</v>
      </c>
      <c r="C29" s="78"/>
      <c r="D29" s="17">
        <f>E29+G29</f>
        <v>395.5</v>
      </c>
      <c r="E29" s="44">
        <f>E32+E33+E31+E30</f>
        <v>0</v>
      </c>
      <c r="F29" s="44">
        <f t="shared" ref="F29:O29" si="1">F32+F33+F31+F30</f>
        <v>0</v>
      </c>
      <c r="G29" s="44">
        <f t="shared" si="1"/>
        <v>395.5</v>
      </c>
      <c r="H29" s="25">
        <f t="shared" si="1"/>
        <v>0</v>
      </c>
      <c r="I29" s="11">
        <f t="shared" si="1"/>
        <v>0</v>
      </c>
      <c r="J29" s="11">
        <f t="shared" si="1"/>
        <v>0</v>
      </c>
      <c r="K29" s="11">
        <f t="shared" si="1"/>
        <v>0</v>
      </c>
      <c r="L29" s="13">
        <f t="shared" si="1"/>
        <v>395.5</v>
      </c>
      <c r="M29" s="13">
        <f t="shared" si="1"/>
        <v>0</v>
      </c>
      <c r="N29" s="13">
        <f t="shared" si="1"/>
        <v>0</v>
      </c>
      <c r="O29" s="13">
        <f t="shared" si="1"/>
        <v>395.5</v>
      </c>
    </row>
    <row r="30" spans="1:16" ht="15" customHeight="1" x14ac:dyDescent="0.25">
      <c r="A30" s="20"/>
      <c r="B30" s="77"/>
      <c r="C30" s="31" t="s">
        <v>25</v>
      </c>
      <c r="D30" s="17">
        <f>E30+G30</f>
        <v>118.9</v>
      </c>
      <c r="E30" s="17"/>
      <c r="F30" s="17"/>
      <c r="G30" s="17">
        <v>118.9</v>
      </c>
      <c r="H30" s="11">
        <f>I30+K30</f>
        <v>0</v>
      </c>
      <c r="I30" s="11"/>
      <c r="J30" s="11"/>
      <c r="K30" s="11"/>
      <c r="L30" s="13">
        <f>M30+O30</f>
        <v>118.9</v>
      </c>
      <c r="M30" s="13">
        <f t="shared" ref="M30:O33" si="2">E30+I30</f>
        <v>0</v>
      </c>
      <c r="N30" s="13">
        <f t="shared" si="2"/>
        <v>0</v>
      </c>
      <c r="O30" s="13">
        <f t="shared" si="2"/>
        <v>118.9</v>
      </c>
    </row>
    <row r="31" spans="1:16" x14ac:dyDescent="0.25">
      <c r="A31" s="41"/>
      <c r="B31" s="42"/>
      <c r="C31" s="79" t="s">
        <v>31</v>
      </c>
      <c r="D31" s="17">
        <f>E31+G31</f>
        <v>256.39999999999998</v>
      </c>
      <c r="E31" s="17"/>
      <c r="F31" s="17"/>
      <c r="G31" s="17">
        <v>256.39999999999998</v>
      </c>
      <c r="H31" s="11">
        <f>I31+K31</f>
        <v>0</v>
      </c>
      <c r="I31" s="11"/>
      <c r="J31" s="11"/>
      <c r="K31" s="11"/>
      <c r="L31" s="13">
        <f>M31+O31</f>
        <v>256.39999999999998</v>
      </c>
      <c r="M31" s="13">
        <f t="shared" si="2"/>
        <v>0</v>
      </c>
      <c r="N31" s="13">
        <f t="shared" si="2"/>
        <v>0</v>
      </c>
      <c r="O31" s="13">
        <f t="shared" si="2"/>
        <v>256.39999999999998</v>
      </c>
    </row>
    <row r="32" spans="1:16" ht="15" customHeight="1" x14ac:dyDescent="0.25">
      <c r="A32" s="20"/>
      <c r="B32" s="77"/>
      <c r="C32" s="382" t="s">
        <v>22</v>
      </c>
      <c r="D32" s="17">
        <f>E32+G32</f>
        <v>10.1</v>
      </c>
      <c r="E32" s="17"/>
      <c r="F32" s="17"/>
      <c r="G32" s="17">
        <v>10.1</v>
      </c>
      <c r="H32" s="11">
        <f>I32+K32</f>
        <v>0</v>
      </c>
      <c r="I32" s="11"/>
      <c r="J32" s="11"/>
      <c r="K32" s="11"/>
      <c r="L32" s="13">
        <f>M32+O32</f>
        <v>10.1</v>
      </c>
      <c r="M32" s="13">
        <f t="shared" si="2"/>
        <v>0</v>
      </c>
      <c r="N32" s="13">
        <f t="shared" si="2"/>
        <v>0</v>
      </c>
      <c r="O32" s="13">
        <f t="shared" si="2"/>
        <v>10.1</v>
      </c>
    </row>
    <row r="33" spans="1:15" x14ac:dyDescent="0.25">
      <c r="A33" s="41"/>
      <c r="B33" s="42"/>
      <c r="C33" s="40" t="s">
        <v>30</v>
      </c>
      <c r="D33" s="17">
        <f>E33+G33</f>
        <v>10.1</v>
      </c>
      <c r="E33" s="17"/>
      <c r="F33" s="17"/>
      <c r="G33" s="17">
        <v>10.1</v>
      </c>
      <c r="H33" s="11">
        <f>I33+K33</f>
        <v>0</v>
      </c>
      <c r="I33" s="11"/>
      <c r="J33" s="11"/>
      <c r="K33" s="11"/>
      <c r="L33" s="13">
        <f>M33+O33</f>
        <v>10.1</v>
      </c>
      <c r="M33" s="13">
        <f t="shared" si="2"/>
        <v>0</v>
      </c>
      <c r="N33" s="13">
        <f t="shared" si="2"/>
        <v>0</v>
      </c>
      <c r="O33" s="13">
        <f t="shared" si="2"/>
        <v>10.1</v>
      </c>
    </row>
    <row r="34" spans="1:15" ht="15.95" customHeight="1" x14ac:dyDescent="0.25">
      <c r="A34" s="21" t="s">
        <v>75</v>
      </c>
      <c r="B34" s="22" t="s">
        <v>175</v>
      </c>
      <c r="C34" s="23"/>
      <c r="D34" s="24">
        <f>D29</f>
        <v>395.5</v>
      </c>
      <c r="E34" s="24">
        <f>E29</f>
        <v>0</v>
      </c>
      <c r="F34" s="24">
        <f>F29</f>
        <v>0</v>
      </c>
      <c r="G34" s="24">
        <f>G29</f>
        <v>395.5</v>
      </c>
      <c r="H34" s="11">
        <f>H29</f>
        <v>0</v>
      </c>
      <c r="I34" s="11">
        <f t="shared" ref="I34:K34" si="3">I29</f>
        <v>0</v>
      </c>
      <c r="J34" s="11">
        <f t="shared" si="3"/>
        <v>0</v>
      </c>
      <c r="K34" s="11">
        <f t="shared" si="3"/>
        <v>0</v>
      </c>
      <c r="L34" s="22">
        <f>L29</f>
        <v>395.5</v>
      </c>
      <c r="M34" s="22">
        <f>M29</f>
        <v>0</v>
      </c>
      <c r="N34" s="22">
        <f>N29</f>
        <v>0</v>
      </c>
      <c r="O34" s="22">
        <f>O29</f>
        <v>395.5</v>
      </c>
    </row>
    <row r="35" spans="1:15" ht="15.95" hidden="1" customHeight="1" x14ac:dyDescent="0.25">
      <c r="A35" s="20" t="s">
        <v>73</v>
      </c>
      <c r="B35" s="592" t="s">
        <v>63</v>
      </c>
      <c r="C35" s="599"/>
      <c r="D35" s="599"/>
      <c r="E35" s="599"/>
      <c r="F35" s="599"/>
      <c r="G35" s="599"/>
      <c r="H35" s="599"/>
      <c r="I35" s="599"/>
      <c r="J35" s="599"/>
      <c r="K35" s="599"/>
      <c r="L35" s="599"/>
      <c r="M35" s="599"/>
      <c r="N35" s="599"/>
      <c r="O35" s="600"/>
    </row>
    <row r="36" spans="1:15" ht="15" hidden="1" customHeight="1" x14ac:dyDescent="0.25">
      <c r="A36" s="6" t="s">
        <v>74</v>
      </c>
      <c r="B36" s="36" t="s">
        <v>20</v>
      </c>
      <c r="C36" s="16" t="s">
        <v>32</v>
      </c>
      <c r="D36" s="17">
        <f>E36+G36</f>
        <v>0</v>
      </c>
      <c r="E36" s="17"/>
      <c r="F36" s="17"/>
      <c r="G36" s="17"/>
      <c r="H36" s="25">
        <f>I36+K36</f>
        <v>0</v>
      </c>
      <c r="I36" s="25"/>
      <c r="J36" s="25"/>
      <c r="K36" s="25"/>
      <c r="L36" s="13">
        <f>M36+O36</f>
        <v>0</v>
      </c>
      <c r="M36" s="13">
        <f>E36+I36</f>
        <v>0</v>
      </c>
      <c r="N36" s="13">
        <f>F36+J36</f>
        <v>0</v>
      </c>
      <c r="O36" s="13">
        <f>G36+K36</f>
        <v>0</v>
      </c>
    </row>
    <row r="37" spans="1:15" ht="15.95" hidden="1" customHeight="1" x14ac:dyDescent="0.25">
      <c r="A37" s="21" t="s">
        <v>75</v>
      </c>
      <c r="B37" s="22" t="s">
        <v>176</v>
      </c>
      <c r="C37" s="114"/>
      <c r="D37" s="24">
        <f>D36</f>
        <v>0</v>
      </c>
      <c r="E37" s="24">
        <f>E36</f>
        <v>0</v>
      </c>
      <c r="F37" s="24">
        <f>F36</f>
        <v>0</v>
      </c>
      <c r="G37" s="24">
        <f>G36</f>
        <v>0</v>
      </c>
      <c r="H37" s="25">
        <f t="shared" ref="H37:O37" si="4">H36</f>
        <v>0</v>
      </c>
      <c r="I37" s="25">
        <f t="shared" si="4"/>
        <v>0</v>
      </c>
      <c r="J37" s="25">
        <f t="shared" si="4"/>
        <v>0</v>
      </c>
      <c r="K37" s="25">
        <f t="shared" si="4"/>
        <v>0</v>
      </c>
      <c r="L37" s="22">
        <f t="shared" si="4"/>
        <v>0</v>
      </c>
      <c r="M37" s="22">
        <f t="shared" si="4"/>
        <v>0</v>
      </c>
      <c r="N37" s="22">
        <f t="shared" si="4"/>
        <v>0</v>
      </c>
      <c r="O37" s="22">
        <f t="shared" si="4"/>
        <v>0</v>
      </c>
    </row>
    <row r="38" spans="1:15" ht="15.95" hidden="1" customHeight="1" x14ac:dyDescent="0.25">
      <c r="A38" s="6" t="s">
        <v>76</v>
      </c>
      <c r="B38" s="601" t="s">
        <v>171</v>
      </c>
      <c r="C38" s="593"/>
      <c r="D38" s="593"/>
      <c r="E38" s="593"/>
      <c r="F38" s="593"/>
      <c r="G38" s="593"/>
      <c r="H38" s="593"/>
      <c r="I38" s="593"/>
      <c r="J38" s="593"/>
      <c r="K38" s="593"/>
      <c r="L38" s="593"/>
      <c r="M38" s="593"/>
      <c r="N38" s="593"/>
      <c r="O38" s="594"/>
    </row>
    <row r="39" spans="1:15" ht="15" hidden="1" customHeight="1" x14ac:dyDescent="0.25">
      <c r="A39" s="6" t="s">
        <v>77</v>
      </c>
      <c r="B39" s="85" t="s">
        <v>20</v>
      </c>
      <c r="C39" s="31" t="s">
        <v>51</v>
      </c>
      <c r="D39" s="17">
        <f>E39+G39</f>
        <v>0</v>
      </c>
      <c r="E39" s="17"/>
      <c r="F39" s="17"/>
      <c r="G39" s="17"/>
      <c r="H39" s="11">
        <f>I39+K39</f>
        <v>0</v>
      </c>
      <c r="I39" s="11"/>
      <c r="J39" s="11"/>
      <c r="K39" s="11"/>
      <c r="L39" s="13">
        <f>M39+O39</f>
        <v>0</v>
      </c>
      <c r="M39" s="13">
        <f t="shared" ref="M39:O39" si="5">E39+I39</f>
        <v>0</v>
      </c>
      <c r="N39" s="13">
        <f t="shared" si="5"/>
        <v>0</v>
      </c>
      <c r="O39" s="13">
        <f t="shared" si="5"/>
        <v>0</v>
      </c>
    </row>
    <row r="40" spans="1:15" ht="15.95" hidden="1" customHeight="1" x14ac:dyDescent="0.25">
      <c r="A40" s="21" t="s">
        <v>78</v>
      </c>
      <c r="B40" s="22" t="s">
        <v>177</v>
      </c>
      <c r="C40" s="114"/>
      <c r="D40" s="24">
        <f>D39</f>
        <v>0</v>
      </c>
      <c r="E40" s="24">
        <f t="shared" ref="E40:G40" si="6">E39</f>
        <v>0</v>
      </c>
      <c r="F40" s="24">
        <f t="shared" si="6"/>
        <v>0</v>
      </c>
      <c r="G40" s="24">
        <f t="shared" si="6"/>
        <v>0</v>
      </c>
      <c r="H40" s="25">
        <f>H39</f>
        <v>0</v>
      </c>
      <c r="I40" s="25">
        <f t="shared" ref="I40:K40" si="7">I39</f>
        <v>0</v>
      </c>
      <c r="J40" s="25">
        <f t="shared" si="7"/>
        <v>0</v>
      </c>
      <c r="K40" s="25">
        <f t="shared" si="7"/>
        <v>0</v>
      </c>
      <c r="L40" s="22">
        <f>L39</f>
        <v>0</v>
      </c>
      <c r="M40" s="22">
        <f t="shared" ref="M40:O40" si="8">M39</f>
        <v>0</v>
      </c>
      <c r="N40" s="22">
        <f t="shared" si="8"/>
        <v>0</v>
      </c>
      <c r="O40" s="22">
        <f t="shared" si="8"/>
        <v>0</v>
      </c>
    </row>
    <row r="41" spans="1:15" ht="15.95" customHeight="1" x14ac:dyDescent="0.25">
      <c r="A41" s="20" t="s">
        <v>76</v>
      </c>
      <c r="B41" s="520" t="s">
        <v>181</v>
      </c>
      <c r="C41" s="521"/>
      <c r="D41" s="521"/>
      <c r="E41" s="521"/>
      <c r="F41" s="521"/>
      <c r="G41" s="521"/>
      <c r="H41" s="521"/>
      <c r="I41" s="521"/>
      <c r="J41" s="521"/>
      <c r="K41" s="521"/>
      <c r="L41" s="521"/>
      <c r="M41" s="521"/>
      <c r="N41" s="521"/>
      <c r="O41" s="522"/>
    </row>
    <row r="42" spans="1:15" ht="15" customHeight="1" x14ac:dyDescent="0.25">
      <c r="A42" s="6" t="s">
        <v>77</v>
      </c>
      <c r="B42" s="30" t="s">
        <v>20</v>
      </c>
      <c r="C42" s="31" t="s">
        <v>25</v>
      </c>
      <c r="D42" s="17">
        <f>E42+G42</f>
        <v>567.29999999999995</v>
      </c>
      <c r="E42" s="44">
        <v>5.3</v>
      </c>
      <c r="F42" s="44">
        <v>1.5</v>
      </c>
      <c r="G42" s="44">
        <v>562</v>
      </c>
      <c r="H42" s="25">
        <f>I42+K42</f>
        <v>0</v>
      </c>
      <c r="I42" s="11"/>
      <c r="J42" s="11"/>
      <c r="K42" s="11"/>
      <c r="L42" s="13">
        <f>M42+O42</f>
        <v>567.29999999999995</v>
      </c>
      <c r="M42" s="13">
        <f>E42+I42</f>
        <v>5.3</v>
      </c>
      <c r="N42" s="13">
        <f>F42+J42</f>
        <v>1.5</v>
      </c>
      <c r="O42" s="13">
        <f>G42+K42</f>
        <v>562</v>
      </c>
    </row>
    <row r="43" spans="1:15" ht="15.95" customHeight="1" x14ac:dyDescent="0.25">
      <c r="A43" s="21" t="s">
        <v>78</v>
      </c>
      <c r="B43" s="22" t="s">
        <v>178</v>
      </c>
      <c r="C43" s="23"/>
      <c r="D43" s="24">
        <f>D42</f>
        <v>567.29999999999995</v>
      </c>
      <c r="E43" s="24">
        <f>E42</f>
        <v>5.3</v>
      </c>
      <c r="F43" s="24">
        <f>F42</f>
        <v>1.5</v>
      </c>
      <c r="G43" s="24">
        <f>G42</f>
        <v>562</v>
      </c>
      <c r="H43" s="25">
        <f t="shared" ref="H43:O43" si="9">H42</f>
        <v>0</v>
      </c>
      <c r="I43" s="25">
        <f t="shared" si="9"/>
        <v>0</v>
      </c>
      <c r="J43" s="25">
        <f t="shared" si="9"/>
        <v>0</v>
      </c>
      <c r="K43" s="25">
        <f t="shared" si="9"/>
        <v>0</v>
      </c>
      <c r="L43" s="22">
        <f t="shared" si="9"/>
        <v>567.29999999999995</v>
      </c>
      <c r="M43" s="22">
        <f t="shared" si="9"/>
        <v>5.3</v>
      </c>
      <c r="N43" s="22">
        <f t="shared" si="9"/>
        <v>1.5</v>
      </c>
      <c r="O43" s="22">
        <f t="shared" si="9"/>
        <v>562</v>
      </c>
    </row>
    <row r="44" spans="1:15" ht="15.95" customHeight="1" x14ac:dyDescent="0.25">
      <c r="A44" s="14" t="s">
        <v>79</v>
      </c>
      <c r="B44" s="520" t="s">
        <v>66</v>
      </c>
      <c r="C44" s="521"/>
      <c r="D44" s="521"/>
      <c r="E44" s="521"/>
      <c r="F44" s="521"/>
      <c r="G44" s="521"/>
      <c r="H44" s="521"/>
      <c r="I44" s="521"/>
      <c r="J44" s="521"/>
      <c r="K44" s="521"/>
      <c r="L44" s="521"/>
      <c r="M44" s="521"/>
      <c r="N44" s="521"/>
      <c r="O44" s="522"/>
    </row>
    <row r="45" spans="1:15" ht="15" customHeight="1" x14ac:dyDescent="0.25">
      <c r="A45" s="33" t="s">
        <v>80</v>
      </c>
      <c r="B45" s="30" t="s">
        <v>20</v>
      </c>
      <c r="C45" s="40" t="s">
        <v>30</v>
      </c>
      <c r="D45" s="17">
        <f>E45+G45</f>
        <v>136.69999999999999</v>
      </c>
      <c r="E45" s="17">
        <v>4.7</v>
      </c>
      <c r="F45" s="17">
        <v>1.5</v>
      </c>
      <c r="G45" s="17">
        <v>132</v>
      </c>
      <c r="H45" s="11">
        <f>I45+K45</f>
        <v>14.6</v>
      </c>
      <c r="I45" s="11"/>
      <c r="J45" s="11"/>
      <c r="K45" s="11">
        <v>14.6</v>
      </c>
      <c r="L45" s="13">
        <f>M45+O45</f>
        <v>151.29999999999998</v>
      </c>
      <c r="M45" s="13">
        <f t="shared" ref="M45:O46" si="10">E45+I45</f>
        <v>4.7</v>
      </c>
      <c r="N45" s="13">
        <f t="shared" si="10"/>
        <v>1.5</v>
      </c>
      <c r="O45" s="13">
        <f t="shared" si="10"/>
        <v>146.6</v>
      </c>
    </row>
    <row r="46" spans="1:15" ht="15" customHeight="1" x14ac:dyDescent="0.25">
      <c r="A46" s="33" t="s">
        <v>81</v>
      </c>
      <c r="B46" s="30" t="s">
        <v>28</v>
      </c>
      <c r="C46" s="40" t="s">
        <v>30</v>
      </c>
      <c r="D46" s="17">
        <f>E46+G46</f>
        <v>6</v>
      </c>
      <c r="E46" s="17">
        <v>6</v>
      </c>
      <c r="F46" s="17"/>
      <c r="G46" s="17"/>
      <c r="H46" s="11">
        <f>I46+K46</f>
        <v>-6</v>
      </c>
      <c r="I46" s="11">
        <v>-6</v>
      </c>
      <c r="J46" s="11"/>
      <c r="K46" s="11"/>
      <c r="L46" s="13">
        <f>M46+O46</f>
        <v>0</v>
      </c>
      <c r="M46" s="13">
        <f t="shared" si="10"/>
        <v>0</v>
      </c>
      <c r="N46" s="13">
        <f t="shared" si="10"/>
        <v>0</v>
      </c>
      <c r="O46" s="13">
        <f t="shared" si="10"/>
        <v>0</v>
      </c>
    </row>
    <row r="47" spans="1:15" ht="15.95" customHeight="1" x14ac:dyDescent="0.25">
      <c r="A47" s="21" t="s">
        <v>82</v>
      </c>
      <c r="B47" s="22" t="s">
        <v>179</v>
      </c>
      <c r="C47" s="114"/>
      <c r="D47" s="24">
        <f>SUM(D45:D46)</f>
        <v>142.69999999999999</v>
      </c>
      <c r="E47" s="24">
        <f t="shared" ref="E47:G47" si="11">SUM(E45:E46)</f>
        <v>10.7</v>
      </c>
      <c r="F47" s="24">
        <f t="shared" si="11"/>
        <v>1.5</v>
      </c>
      <c r="G47" s="24">
        <f t="shared" si="11"/>
        <v>132</v>
      </c>
      <c r="H47" s="25">
        <f>SUM(H45:H46)</f>
        <v>8.6</v>
      </c>
      <c r="I47" s="25">
        <f t="shared" ref="I47:K47" si="12">SUM(I45:I46)</f>
        <v>-6</v>
      </c>
      <c r="J47" s="25">
        <f t="shared" si="12"/>
        <v>0</v>
      </c>
      <c r="K47" s="25">
        <f t="shared" si="12"/>
        <v>14.6</v>
      </c>
      <c r="L47" s="22">
        <f>SUM(L45:L46)</f>
        <v>151.29999999999998</v>
      </c>
      <c r="M47" s="22">
        <f t="shared" ref="M47:O47" si="13">SUM(M45:M46)</f>
        <v>4.7</v>
      </c>
      <c r="N47" s="22">
        <f t="shared" si="13"/>
        <v>1.5</v>
      </c>
      <c r="O47" s="22">
        <f t="shared" si="13"/>
        <v>146.6</v>
      </c>
    </row>
    <row r="48" spans="1:15" ht="15.95" customHeight="1" x14ac:dyDescent="0.25">
      <c r="A48" s="14" t="s">
        <v>83</v>
      </c>
      <c r="B48" s="520" t="s">
        <v>68</v>
      </c>
      <c r="C48" s="521"/>
      <c r="D48" s="521"/>
      <c r="E48" s="521"/>
      <c r="F48" s="521"/>
      <c r="G48" s="521"/>
      <c r="H48" s="521"/>
      <c r="I48" s="521"/>
      <c r="J48" s="521"/>
      <c r="K48" s="521"/>
      <c r="L48" s="521"/>
      <c r="M48" s="521"/>
      <c r="N48" s="521"/>
      <c r="O48" s="522"/>
    </row>
    <row r="49" spans="1:17" ht="15" customHeight="1" x14ac:dyDescent="0.25">
      <c r="A49" s="33" t="s">
        <v>84</v>
      </c>
      <c r="B49" s="30" t="s">
        <v>20</v>
      </c>
      <c r="C49" s="1">
        <v>10</v>
      </c>
      <c r="D49" s="17">
        <f>E49+G49</f>
        <v>78.600000000000009</v>
      </c>
      <c r="E49" s="17">
        <v>2.4</v>
      </c>
      <c r="F49" s="17">
        <v>0.6</v>
      </c>
      <c r="G49" s="17">
        <v>76.2</v>
      </c>
      <c r="H49" s="11">
        <f>I49+K49</f>
        <v>0</v>
      </c>
      <c r="I49" s="11"/>
      <c r="J49" s="11"/>
      <c r="K49" s="11"/>
      <c r="L49" s="13">
        <f>M49+O49</f>
        <v>78.600000000000009</v>
      </c>
      <c r="M49" s="13">
        <f t="shared" ref="M49:O49" si="14">E49+I49</f>
        <v>2.4</v>
      </c>
      <c r="N49" s="13">
        <f t="shared" si="14"/>
        <v>0.6</v>
      </c>
      <c r="O49" s="13">
        <f t="shared" si="14"/>
        <v>76.2</v>
      </c>
    </row>
    <row r="50" spans="1:17" ht="15.95" customHeight="1" x14ac:dyDescent="0.25">
      <c r="A50" s="21" t="s">
        <v>85</v>
      </c>
      <c r="B50" s="22" t="s">
        <v>180</v>
      </c>
      <c r="C50" s="114"/>
      <c r="D50" s="24">
        <f t="shared" ref="D50:O50" si="15">SUM(D49:D49)</f>
        <v>78.600000000000009</v>
      </c>
      <c r="E50" s="24">
        <f t="shared" si="15"/>
        <v>2.4</v>
      </c>
      <c r="F50" s="24">
        <f t="shared" si="15"/>
        <v>0.6</v>
      </c>
      <c r="G50" s="24">
        <f t="shared" si="15"/>
        <v>76.2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25">
        <f t="shared" si="15"/>
        <v>0</v>
      </c>
      <c r="L50" s="22">
        <f t="shared" si="15"/>
        <v>78.600000000000009</v>
      </c>
      <c r="M50" s="22">
        <f t="shared" si="15"/>
        <v>2.4</v>
      </c>
      <c r="N50" s="22">
        <f t="shared" si="15"/>
        <v>0.6</v>
      </c>
      <c r="O50" s="22">
        <f t="shared" si="15"/>
        <v>76.2</v>
      </c>
    </row>
    <row r="51" spans="1:17" ht="15.95" customHeight="1" x14ac:dyDescent="0.25">
      <c r="A51" s="108" t="s">
        <v>86</v>
      </c>
      <c r="B51" s="115" t="s">
        <v>172</v>
      </c>
      <c r="C51" s="116"/>
      <c r="D51" s="24">
        <f>D26+D34+D37+D40+D43+D47+D50</f>
        <v>1196.0999999999999</v>
      </c>
      <c r="E51" s="24">
        <f>E27+E34+E37+E40+E43+E47+E50</f>
        <v>18.399999999999999</v>
      </c>
      <c r="F51" s="24">
        <f t="shared" ref="F51:O51" si="16">F27+F34+F37+F40+F43+F47+F50</f>
        <v>3.6</v>
      </c>
      <c r="G51" s="24">
        <f t="shared" si="16"/>
        <v>1177.7</v>
      </c>
      <c r="H51" s="25">
        <f t="shared" si="16"/>
        <v>8.6</v>
      </c>
      <c r="I51" s="25">
        <f t="shared" si="16"/>
        <v>-6</v>
      </c>
      <c r="J51" s="25">
        <f t="shared" si="16"/>
        <v>0</v>
      </c>
      <c r="K51" s="25">
        <f t="shared" si="16"/>
        <v>14.6</v>
      </c>
      <c r="L51" s="22">
        <f>L27+L34+L37+L40+L43+L47+L50</f>
        <v>1204.6999999999998</v>
      </c>
      <c r="M51" s="22">
        <f t="shared" si="16"/>
        <v>12.4</v>
      </c>
      <c r="N51" s="22">
        <f t="shared" si="16"/>
        <v>3.6</v>
      </c>
      <c r="O51" s="22">
        <f t="shared" si="16"/>
        <v>1192.3</v>
      </c>
    </row>
    <row r="52" spans="1:17" x14ac:dyDescent="0.25">
      <c r="A52" s="7"/>
      <c r="B52" s="7"/>
      <c r="C52" s="53"/>
      <c r="D52" s="7"/>
      <c r="E52" s="7"/>
      <c r="F52" s="7"/>
      <c r="G52" s="7"/>
      <c r="H52" s="117"/>
      <c r="I52" s="117"/>
      <c r="J52" s="117"/>
      <c r="L52" s="7"/>
      <c r="M52" s="7"/>
      <c r="N52" s="7"/>
    </row>
    <row r="53" spans="1:17" x14ac:dyDescent="0.25">
      <c r="A53" s="7"/>
      <c r="B53" s="109"/>
      <c r="C53" s="118"/>
      <c r="D53" s="109"/>
      <c r="E53" s="109"/>
      <c r="F53" s="109"/>
      <c r="G53" s="109"/>
      <c r="H53" s="119"/>
      <c r="I53" s="119"/>
      <c r="J53" s="119"/>
      <c r="K53" s="119"/>
      <c r="L53" s="109"/>
      <c r="M53" s="109"/>
      <c r="N53" s="109"/>
      <c r="P53" s="67" t="s">
        <v>305</v>
      </c>
      <c r="Q53" s="68">
        <f>SUMIF(C26:C49,1,L26:L49)</f>
        <v>0</v>
      </c>
    </row>
    <row r="54" spans="1:17" x14ac:dyDescent="0.25">
      <c r="A54" s="7"/>
      <c r="B54" s="7"/>
      <c r="C54" s="53"/>
      <c r="D54" s="7"/>
      <c r="E54" s="7"/>
      <c r="F54" s="7"/>
      <c r="G54" s="7"/>
      <c r="H54" s="117"/>
      <c r="I54" s="117"/>
      <c r="J54" s="117"/>
      <c r="L54" s="7"/>
      <c r="M54" s="7"/>
      <c r="N54" s="7"/>
      <c r="P54" s="67" t="s">
        <v>306</v>
      </c>
      <c r="Q54" s="68">
        <f>SUMIF(C26:C49,2,L26:L49)</f>
        <v>0</v>
      </c>
    </row>
    <row r="55" spans="1:17" x14ac:dyDescent="0.25">
      <c r="A55" s="7"/>
      <c r="B55" s="7"/>
      <c r="C55" s="53"/>
      <c r="D55" s="7"/>
      <c r="E55" s="7"/>
      <c r="F55" s="7"/>
      <c r="G55" s="7"/>
      <c r="H55" s="117"/>
      <c r="I55" s="117"/>
      <c r="J55" s="117"/>
      <c r="L55" s="7"/>
      <c r="M55" s="7"/>
      <c r="N55" s="7"/>
      <c r="O55" s="7"/>
      <c r="P55" s="67" t="s">
        <v>307</v>
      </c>
      <c r="Q55" s="68">
        <f>SUMIF(C26:C49,3,L26:L49)</f>
        <v>0</v>
      </c>
    </row>
    <row r="56" spans="1:17" x14ac:dyDescent="0.25">
      <c r="A56" s="7"/>
      <c r="B56" s="7"/>
      <c r="C56" s="53"/>
      <c r="D56" s="7"/>
      <c r="E56" s="7"/>
      <c r="F56" s="7"/>
      <c r="G56" s="7"/>
      <c r="H56" s="117"/>
      <c r="I56" s="117"/>
      <c r="J56" s="117"/>
      <c r="L56" s="7"/>
      <c r="M56" s="7"/>
      <c r="N56" s="7"/>
      <c r="P56" s="67" t="s">
        <v>308</v>
      </c>
      <c r="Q56" s="68">
        <f>SUMIF(C26:C49,4,L26:L49)</f>
        <v>686.19999999999993</v>
      </c>
    </row>
    <row r="57" spans="1:17" x14ac:dyDescent="0.25">
      <c r="A57" s="7"/>
      <c r="B57" s="7"/>
      <c r="C57" s="53"/>
      <c r="D57" s="7"/>
      <c r="E57" s="7"/>
      <c r="F57" s="7"/>
      <c r="G57" s="7"/>
      <c r="H57" s="117"/>
      <c r="I57" s="117"/>
      <c r="J57" s="117"/>
      <c r="L57" s="7"/>
      <c r="M57" s="7"/>
      <c r="N57" s="7"/>
      <c r="P57" s="67" t="s">
        <v>311</v>
      </c>
      <c r="Q57" s="68">
        <f>SUMIF(C26:C49,5,L26:L49)</f>
        <v>256.39999999999998</v>
      </c>
    </row>
    <row r="58" spans="1:17" x14ac:dyDescent="0.25">
      <c r="A58" s="7"/>
      <c r="B58" s="7"/>
      <c r="C58" s="53"/>
      <c r="D58" s="7"/>
      <c r="E58" s="7"/>
      <c r="F58" s="7"/>
      <c r="G58" s="7"/>
      <c r="H58" s="117"/>
      <c r="I58" s="117"/>
      <c r="J58" s="117"/>
      <c r="L58" s="7"/>
      <c r="M58" s="7"/>
      <c r="N58" s="7"/>
      <c r="P58" s="67" t="s">
        <v>309</v>
      </c>
      <c r="Q58" s="68">
        <f>SUMIF(C26:C49,6,L26:L49)</f>
        <v>10.1</v>
      </c>
    </row>
    <row r="59" spans="1:17" x14ac:dyDescent="0.25">
      <c r="A59" s="7"/>
      <c r="B59" s="7"/>
      <c r="C59" s="53"/>
      <c r="D59" s="7"/>
      <c r="E59" s="7"/>
      <c r="F59" s="7"/>
      <c r="G59" s="7"/>
      <c r="H59" s="117"/>
      <c r="I59" s="117"/>
      <c r="J59" s="117"/>
      <c r="L59" s="7"/>
      <c r="M59" s="7"/>
      <c r="N59" s="7"/>
      <c r="P59" s="67" t="s">
        <v>310</v>
      </c>
      <c r="Q59" s="68">
        <f>SUMIF(C26:C49,7,L26:L49)</f>
        <v>0</v>
      </c>
    </row>
    <row r="60" spans="1:17" x14ac:dyDescent="0.25">
      <c r="A60" s="7"/>
      <c r="B60" s="7"/>
      <c r="C60" s="53"/>
      <c r="D60" s="7"/>
      <c r="E60" s="7"/>
      <c r="F60" s="7"/>
      <c r="G60" s="7"/>
      <c r="H60" s="117"/>
      <c r="I60" s="117"/>
      <c r="J60" s="117"/>
      <c r="L60" s="7"/>
      <c r="M60" s="7"/>
      <c r="N60" s="7"/>
      <c r="P60" s="67" t="s">
        <v>312</v>
      </c>
      <c r="Q60" s="68">
        <f>SUMIF(C26:C49,8,L26:L49)</f>
        <v>173.39999999999998</v>
      </c>
    </row>
    <row r="61" spans="1:17" x14ac:dyDescent="0.25">
      <c r="A61" s="7"/>
      <c r="B61" s="7"/>
      <c r="C61" s="53"/>
      <c r="D61" s="7"/>
      <c r="E61" s="7"/>
      <c r="F61" s="7"/>
      <c r="G61" s="7"/>
      <c r="H61" s="117"/>
      <c r="I61" s="117"/>
      <c r="J61" s="117"/>
      <c r="L61" s="7"/>
      <c r="M61" s="7"/>
      <c r="N61" s="7"/>
      <c r="P61" s="67" t="s">
        <v>313</v>
      </c>
      <c r="Q61" s="68">
        <f>SUMIF(C26:C49,9,L26:L49)</f>
        <v>0</v>
      </c>
    </row>
    <row r="62" spans="1:17" x14ac:dyDescent="0.25">
      <c r="A62" s="7"/>
      <c r="B62" s="7"/>
      <c r="C62" s="53"/>
      <c r="D62" s="7"/>
      <c r="E62" s="7"/>
      <c r="F62" s="7"/>
      <c r="G62" s="7"/>
      <c r="H62" s="117"/>
      <c r="I62" s="117"/>
      <c r="J62" s="117"/>
      <c r="L62" s="7"/>
      <c r="M62" s="7"/>
      <c r="N62" s="7"/>
      <c r="P62" s="67" t="s">
        <v>314</v>
      </c>
      <c r="Q62" s="68">
        <f>SUMIF(C26:C49,10,L26:L49)</f>
        <v>78.600000000000009</v>
      </c>
    </row>
    <row r="63" spans="1:17" x14ac:dyDescent="0.25">
      <c r="A63" s="7"/>
      <c r="B63" s="7"/>
      <c r="C63" s="53"/>
      <c r="D63" s="7"/>
      <c r="E63" s="7"/>
      <c r="F63" s="7"/>
      <c r="G63" s="7"/>
      <c r="H63" s="117"/>
      <c r="I63" s="117"/>
      <c r="J63" s="117"/>
      <c r="L63" s="7"/>
      <c r="M63" s="7"/>
      <c r="N63" s="7"/>
      <c r="P63" s="72" t="s">
        <v>172</v>
      </c>
      <c r="Q63" s="73">
        <f>SUM(Q53:Q62)</f>
        <v>1204.6999999999998</v>
      </c>
    </row>
    <row r="64" spans="1:17" x14ac:dyDescent="0.25">
      <c r="A64" s="7"/>
      <c r="B64" s="7"/>
      <c r="C64" s="53"/>
      <c r="D64" s="7"/>
      <c r="E64" s="7"/>
      <c r="F64" s="7"/>
      <c r="G64" s="7"/>
      <c r="H64" s="117"/>
      <c r="I64" s="117"/>
      <c r="J64" s="117"/>
      <c r="L64" s="7"/>
      <c r="M64" s="7"/>
      <c r="N64" s="7"/>
      <c r="P64" s="74"/>
      <c r="Q64" s="74">
        <f>Q63-L51</f>
        <v>0</v>
      </c>
    </row>
    <row r="65" spans="1:14" x14ac:dyDescent="0.25">
      <c r="A65" s="7"/>
      <c r="B65" s="7"/>
      <c r="C65" s="53"/>
      <c r="D65" s="7"/>
      <c r="E65" s="7"/>
      <c r="F65" s="7"/>
      <c r="G65" s="7"/>
      <c r="H65" s="117"/>
      <c r="I65" s="117"/>
      <c r="J65" s="11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17"/>
      <c r="I66" s="117"/>
      <c r="J66" s="11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17"/>
      <c r="I67" s="117"/>
      <c r="J67" s="11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17"/>
      <c r="I68" s="117"/>
      <c r="J68" s="11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17"/>
      <c r="I69" s="117"/>
      <c r="J69" s="11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17"/>
      <c r="I70" s="117"/>
      <c r="J70" s="11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17"/>
      <c r="I71" s="117"/>
      <c r="J71" s="11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17"/>
      <c r="I72" s="117"/>
      <c r="J72" s="11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17"/>
      <c r="I73" s="117"/>
      <c r="J73" s="11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17"/>
      <c r="I74" s="117"/>
      <c r="J74" s="11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17"/>
      <c r="I75" s="117"/>
      <c r="J75" s="11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17"/>
      <c r="I76" s="117"/>
      <c r="J76" s="11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17"/>
      <c r="I77" s="117"/>
      <c r="J77" s="11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17"/>
      <c r="I78" s="117"/>
      <c r="J78" s="11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17"/>
      <c r="I79" s="117"/>
      <c r="J79" s="11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17"/>
      <c r="I80" s="117"/>
      <c r="J80" s="11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17"/>
      <c r="I81" s="117"/>
      <c r="J81" s="11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17"/>
      <c r="I82" s="117"/>
      <c r="J82" s="11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17"/>
      <c r="I83" s="117"/>
      <c r="J83" s="11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17"/>
      <c r="I84" s="117"/>
      <c r="J84" s="11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17"/>
      <c r="I85" s="117"/>
      <c r="J85" s="11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17"/>
      <c r="I86" s="117"/>
      <c r="J86" s="11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17"/>
      <c r="I87" s="117"/>
      <c r="J87" s="11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17"/>
      <c r="I88" s="117"/>
      <c r="J88" s="11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17"/>
      <c r="I89" s="117"/>
      <c r="J89" s="11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17"/>
      <c r="I90" s="117"/>
      <c r="J90" s="11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17"/>
      <c r="I91" s="117"/>
      <c r="J91" s="11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17"/>
      <c r="I92" s="117"/>
      <c r="J92" s="11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17"/>
      <c r="I93" s="117"/>
      <c r="J93" s="11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17"/>
      <c r="I94" s="117"/>
      <c r="J94" s="11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17"/>
      <c r="I95" s="117"/>
      <c r="J95" s="11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17"/>
      <c r="I96" s="117"/>
      <c r="J96" s="11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17"/>
      <c r="I97" s="117"/>
      <c r="J97" s="11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17"/>
      <c r="I98" s="117"/>
      <c r="J98" s="11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17"/>
      <c r="I99" s="117"/>
      <c r="J99" s="11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17"/>
      <c r="I100" s="117"/>
      <c r="J100" s="11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17"/>
      <c r="I101" s="117"/>
      <c r="J101" s="11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17"/>
      <c r="I102" s="117"/>
      <c r="J102" s="11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17"/>
      <c r="I103" s="117"/>
      <c r="J103" s="11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17"/>
      <c r="I104" s="117"/>
      <c r="J104" s="11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17"/>
      <c r="I105" s="117"/>
      <c r="J105" s="11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17"/>
      <c r="I106" s="117"/>
      <c r="J106" s="11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17"/>
      <c r="I107" s="117"/>
      <c r="J107" s="11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17"/>
      <c r="I108" s="117"/>
      <c r="J108" s="11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17"/>
      <c r="I109" s="117"/>
      <c r="J109" s="11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17"/>
      <c r="I110" s="117"/>
      <c r="J110" s="11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17"/>
      <c r="I111" s="117"/>
      <c r="J111" s="11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17"/>
      <c r="I112" s="117"/>
      <c r="J112" s="11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17"/>
      <c r="I113" s="117"/>
      <c r="J113" s="11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17"/>
      <c r="I114" s="117"/>
      <c r="J114" s="11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17"/>
      <c r="I115" s="117"/>
      <c r="J115" s="11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17"/>
      <c r="I116" s="117"/>
      <c r="J116" s="11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17"/>
      <c r="I117" s="117"/>
      <c r="J117" s="11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17"/>
      <c r="I118" s="117"/>
      <c r="J118" s="11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17"/>
      <c r="I119" s="117"/>
      <c r="J119" s="11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17"/>
      <c r="I120" s="117"/>
      <c r="J120" s="11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17"/>
      <c r="I121" s="117"/>
      <c r="J121" s="11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17"/>
      <c r="I122" s="117"/>
      <c r="J122" s="11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17"/>
      <c r="I123" s="117"/>
      <c r="J123" s="11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17"/>
      <c r="I124" s="117"/>
      <c r="J124" s="11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17"/>
      <c r="I125" s="117"/>
      <c r="J125" s="11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17"/>
      <c r="I126" s="117"/>
      <c r="J126" s="11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17"/>
      <c r="I127" s="117"/>
      <c r="J127" s="11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17"/>
      <c r="I128" s="117"/>
      <c r="J128" s="11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17"/>
      <c r="I129" s="117"/>
      <c r="J129" s="11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17"/>
      <c r="I130" s="117"/>
      <c r="J130" s="11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17"/>
      <c r="I131" s="117"/>
      <c r="J131" s="11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17"/>
      <c r="I132" s="117"/>
      <c r="J132" s="11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17"/>
      <c r="I133" s="117"/>
      <c r="J133" s="11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17"/>
      <c r="I134" s="117"/>
      <c r="J134" s="11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17"/>
      <c r="I135" s="117"/>
      <c r="J135" s="11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17"/>
      <c r="I136" s="117"/>
      <c r="J136" s="11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17"/>
      <c r="I137" s="117"/>
      <c r="J137" s="11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17"/>
      <c r="I138" s="117"/>
      <c r="J138" s="11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17"/>
      <c r="I139" s="117"/>
      <c r="J139" s="11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17"/>
      <c r="I140" s="117"/>
      <c r="J140" s="11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17"/>
      <c r="I141" s="117"/>
      <c r="J141" s="11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17"/>
      <c r="I142" s="117"/>
      <c r="J142" s="11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17"/>
      <c r="I143" s="117"/>
      <c r="J143" s="11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17"/>
      <c r="I144" s="117"/>
      <c r="J144" s="11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17"/>
      <c r="I145" s="117"/>
      <c r="J145" s="11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17"/>
      <c r="I146" s="117"/>
      <c r="J146" s="11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17"/>
      <c r="I147" s="117"/>
      <c r="J147" s="11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17"/>
      <c r="I148" s="117"/>
      <c r="J148" s="11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17"/>
      <c r="I149" s="117"/>
      <c r="J149" s="11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17"/>
      <c r="I150" s="117"/>
      <c r="J150" s="11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17"/>
      <c r="I151" s="117"/>
      <c r="J151" s="11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117"/>
      <c r="I152" s="117"/>
      <c r="J152" s="11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117"/>
      <c r="I153" s="117"/>
      <c r="J153" s="11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117"/>
      <c r="I154" s="117"/>
      <c r="J154" s="11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117"/>
      <c r="I155" s="117"/>
      <c r="J155" s="11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117"/>
      <c r="I156" s="117"/>
      <c r="J156" s="11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117"/>
      <c r="I157" s="117"/>
      <c r="J157" s="11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117"/>
      <c r="I158" s="117"/>
      <c r="J158" s="11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117"/>
      <c r="I159" s="117"/>
      <c r="J159" s="11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117"/>
      <c r="I160" s="117"/>
      <c r="J160" s="117"/>
      <c r="L160" s="7"/>
      <c r="M160" s="7"/>
      <c r="N160" s="7"/>
    </row>
    <row r="161" spans="3:3" s="2" customFormat="1" x14ac:dyDescent="0.25">
      <c r="C161" s="54"/>
    </row>
    <row r="162" spans="3:3" s="2" customFormat="1" x14ac:dyDescent="0.25">
      <c r="C162" s="54"/>
    </row>
    <row r="163" spans="3:3" s="2" customFormat="1" x14ac:dyDescent="0.25">
      <c r="C163" s="54"/>
    </row>
    <row r="164" spans="3:3" s="2" customFormat="1" x14ac:dyDescent="0.25">
      <c r="C164" s="54"/>
    </row>
    <row r="165" spans="3:3" s="2" customFormat="1" x14ac:dyDescent="0.25">
      <c r="C165" s="54"/>
    </row>
    <row r="166" spans="3:3" s="2" customFormat="1" x14ac:dyDescent="0.25">
      <c r="C166" s="54"/>
    </row>
    <row r="167" spans="3:3" s="2" customFormat="1" x14ac:dyDescent="0.25">
      <c r="C167" s="54"/>
    </row>
    <row r="168" spans="3:3" s="2" customFormat="1" x14ac:dyDescent="0.25">
      <c r="C168" s="54"/>
    </row>
    <row r="169" spans="3:3" s="2" customFormat="1" x14ac:dyDescent="0.25">
      <c r="C169" s="54"/>
    </row>
    <row r="170" spans="3:3" s="2" customFormat="1" x14ac:dyDescent="0.25">
      <c r="C170" s="54"/>
    </row>
    <row r="171" spans="3:3" s="2" customFormat="1" x14ac:dyDescent="0.25">
      <c r="C171" s="54"/>
    </row>
    <row r="172" spans="3:3" s="2" customFormat="1" x14ac:dyDescent="0.25">
      <c r="C172" s="54"/>
    </row>
    <row r="173" spans="3:3" s="2" customFormat="1" x14ac:dyDescent="0.25">
      <c r="C173" s="54"/>
    </row>
    <row r="174" spans="3:3" s="2" customFormat="1" x14ac:dyDescent="0.25">
      <c r="C174" s="54"/>
    </row>
    <row r="175" spans="3:3" s="2" customFormat="1" x14ac:dyDescent="0.25">
      <c r="C175" s="54"/>
    </row>
    <row r="176" spans="3:3" s="2" customFormat="1" x14ac:dyDescent="0.25">
      <c r="C176" s="54"/>
    </row>
    <row r="177" spans="3:3" s="2" customFormat="1" x14ac:dyDescent="0.25">
      <c r="C177" s="54"/>
    </row>
    <row r="178" spans="3:3" s="2" customFormat="1" x14ac:dyDescent="0.25">
      <c r="C178" s="54"/>
    </row>
    <row r="179" spans="3:3" s="2" customFormat="1" x14ac:dyDescent="0.25">
      <c r="C179" s="54"/>
    </row>
    <row r="180" spans="3:3" s="2" customFormat="1" x14ac:dyDescent="0.25">
      <c r="C180" s="54"/>
    </row>
    <row r="181" spans="3:3" s="2" customFormat="1" x14ac:dyDescent="0.25">
      <c r="C181" s="54"/>
    </row>
    <row r="182" spans="3:3" s="2" customFormat="1" x14ac:dyDescent="0.25">
      <c r="C182" s="54"/>
    </row>
    <row r="183" spans="3:3" s="2" customFormat="1" x14ac:dyDescent="0.25">
      <c r="C183" s="54"/>
    </row>
    <row r="184" spans="3:3" s="2" customFormat="1" x14ac:dyDescent="0.25">
      <c r="C184" s="54"/>
    </row>
    <row r="185" spans="3:3" s="2" customFormat="1" x14ac:dyDescent="0.25">
      <c r="C185" s="54"/>
    </row>
    <row r="186" spans="3:3" s="2" customFormat="1" x14ac:dyDescent="0.25">
      <c r="C186" s="54"/>
    </row>
    <row r="187" spans="3:3" s="2" customFormat="1" x14ac:dyDescent="0.25">
      <c r="C187" s="54"/>
    </row>
    <row r="188" spans="3:3" s="2" customFormat="1" x14ac:dyDescent="0.25">
      <c r="C188" s="54"/>
    </row>
    <row r="189" spans="3:3" s="2" customFormat="1" x14ac:dyDescent="0.25">
      <c r="C189" s="54"/>
    </row>
    <row r="190" spans="3:3" s="2" customFormat="1" x14ac:dyDescent="0.25">
      <c r="C190" s="54"/>
    </row>
    <row r="191" spans="3:3" s="2" customFormat="1" x14ac:dyDescent="0.25">
      <c r="C191" s="54"/>
    </row>
    <row r="192" spans="3:3" s="2" customFormat="1" x14ac:dyDescent="0.25">
      <c r="C192" s="54"/>
    </row>
    <row r="193" spans="3:3" s="2" customFormat="1" x14ac:dyDescent="0.25">
      <c r="C193" s="54"/>
    </row>
    <row r="194" spans="3:3" s="2" customFormat="1" x14ac:dyDescent="0.25">
      <c r="C194" s="54"/>
    </row>
    <row r="195" spans="3:3" s="2" customFormat="1" x14ac:dyDescent="0.25">
      <c r="C195" s="54"/>
    </row>
    <row r="196" spans="3:3" s="2" customFormat="1" x14ac:dyDescent="0.25">
      <c r="C196" s="54"/>
    </row>
    <row r="197" spans="3:3" s="2" customFormat="1" x14ac:dyDescent="0.25">
      <c r="C197" s="54"/>
    </row>
    <row r="198" spans="3:3" s="2" customFormat="1" x14ac:dyDescent="0.25">
      <c r="C198" s="54"/>
    </row>
    <row r="199" spans="3:3" s="2" customFormat="1" x14ac:dyDescent="0.25">
      <c r="C199" s="54"/>
    </row>
    <row r="200" spans="3:3" s="2" customFormat="1" x14ac:dyDescent="0.25">
      <c r="C200" s="54"/>
    </row>
    <row r="201" spans="3:3" s="2" customFormat="1" x14ac:dyDescent="0.25">
      <c r="C201" s="54"/>
    </row>
    <row r="202" spans="3:3" s="2" customFormat="1" x14ac:dyDescent="0.25">
      <c r="C202" s="54"/>
    </row>
    <row r="203" spans="3:3" s="2" customFormat="1" x14ac:dyDescent="0.25">
      <c r="C203" s="54"/>
    </row>
    <row r="204" spans="3:3" s="2" customFormat="1" x14ac:dyDescent="0.25">
      <c r="C204" s="54"/>
    </row>
    <row r="205" spans="3:3" s="2" customFormat="1" x14ac:dyDescent="0.25">
      <c r="C205" s="54"/>
    </row>
    <row r="206" spans="3:3" s="2" customFormat="1" x14ac:dyDescent="0.25">
      <c r="C206" s="54"/>
    </row>
    <row r="207" spans="3:3" s="2" customFormat="1" x14ac:dyDescent="0.25">
      <c r="C207" s="54"/>
    </row>
    <row r="208" spans="3:3" s="2" customFormat="1" x14ac:dyDescent="0.25">
      <c r="C208" s="54"/>
    </row>
    <row r="209" spans="3:3" s="2" customFormat="1" x14ac:dyDescent="0.25">
      <c r="C209" s="54"/>
    </row>
    <row r="210" spans="3:3" s="2" customFormat="1" x14ac:dyDescent="0.25">
      <c r="C210" s="54"/>
    </row>
    <row r="211" spans="3:3" s="2" customFormat="1" x14ac:dyDescent="0.25">
      <c r="C211" s="54"/>
    </row>
    <row r="212" spans="3:3" s="2" customFormat="1" x14ac:dyDescent="0.25">
      <c r="C212" s="54"/>
    </row>
    <row r="213" spans="3:3" s="2" customFormat="1" x14ac:dyDescent="0.25">
      <c r="C213" s="54"/>
    </row>
    <row r="214" spans="3:3" s="2" customFormat="1" x14ac:dyDescent="0.25">
      <c r="C214" s="54"/>
    </row>
    <row r="215" spans="3:3" s="2" customFormat="1" x14ac:dyDescent="0.25">
      <c r="C215" s="54"/>
    </row>
    <row r="216" spans="3:3" s="2" customFormat="1" x14ac:dyDescent="0.25">
      <c r="C216" s="54"/>
    </row>
    <row r="217" spans="3:3" s="2" customFormat="1" x14ac:dyDescent="0.25">
      <c r="C217" s="54"/>
    </row>
    <row r="218" spans="3:3" s="2" customFormat="1" x14ac:dyDescent="0.25">
      <c r="C218" s="54"/>
    </row>
    <row r="219" spans="3:3" s="2" customFormat="1" x14ac:dyDescent="0.25">
      <c r="C219" s="54"/>
    </row>
    <row r="220" spans="3:3" s="2" customFormat="1" x14ac:dyDescent="0.25">
      <c r="C220" s="54"/>
    </row>
    <row r="221" spans="3:3" s="2" customFormat="1" x14ac:dyDescent="0.25">
      <c r="C221" s="54"/>
    </row>
    <row r="222" spans="3:3" s="2" customFormat="1" x14ac:dyDescent="0.25">
      <c r="C222" s="54"/>
    </row>
    <row r="223" spans="3:3" s="2" customFormat="1" x14ac:dyDescent="0.25">
      <c r="C223" s="54"/>
    </row>
    <row r="224" spans="3:3" s="2" customFormat="1" x14ac:dyDescent="0.25">
      <c r="C224" s="54"/>
    </row>
    <row r="225" spans="3:3" s="2" customFormat="1" x14ac:dyDescent="0.25">
      <c r="C225" s="54"/>
    </row>
    <row r="226" spans="3:3" s="2" customFormat="1" x14ac:dyDescent="0.25">
      <c r="C226" s="54"/>
    </row>
    <row r="227" spans="3:3" s="2" customFormat="1" x14ac:dyDescent="0.25">
      <c r="C227" s="54"/>
    </row>
    <row r="228" spans="3:3" s="2" customFormat="1" x14ac:dyDescent="0.25">
      <c r="C228" s="54"/>
    </row>
    <row r="229" spans="3:3" s="2" customFormat="1" x14ac:dyDescent="0.25">
      <c r="C229" s="54"/>
    </row>
    <row r="230" spans="3:3" s="2" customFormat="1" x14ac:dyDescent="0.25">
      <c r="C230" s="54"/>
    </row>
    <row r="231" spans="3:3" s="2" customFormat="1" x14ac:dyDescent="0.25">
      <c r="C231" s="54"/>
    </row>
    <row r="232" spans="3:3" s="2" customFormat="1" x14ac:dyDescent="0.25">
      <c r="C232" s="54"/>
    </row>
    <row r="233" spans="3:3" s="2" customFormat="1" x14ac:dyDescent="0.25">
      <c r="C233" s="54"/>
    </row>
    <row r="234" spans="3:3" s="2" customFormat="1" x14ac:dyDescent="0.25">
      <c r="C234" s="54"/>
    </row>
    <row r="235" spans="3:3" s="2" customFormat="1" x14ac:dyDescent="0.25">
      <c r="C235" s="54"/>
    </row>
    <row r="236" spans="3:3" s="2" customFormat="1" x14ac:dyDescent="0.25">
      <c r="C236" s="54"/>
    </row>
    <row r="237" spans="3:3" s="2" customFormat="1" x14ac:dyDescent="0.25">
      <c r="C237" s="54"/>
    </row>
    <row r="238" spans="3:3" s="2" customFormat="1" x14ac:dyDescent="0.25">
      <c r="C238" s="54"/>
    </row>
    <row r="239" spans="3:3" s="2" customFormat="1" x14ac:dyDescent="0.25">
      <c r="C239" s="54"/>
    </row>
    <row r="240" spans="3:3" s="2" customFormat="1" x14ac:dyDescent="0.25">
      <c r="C240" s="54"/>
    </row>
    <row r="241" spans="3:3" s="2" customFormat="1" x14ac:dyDescent="0.25">
      <c r="C241" s="54"/>
    </row>
    <row r="242" spans="3:3" s="2" customFormat="1" x14ac:dyDescent="0.25">
      <c r="C242" s="54"/>
    </row>
    <row r="243" spans="3:3" s="2" customFormat="1" x14ac:dyDescent="0.25">
      <c r="C243" s="54"/>
    </row>
    <row r="244" spans="3:3" s="2" customFormat="1" x14ac:dyDescent="0.25">
      <c r="C244" s="54"/>
    </row>
    <row r="245" spans="3:3" s="2" customFormat="1" x14ac:dyDescent="0.25">
      <c r="C245" s="54"/>
    </row>
    <row r="246" spans="3:3" s="2" customFormat="1" x14ac:dyDescent="0.25">
      <c r="C246" s="54"/>
    </row>
    <row r="247" spans="3:3" s="2" customFormat="1" x14ac:dyDescent="0.25">
      <c r="C247" s="54"/>
    </row>
    <row r="248" spans="3:3" s="2" customFormat="1" x14ac:dyDescent="0.25">
      <c r="C248" s="54"/>
    </row>
    <row r="249" spans="3:3" s="2" customFormat="1" x14ac:dyDescent="0.25">
      <c r="C249" s="54"/>
    </row>
    <row r="250" spans="3:3" s="2" customFormat="1" x14ac:dyDescent="0.25">
      <c r="C250" s="54"/>
    </row>
    <row r="251" spans="3:3" s="2" customFormat="1" x14ac:dyDescent="0.25">
      <c r="C251" s="54"/>
    </row>
    <row r="252" spans="3:3" s="2" customFormat="1" x14ac:dyDescent="0.25">
      <c r="C252" s="54"/>
    </row>
    <row r="253" spans="3:3" s="2" customFormat="1" x14ac:dyDescent="0.25">
      <c r="C253" s="54"/>
    </row>
    <row r="254" spans="3:3" s="2" customFormat="1" x14ac:dyDescent="0.25">
      <c r="C254" s="54"/>
    </row>
    <row r="255" spans="3:3" s="2" customFormat="1" x14ac:dyDescent="0.25">
      <c r="C255" s="54"/>
    </row>
    <row r="256" spans="3:3" s="2" customFormat="1" x14ac:dyDescent="0.25">
      <c r="C256" s="54"/>
    </row>
    <row r="257" spans="3:3" s="2" customFormat="1" x14ac:dyDescent="0.25">
      <c r="C257" s="54"/>
    </row>
    <row r="258" spans="3:3" s="2" customFormat="1" x14ac:dyDescent="0.25">
      <c r="C258" s="54"/>
    </row>
    <row r="259" spans="3:3" s="2" customFormat="1" x14ac:dyDescent="0.25">
      <c r="C259" s="54"/>
    </row>
    <row r="260" spans="3:3" s="2" customFormat="1" x14ac:dyDescent="0.25">
      <c r="C260" s="54"/>
    </row>
    <row r="261" spans="3:3" s="2" customFormat="1" x14ac:dyDescent="0.25">
      <c r="C261" s="54"/>
    </row>
    <row r="262" spans="3:3" s="2" customFormat="1" x14ac:dyDescent="0.25">
      <c r="C262" s="54"/>
    </row>
    <row r="263" spans="3:3" s="2" customFormat="1" x14ac:dyDescent="0.25">
      <c r="C263" s="54"/>
    </row>
    <row r="264" spans="3:3" s="2" customFormat="1" x14ac:dyDescent="0.25">
      <c r="C264" s="54"/>
    </row>
    <row r="265" spans="3:3" s="2" customFormat="1" x14ac:dyDescent="0.25">
      <c r="C265" s="54"/>
    </row>
    <row r="266" spans="3:3" s="2" customFormat="1" x14ac:dyDescent="0.25">
      <c r="C266" s="54"/>
    </row>
    <row r="267" spans="3:3" s="2" customFormat="1" x14ac:dyDescent="0.25">
      <c r="C267" s="54"/>
    </row>
    <row r="268" spans="3:3" s="2" customFormat="1" x14ac:dyDescent="0.25">
      <c r="C268" s="54"/>
    </row>
    <row r="269" spans="3:3" s="2" customFormat="1" x14ac:dyDescent="0.25">
      <c r="C269" s="54"/>
    </row>
    <row r="270" spans="3:3" s="2" customFormat="1" x14ac:dyDescent="0.25">
      <c r="C270" s="54"/>
    </row>
    <row r="271" spans="3:3" s="2" customFormat="1" x14ac:dyDescent="0.25">
      <c r="C271" s="54"/>
    </row>
    <row r="272" spans="3:3" s="2" customFormat="1" x14ac:dyDescent="0.25">
      <c r="C272" s="54"/>
    </row>
    <row r="273" spans="3:3" s="2" customFormat="1" x14ac:dyDescent="0.25">
      <c r="C273" s="54"/>
    </row>
    <row r="274" spans="3:3" s="2" customFormat="1" x14ac:dyDescent="0.25">
      <c r="C274" s="54"/>
    </row>
    <row r="275" spans="3:3" s="2" customFormat="1" x14ac:dyDescent="0.25">
      <c r="C275" s="54"/>
    </row>
    <row r="276" spans="3:3" s="2" customFormat="1" x14ac:dyDescent="0.25">
      <c r="C276" s="54"/>
    </row>
    <row r="277" spans="3:3" s="2" customFormat="1" x14ac:dyDescent="0.25">
      <c r="C277" s="54"/>
    </row>
    <row r="278" spans="3:3" s="2" customFormat="1" x14ac:dyDescent="0.25">
      <c r="C278" s="54"/>
    </row>
    <row r="279" spans="3:3" s="2" customFormat="1" x14ac:dyDescent="0.25">
      <c r="C279" s="54"/>
    </row>
    <row r="280" spans="3:3" s="2" customFormat="1" x14ac:dyDescent="0.25">
      <c r="C280" s="54"/>
    </row>
    <row r="281" spans="3:3" s="2" customFormat="1" x14ac:dyDescent="0.25">
      <c r="C281" s="54"/>
    </row>
    <row r="282" spans="3:3" s="2" customFormat="1" x14ac:dyDescent="0.25">
      <c r="C282" s="54"/>
    </row>
    <row r="283" spans="3:3" s="2" customFormat="1" x14ac:dyDescent="0.25">
      <c r="C283" s="54"/>
    </row>
    <row r="284" spans="3:3" s="2" customFormat="1" x14ac:dyDescent="0.25">
      <c r="C284" s="54"/>
    </row>
    <row r="285" spans="3:3" s="2" customFormat="1" x14ac:dyDescent="0.25">
      <c r="C285" s="54"/>
    </row>
    <row r="286" spans="3:3" s="2" customFormat="1" x14ac:dyDescent="0.25">
      <c r="C286" s="54"/>
    </row>
    <row r="287" spans="3:3" s="2" customFormat="1" x14ac:dyDescent="0.25">
      <c r="C287" s="54"/>
    </row>
    <row r="288" spans="3:3" s="2" customFormat="1" x14ac:dyDescent="0.25">
      <c r="C288" s="54"/>
    </row>
    <row r="289" spans="3:3" s="2" customFormat="1" x14ac:dyDescent="0.25">
      <c r="C289" s="54"/>
    </row>
    <row r="290" spans="3:3" s="2" customFormat="1" x14ac:dyDescent="0.25">
      <c r="C290" s="54"/>
    </row>
    <row r="291" spans="3:3" s="2" customFormat="1" x14ac:dyDescent="0.25">
      <c r="C291" s="54"/>
    </row>
    <row r="292" spans="3:3" s="2" customFormat="1" x14ac:dyDescent="0.25">
      <c r="C292" s="54"/>
    </row>
    <row r="293" spans="3:3" s="2" customFormat="1" x14ac:dyDescent="0.25">
      <c r="C293" s="54"/>
    </row>
    <row r="294" spans="3:3" s="2" customFormat="1" x14ac:dyDescent="0.25">
      <c r="C294" s="54"/>
    </row>
    <row r="295" spans="3:3" s="2" customFormat="1" x14ac:dyDescent="0.25">
      <c r="C295" s="54"/>
    </row>
    <row r="296" spans="3:3" s="2" customFormat="1" x14ac:dyDescent="0.25">
      <c r="C296" s="54"/>
    </row>
    <row r="297" spans="3:3" s="2" customFormat="1" x14ac:dyDescent="0.25">
      <c r="C297" s="54"/>
    </row>
    <row r="298" spans="3:3" s="2" customFormat="1" x14ac:dyDescent="0.25">
      <c r="C298" s="54"/>
    </row>
    <row r="299" spans="3:3" s="2" customFormat="1" x14ac:dyDescent="0.25">
      <c r="C299" s="54"/>
    </row>
    <row r="300" spans="3:3" s="2" customFormat="1" x14ac:dyDescent="0.25">
      <c r="C300" s="54"/>
    </row>
    <row r="301" spans="3:3" s="2" customFormat="1" x14ac:dyDescent="0.25">
      <c r="C301" s="54"/>
    </row>
    <row r="302" spans="3:3" s="2" customFormat="1" x14ac:dyDescent="0.25">
      <c r="C302" s="54"/>
    </row>
    <row r="303" spans="3:3" s="2" customFormat="1" x14ac:dyDescent="0.25">
      <c r="C303" s="54"/>
    </row>
    <row r="304" spans="3:3" s="2" customFormat="1" x14ac:dyDescent="0.25">
      <c r="C304" s="54"/>
    </row>
    <row r="305" spans="3:3" s="2" customFormat="1" x14ac:dyDescent="0.25">
      <c r="C305" s="54"/>
    </row>
    <row r="306" spans="3:3" s="2" customFormat="1" x14ac:dyDescent="0.25">
      <c r="C306" s="54"/>
    </row>
    <row r="307" spans="3:3" s="2" customFormat="1" x14ac:dyDescent="0.25">
      <c r="C307" s="54"/>
    </row>
    <row r="308" spans="3:3" s="2" customFormat="1" x14ac:dyDescent="0.25">
      <c r="C308" s="54"/>
    </row>
    <row r="309" spans="3:3" s="2" customFormat="1" x14ac:dyDescent="0.25">
      <c r="C309" s="54"/>
    </row>
    <row r="310" spans="3:3" s="2" customFormat="1" x14ac:dyDescent="0.25">
      <c r="C310" s="54"/>
    </row>
    <row r="311" spans="3:3" s="2" customFormat="1" x14ac:dyDescent="0.25">
      <c r="C311" s="54"/>
    </row>
    <row r="312" spans="3:3" s="2" customFormat="1" x14ac:dyDescent="0.25">
      <c r="C312" s="54"/>
    </row>
    <row r="313" spans="3:3" s="2" customFormat="1" x14ac:dyDescent="0.25">
      <c r="C313" s="54"/>
    </row>
    <row r="314" spans="3:3" s="2" customFormat="1" x14ac:dyDescent="0.25">
      <c r="C314" s="54"/>
    </row>
    <row r="315" spans="3:3" s="2" customFormat="1" x14ac:dyDescent="0.25">
      <c r="C315" s="54"/>
    </row>
    <row r="316" spans="3:3" s="2" customFormat="1" x14ac:dyDescent="0.25">
      <c r="C316" s="54"/>
    </row>
    <row r="317" spans="3:3" s="2" customFormat="1" x14ac:dyDescent="0.25">
      <c r="C317" s="54"/>
    </row>
    <row r="318" spans="3:3" s="2" customFormat="1" x14ac:dyDescent="0.25">
      <c r="C318" s="54"/>
    </row>
    <row r="319" spans="3:3" s="2" customFormat="1" x14ac:dyDescent="0.25">
      <c r="C319" s="54"/>
    </row>
    <row r="320" spans="3:3" s="2" customFormat="1" x14ac:dyDescent="0.25">
      <c r="C320" s="54"/>
    </row>
    <row r="321" spans="3:3" s="2" customFormat="1" x14ac:dyDescent="0.25">
      <c r="C321" s="54"/>
    </row>
    <row r="322" spans="3:3" s="2" customFormat="1" x14ac:dyDescent="0.25">
      <c r="C322" s="54"/>
    </row>
    <row r="323" spans="3:3" s="2" customFormat="1" x14ac:dyDescent="0.25">
      <c r="C323" s="54"/>
    </row>
    <row r="324" spans="3:3" s="2" customFormat="1" x14ac:dyDescent="0.25">
      <c r="C324" s="54"/>
    </row>
    <row r="325" spans="3:3" s="2" customFormat="1" x14ac:dyDescent="0.25">
      <c r="C325" s="54"/>
    </row>
    <row r="326" spans="3:3" s="2" customFormat="1" x14ac:dyDescent="0.25">
      <c r="C326" s="54"/>
    </row>
    <row r="327" spans="3:3" s="2" customFormat="1" x14ac:dyDescent="0.25">
      <c r="C327" s="54"/>
    </row>
    <row r="328" spans="3:3" s="2" customFormat="1" x14ac:dyDescent="0.25">
      <c r="C328" s="54"/>
    </row>
    <row r="329" spans="3:3" s="2" customFormat="1" x14ac:dyDescent="0.25">
      <c r="C329" s="54"/>
    </row>
    <row r="330" spans="3:3" s="2" customFormat="1" x14ac:dyDescent="0.25">
      <c r="C330" s="54"/>
    </row>
    <row r="331" spans="3:3" s="2" customFormat="1" x14ac:dyDescent="0.25">
      <c r="C331" s="54"/>
    </row>
    <row r="332" spans="3:3" s="2" customFormat="1" x14ac:dyDescent="0.25">
      <c r="C332" s="54"/>
    </row>
    <row r="333" spans="3:3" s="2" customFormat="1" x14ac:dyDescent="0.25">
      <c r="C333" s="54"/>
    </row>
    <row r="334" spans="3:3" s="2" customFormat="1" x14ac:dyDescent="0.25">
      <c r="C334" s="54"/>
    </row>
    <row r="335" spans="3:3" s="2" customFormat="1" x14ac:dyDescent="0.25">
      <c r="C335" s="54"/>
    </row>
    <row r="336" spans="3:3" s="2" customFormat="1" x14ac:dyDescent="0.25">
      <c r="C336" s="54"/>
    </row>
    <row r="337" spans="3:3" s="2" customFormat="1" x14ac:dyDescent="0.25">
      <c r="C337" s="54"/>
    </row>
    <row r="338" spans="3:3" s="2" customFormat="1" x14ac:dyDescent="0.25">
      <c r="C338" s="54"/>
    </row>
    <row r="339" spans="3:3" s="2" customFormat="1" x14ac:dyDescent="0.25">
      <c r="C339" s="54"/>
    </row>
    <row r="340" spans="3:3" s="2" customFormat="1" x14ac:dyDescent="0.25">
      <c r="C340" s="54"/>
    </row>
    <row r="341" spans="3:3" s="2" customFormat="1" x14ac:dyDescent="0.25">
      <c r="C341" s="54"/>
    </row>
    <row r="342" spans="3:3" s="2" customFormat="1" x14ac:dyDescent="0.25">
      <c r="C342" s="54"/>
    </row>
    <row r="343" spans="3:3" s="2" customFormat="1" x14ac:dyDescent="0.25">
      <c r="C343" s="54"/>
    </row>
    <row r="344" spans="3:3" s="2" customFormat="1" x14ac:dyDescent="0.25">
      <c r="C344" s="54"/>
    </row>
    <row r="345" spans="3:3" s="2" customFormat="1" x14ac:dyDescent="0.25">
      <c r="C345" s="54"/>
    </row>
    <row r="346" spans="3:3" s="2" customFormat="1" x14ac:dyDescent="0.25">
      <c r="C346" s="54"/>
    </row>
    <row r="347" spans="3:3" s="2" customFormat="1" x14ac:dyDescent="0.25">
      <c r="C347" s="54"/>
    </row>
    <row r="348" spans="3:3" s="2" customFormat="1" x14ac:dyDescent="0.25">
      <c r="C348" s="54"/>
    </row>
    <row r="349" spans="3:3" s="2" customFormat="1" x14ac:dyDescent="0.25">
      <c r="C349" s="54"/>
    </row>
    <row r="350" spans="3:3" s="2" customFormat="1" x14ac:dyDescent="0.25">
      <c r="C350" s="54"/>
    </row>
    <row r="351" spans="3:3" s="2" customFormat="1" x14ac:dyDescent="0.25">
      <c r="C351" s="54"/>
    </row>
    <row r="352" spans="3:3" s="2" customFormat="1" x14ac:dyDescent="0.25">
      <c r="C352" s="54"/>
    </row>
    <row r="353" spans="3:3" s="2" customFormat="1" x14ac:dyDescent="0.25">
      <c r="C353" s="54"/>
    </row>
    <row r="354" spans="3:3" s="2" customFormat="1" x14ac:dyDescent="0.25">
      <c r="C354" s="54"/>
    </row>
    <row r="355" spans="3:3" s="2" customFormat="1" x14ac:dyDescent="0.25">
      <c r="C355" s="54"/>
    </row>
    <row r="356" spans="3:3" s="2" customFormat="1" x14ac:dyDescent="0.25">
      <c r="C356" s="54"/>
    </row>
    <row r="357" spans="3:3" s="2" customFormat="1" x14ac:dyDescent="0.25">
      <c r="C357" s="54"/>
    </row>
    <row r="358" spans="3:3" s="2" customFormat="1" x14ac:dyDescent="0.25">
      <c r="C358" s="54"/>
    </row>
    <row r="359" spans="3:3" s="2" customFormat="1" x14ac:dyDescent="0.25">
      <c r="C359" s="54"/>
    </row>
    <row r="360" spans="3:3" s="2" customFormat="1" x14ac:dyDescent="0.25">
      <c r="C360" s="54"/>
    </row>
    <row r="361" spans="3:3" s="2" customFormat="1" x14ac:dyDescent="0.25">
      <c r="C361" s="54"/>
    </row>
    <row r="362" spans="3:3" s="2" customFormat="1" x14ac:dyDescent="0.25">
      <c r="C362" s="54"/>
    </row>
    <row r="363" spans="3:3" s="2" customFormat="1" x14ac:dyDescent="0.25">
      <c r="C363" s="54"/>
    </row>
    <row r="364" spans="3:3" s="2" customFormat="1" x14ac:dyDescent="0.25">
      <c r="C364" s="54"/>
    </row>
    <row r="365" spans="3:3" s="2" customFormat="1" x14ac:dyDescent="0.25">
      <c r="C365" s="54"/>
    </row>
    <row r="366" spans="3:3" s="2" customFormat="1" x14ac:dyDescent="0.25">
      <c r="C366" s="54"/>
    </row>
    <row r="367" spans="3:3" s="2" customFormat="1" x14ac:dyDescent="0.25">
      <c r="C367" s="54"/>
    </row>
    <row r="368" spans="3:3" s="2" customFormat="1" x14ac:dyDescent="0.25">
      <c r="C368" s="54"/>
    </row>
    <row r="369" spans="3:3" s="2" customFormat="1" x14ac:dyDescent="0.25">
      <c r="C369" s="54"/>
    </row>
    <row r="370" spans="3:3" s="2" customFormat="1" x14ac:dyDescent="0.25">
      <c r="C370" s="54"/>
    </row>
    <row r="371" spans="3:3" s="2" customFormat="1" x14ac:dyDescent="0.25">
      <c r="C371" s="54"/>
    </row>
    <row r="372" spans="3:3" s="2" customFormat="1" x14ac:dyDescent="0.25">
      <c r="C372" s="54"/>
    </row>
    <row r="373" spans="3:3" s="2" customFormat="1" x14ac:dyDescent="0.25">
      <c r="C373" s="54"/>
    </row>
    <row r="374" spans="3:3" s="2" customFormat="1" x14ac:dyDescent="0.25">
      <c r="C374" s="54"/>
    </row>
    <row r="375" spans="3:3" s="2" customFormat="1" x14ac:dyDescent="0.25">
      <c r="C375" s="54"/>
    </row>
    <row r="376" spans="3:3" s="2" customFormat="1" x14ac:dyDescent="0.25">
      <c r="C376" s="54"/>
    </row>
    <row r="377" spans="3:3" s="2" customFormat="1" x14ac:dyDescent="0.25">
      <c r="C377" s="54"/>
    </row>
    <row r="378" spans="3:3" s="2" customFormat="1" x14ac:dyDescent="0.25">
      <c r="C378" s="54"/>
    </row>
    <row r="379" spans="3:3" s="2" customFormat="1" x14ac:dyDescent="0.25">
      <c r="C379" s="54"/>
    </row>
    <row r="380" spans="3:3" s="2" customFormat="1" x14ac:dyDescent="0.25">
      <c r="C380" s="54"/>
    </row>
    <row r="381" spans="3:3" s="2" customFormat="1" x14ac:dyDescent="0.25">
      <c r="C381" s="54"/>
    </row>
    <row r="382" spans="3:3" s="2" customFormat="1" x14ac:dyDescent="0.25">
      <c r="C382" s="54"/>
    </row>
    <row r="383" spans="3:3" s="2" customFormat="1" x14ac:dyDescent="0.25">
      <c r="C383" s="54"/>
    </row>
    <row r="384" spans="3:3" s="2" customFormat="1" x14ac:dyDescent="0.25">
      <c r="C384" s="54"/>
    </row>
    <row r="385" spans="3:3" s="2" customFormat="1" x14ac:dyDescent="0.25">
      <c r="C385" s="54"/>
    </row>
    <row r="386" spans="3:3" s="2" customFormat="1" x14ac:dyDescent="0.25">
      <c r="C386" s="54"/>
    </row>
    <row r="387" spans="3:3" s="2" customFormat="1" x14ac:dyDescent="0.25">
      <c r="C387" s="54"/>
    </row>
    <row r="388" spans="3:3" s="2" customFormat="1" x14ac:dyDescent="0.25">
      <c r="C388" s="54"/>
    </row>
    <row r="389" spans="3:3" s="2" customFormat="1" x14ac:dyDescent="0.25">
      <c r="C389" s="54"/>
    </row>
    <row r="390" spans="3:3" s="2" customFormat="1" x14ac:dyDescent="0.25">
      <c r="C390" s="54"/>
    </row>
    <row r="391" spans="3:3" s="2" customFormat="1" x14ac:dyDescent="0.25">
      <c r="C391" s="54"/>
    </row>
    <row r="392" spans="3:3" s="2" customFormat="1" x14ac:dyDescent="0.25">
      <c r="C392" s="54"/>
    </row>
    <row r="393" spans="3:3" s="2" customFormat="1" x14ac:dyDescent="0.25">
      <c r="C393" s="54"/>
    </row>
    <row r="394" spans="3:3" s="2" customFormat="1" x14ac:dyDescent="0.25">
      <c r="C394" s="54"/>
    </row>
    <row r="395" spans="3:3" s="2" customFormat="1" x14ac:dyDescent="0.25">
      <c r="C395" s="54"/>
    </row>
    <row r="396" spans="3:3" s="2" customFormat="1" x14ac:dyDescent="0.25">
      <c r="C396" s="54"/>
    </row>
    <row r="397" spans="3:3" s="2" customFormat="1" x14ac:dyDescent="0.25">
      <c r="C397" s="54"/>
    </row>
    <row r="398" spans="3:3" s="2" customFormat="1" x14ac:dyDescent="0.25">
      <c r="C398" s="54"/>
    </row>
    <row r="399" spans="3:3" s="2" customFormat="1" x14ac:dyDescent="0.25">
      <c r="C399" s="54"/>
    </row>
    <row r="400" spans="3:3" s="2" customFormat="1" x14ac:dyDescent="0.25">
      <c r="C400" s="54"/>
    </row>
    <row r="401" spans="3:3" s="2" customFormat="1" x14ac:dyDescent="0.25">
      <c r="C401" s="54"/>
    </row>
    <row r="402" spans="3:3" s="2" customFormat="1" x14ac:dyDescent="0.25">
      <c r="C402" s="54"/>
    </row>
    <row r="403" spans="3:3" s="2" customFormat="1" x14ac:dyDescent="0.25">
      <c r="C403" s="54"/>
    </row>
    <row r="404" spans="3:3" s="2" customFormat="1" x14ac:dyDescent="0.25">
      <c r="C404" s="54"/>
    </row>
    <row r="405" spans="3:3" s="2" customFormat="1" x14ac:dyDescent="0.25">
      <c r="C405" s="54"/>
    </row>
    <row r="406" spans="3:3" s="2" customFormat="1" x14ac:dyDescent="0.25">
      <c r="C406" s="54"/>
    </row>
    <row r="407" spans="3:3" s="2" customFormat="1" x14ac:dyDescent="0.25">
      <c r="C407" s="54"/>
    </row>
    <row r="408" spans="3:3" s="2" customFormat="1" x14ac:dyDescent="0.25">
      <c r="C408" s="54"/>
    </row>
    <row r="409" spans="3:3" s="2" customFormat="1" x14ac:dyDescent="0.25">
      <c r="C409" s="54"/>
    </row>
    <row r="410" spans="3:3" s="2" customFormat="1" x14ac:dyDescent="0.25">
      <c r="C410" s="54"/>
    </row>
    <row r="411" spans="3:3" s="2" customFormat="1" x14ac:dyDescent="0.25">
      <c r="C411" s="54"/>
    </row>
    <row r="412" spans="3:3" s="2" customFormat="1" x14ac:dyDescent="0.25">
      <c r="C412" s="54"/>
    </row>
    <row r="413" spans="3:3" s="2" customFormat="1" x14ac:dyDescent="0.25">
      <c r="C413" s="54"/>
    </row>
    <row r="414" spans="3:3" s="2" customFormat="1" x14ac:dyDescent="0.25">
      <c r="C414" s="54"/>
    </row>
    <row r="415" spans="3:3" s="2" customFormat="1" x14ac:dyDescent="0.25">
      <c r="C415" s="54"/>
    </row>
    <row r="416" spans="3:3" s="2" customFormat="1" x14ac:dyDescent="0.25">
      <c r="C416" s="54"/>
    </row>
    <row r="417" spans="3:3" s="2" customFormat="1" x14ac:dyDescent="0.25">
      <c r="C417" s="54"/>
    </row>
    <row r="418" spans="3:3" s="2" customFormat="1" x14ac:dyDescent="0.25">
      <c r="C418" s="54"/>
    </row>
    <row r="419" spans="3:3" s="2" customFormat="1" x14ac:dyDescent="0.25">
      <c r="C419" s="54"/>
    </row>
    <row r="420" spans="3:3" s="2" customFormat="1" x14ac:dyDescent="0.25">
      <c r="C420" s="54"/>
    </row>
    <row r="421" spans="3:3" s="2" customFormat="1" x14ac:dyDescent="0.25">
      <c r="C421" s="54"/>
    </row>
    <row r="422" spans="3:3" s="2" customFormat="1" x14ac:dyDescent="0.25">
      <c r="C422" s="54"/>
    </row>
    <row r="423" spans="3:3" s="2" customFormat="1" x14ac:dyDescent="0.25">
      <c r="C423" s="54"/>
    </row>
    <row r="424" spans="3:3" s="2" customFormat="1" x14ac:dyDescent="0.25">
      <c r="C424" s="54"/>
    </row>
    <row r="425" spans="3:3" s="2" customFormat="1" x14ac:dyDescent="0.25">
      <c r="C425" s="54"/>
    </row>
    <row r="426" spans="3:3" s="2" customFormat="1" x14ac:dyDescent="0.25">
      <c r="C426" s="54"/>
    </row>
    <row r="427" spans="3:3" s="2" customFormat="1" x14ac:dyDescent="0.25">
      <c r="C427" s="54"/>
    </row>
    <row r="428" spans="3:3" s="2" customFormat="1" x14ac:dyDescent="0.25">
      <c r="C428" s="54"/>
    </row>
    <row r="429" spans="3:3" s="2" customFormat="1" x14ac:dyDescent="0.25">
      <c r="C429" s="54"/>
    </row>
    <row r="430" spans="3:3" s="2" customFormat="1" x14ac:dyDescent="0.25">
      <c r="C430" s="54"/>
    </row>
    <row r="431" spans="3:3" s="2" customFormat="1" x14ac:dyDescent="0.25">
      <c r="C431" s="54"/>
    </row>
    <row r="432" spans="3:3" s="2" customFormat="1" x14ac:dyDescent="0.25">
      <c r="C432" s="54"/>
    </row>
    <row r="433" spans="3:3" s="2" customFormat="1" x14ac:dyDescent="0.25">
      <c r="C433" s="54"/>
    </row>
    <row r="434" spans="3:3" s="2" customFormat="1" x14ac:dyDescent="0.25">
      <c r="C434" s="54"/>
    </row>
    <row r="435" spans="3:3" s="2" customFormat="1" x14ac:dyDescent="0.25">
      <c r="C435" s="54"/>
    </row>
    <row r="436" spans="3:3" s="2" customFormat="1" x14ac:dyDescent="0.25">
      <c r="C436" s="54"/>
    </row>
    <row r="437" spans="3:3" s="2" customFormat="1" x14ac:dyDescent="0.25">
      <c r="C437" s="54"/>
    </row>
    <row r="438" spans="3:3" s="2" customFormat="1" x14ac:dyDescent="0.25">
      <c r="C438" s="54"/>
    </row>
    <row r="439" spans="3:3" s="2" customFormat="1" x14ac:dyDescent="0.25">
      <c r="C439" s="54"/>
    </row>
    <row r="440" spans="3:3" s="2" customFormat="1" x14ac:dyDescent="0.25">
      <c r="C440" s="54"/>
    </row>
    <row r="441" spans="3:3" s="2" customFormat="1" x14ac:dyDescent="0.25">
      <c r="C441" s="54"/>
    </row>
    <row r="442" spans="3:3" s="2" customFormat="1" x14ac:dyDescent="0.25">
      <c r="C442" s="54"/>
    </row>
    <row r="443" spans="3:3" s="2" customFormat="1" x14ac:dyDescent="0.25">
      <c r="C443" s="54"/>
    </row>
    <row r="444" spans="3:3" s="2" customFormat="1" x14ac:dyDescent="0.25">
      <c r="C444" s="54"/>
    </row>
    <row r="445" spans="3:3" s="2" customFormat="1" x14ac:dyDescent="0.25">
      <c r="C445" s="54"/>
    </row>
    <row r="446" spans="3:3" s="2" customFormat="1" x14ac:dyDescent="0.25">
      <c r="C446" s="54"/>
    </row>
    <row r="447" spans="3:3" s="2" customFormat="1" x14ac:dyDescent="0.25">
      <c r="C447" s="54"/>
    </row>
    <row r="448" spans="3:3" s="2" customFormat="1" x14ac:dyDescent="0.25">
      <c r="C448" s="54"/>
    </row>
    <row r="449" spans="3:3" s="2" customFormat="1" x14ac:dyDescent="0.25">
      <c r="C449" s="54"/>
    </row>
    <row r="450" spans="3:3" s="2" customFormat="1" x14ac:dyDescent="0.25">
      <c r="C450" s="54"/>
    </row>
    <row r="451" spans="3:3" s="2" customFormat="1" x14ac:dyDescent="0.25">
      <c r="C451" s="54"/>
    </row>
    <row r="452" spans="3:3" s="2" customFormat="1" x14ac:dyDescent="0.25">
      <c r="C452" s="54"/>
    </row>
    <row r="453" spans="3:3" s="2" customFormat="1" x14ac:dyDescent="0.25">
      <c r="C453" s="54"/>
    </row>
    <row r="454" spans="3:3" s="2" customFormat="1" x14ac:dyDescent="0.25">
      <c r="C454" s="54"/>
    </row>
    <row r="455" spans="3:3" s="2" customFormat="1" x14ac:dyDescent="0.25">
      <c r="C455" s="54"/>
    </row>
    <row r="456" spans="3:3" s="2" customFormat="1" x14ac:dyDescent="0.25">
      <c r="C456" s="54"/>
    </row>
    <row r="457" spans="3:3" s="2" customFormat="1" x14ac:dyDescent="0.25">
      <c r="C457" s="54"/>
    </row>
    <row r="458" spans="3:3" s="2" customFormat="1" x14ac:dyDescent="0.25">
      <c r="C458" s="54"/>
    </row>
    <row r="459" spans="3:3" s="2" customFormat="1" x14ac:dyDescent="0.25">
      <c r="C459" s="54"/>
    </row>
    <row r="460" spans="3:3" s="2" customFormat="1" x14ac:dyDescent="0.25">
      <c r="C460" s="54"/>
    </row>
    <row r="461" spans="3:3" s="2" customFormat="1" x14ac:dyDescent="0.25">
      <c r="C461" s="54"/>
    </row>
    <row r="462" spans="3:3" s="2" customFormat="1" x14ac:dyDescent="0.25">
      <c r="C462" s="54"/>
    </row>
    <row r="463" spans="3:3" s="2" customFormat="1" x14ac:dyDescent="0.25">
      <c r="C463" s="54"/>
    </row>
    <row r="464" spans="3:3" s="2" customFormat="1" x14ac:dyDescent="0.25">
      <c r="C464" s="54"/>
    </row>
    <row r="465" spans="3:3" s="2" customFormat="1" x14ac:dyDescent="0.25">
      <c r="C465" s="54"/>
    </row>
    <row r="466" spans="3:3" s="2" customFormat="1" x14ac:dyDescent="0.25">
      <c r="C466" s="54"/>
    </row>
    <row r="467" spans="3:3" s="2" customFormat="1" x14ac:dyDescent="0.25">
      <c r="C467" s="54"/>
    </row>
    <row r="468" spans="3:3" s="2" customFormat="1" x14ac:dyDescent="0.25">
      <c r="C468" s="54"/>
    </row>
    <row r="469" spans="3:3" s="2" customFormat="1" x14ac:dyDescent="0.25">
      <c r="C469" s="54"/>
    </row>
    <row r="470" spans="3:3" s="2" customFormat="1" x14ac:dyDescent="0.25">
      <c r="C470" s="54"/>
    </row>
    <row r="471" spans="3:3" s="2" customFormat="1" x14ac:dyDescent="0.25">
      <c r="C471" s="54"/>
    </row>
    <row r="472" spans="3:3" s="2" customFormat="1" x14ac:dyDescent="0.25">
      <c r="C472" s="54"/>
    </row>
    <row r="473" spans="3:3" s="2" customFormat="1" x14ac:dyDescent="0.25">
      <c r="C473" s="54"/>
    </row>
    <row r="474" spans="3:3" s="2" customFormat="1" x14ac:dyDescent="0.25">
      <c r="C474" s="54"/>
    </row>
    <row r="475" spans="3:3" s="2" customFormat="1" x14ac:dyDescent="0.25">
      <c r="C475" s="54"/>
    </row>
    <row r="476" spans="3:3" s="2" customFormat="1" x14ac:dyDescent="0.25">
      <c r="C476" s="54"/>
    </row>
    <row r="477" spans="3:3" s="2" customFormat="1" x14ac:dyDescent="0.25">
      <c r="C477" s="54"/>
    </row>
    <row r="478" spans="3:3" s="2" customFormat="1" x14ac:dyDescent="0.25">
      <c r="C478" s="54"/>
    </row>
    <row r="479" spans="3:3" s="2" customFormat="1" x14ac:dyDescent="0.25">
      <c r="C479" s="54"/>
    </row>
    <row r="480" spans="3:3" s="2" customFormat="1" x14ac:dyDescent="0.25">
      <c r="C480" s="54"/>
    </row>
    <row r="481" spans="3:3" s="2" customFormat="1" x14ac:dyDescent="0.25">
      <c r="C481" s="54"/>
    </row>
    <row r="482" spans="3:3" s="2" customFormat="1" x14ac:dyDescent="0.25">
      <c r="C482" s="54"/>
    </row>
    <row r="483" spans="3:3" s="2" customFormat="1" x14ac:dyDescent="0.25">
      <c r="C483" s="54"/>
    </row>
    <row r="484" spans="3:3" s="2" customFormat="1" x14ac:dyDescent="0.25">
      <c r="C484" s="54"/>
    </row>
    <row r="485" spans="3:3" s="2" customFormat="1" x14ac:dyDescent="0.25">
      <c r="C485" s="54"/>
    </row>
    <row r="486" spans="3:3" s="2" customFormat="1" x14ac:dyDescent="0.25">
      <c r="C486" s="54"/>
    </row>
    <row r="487" spans="3:3" s="2" customFormat="1" x14ac:dyDescent="0.25">
      <c r="C487" s="54"/>
    </row>
    <row r="488" spans="3:3" s="2" customFormat="1" x14ac:dyDescent="0.25">
      <c r="C488" s="54"/>
    </row>
    <row r="489" spans="3:3" s="2" customFormat="1" x14ac:dyDescent="0.25">
      <c r="C489" s="54"/>
    </row>
  </sheetData>
  <mergeCells count="35">
    <mergeCell ref="A22:A24"/>
    <mergeCell ref="B22:B24"/>
    <mergeCell ref="C22:C24"/>
    <mergeCell ref="D22:D24"/>
    <mergeCell ref="B13:O13"/>
    <mergeCell ref="B14:O14"/>
    <mergeCell ref="B15:O15"/>
    <mergeCell ref="B16:O16"/>
    <mergeCell ref="A20:O20"/>
    <mergeCell ref="B11:O11"/>
    <mergeCell ref="B12:O12"/>
    <mergeCell ref="B5:O5"/>
    <mergeCell ref="B6:O6"/>
    <mergeCell ref="B7:O7"/>
    <mergeCell ref="B8:O8"/>
    <mergeCell ref="B9:O9"/>
    <mergeCell ref="B10:O10"/>
    <mergeCell ref="E22:G22"/>
    <mergeCell ref="H22:H24"/>
    <mergeCell ref="I22:K22"/>
    <mergeCell ref="L22:L24"/>
    <mergeCell ref="M22:O22"/>
    <mergeCell ref="E23:F23"/>
    <mergeCell ref="G23:G24"/>
    <mergeCell ref="I23:J23"/>
    <mergeCell ref="K23:K24"/>
    <mergeCell ref="M23:N23"/>
    <mergeCell ref="O23:O24"/>
    <mergeCell ref="B44:O44"/>
    <mergeCell ref="B48:O48"/>
    <mergeCell ref="B25:O25"/>
    <mergeCell ref="B28:O28"/>
    <mergeCell ref="B35:O35"/>
    <mergeCell ref="B38:O38"/>
    <mergeCell ref="B41:O41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08" t="s">
        <v>328</v>
      </c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8"/>
      <c r="O1" s="608"/>
    </row>
    <row r="2" spans="1:15" x14ac:dyDescent="0.25">
      <c r="B2" s="608" t="s">
        <v>448</v>
      </c>
      <c r="C2" s="608"/>
      <c r="D2" s="608"/>
      <c r="E2" s="608"/>
      <c r="F2" s="608"/>
      <c r="G2" s="608"/>
      <c r="H2" s="608"/>
      <c r="I2" s="608"/>
      <c r="J2" s="608"/>
      <c r="K2" s="608"/>
      <c r="L2" s="608"/>
      <c r="M2" s="608"/>
      <c r="N2" s="608"/>
      <c r="O2" s="608"/>
    </row>
    <row r="3" spans="1:15" x14ac:dyDescent="0.25">
      <c r="B3" s="608" t="s">
        <v>506</v>
      </c>
      <c r="C3" s="608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</row>
    <row r="4" spans="1:15" x14ac:dyDescent="0.25">
      <c r="B4" s="608" t="s">
        <v>347</v>
      </c>
      <c r="C4" s="608"/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608"/>
      <c r="O4" s="608"/>
    </row>
    <row r="5" spans="1:15" ht="13.5" customHeight="1" x14ac:dyDescent="0.25">
      <c r="B5" s="607" t="s">
        <v>515</v>
      </c>
      <c r="C5" s="607"/>
      <c r="D5" s="607"/>
      <c r="E5" s="607"/>
      <c r="F5" s="607"/>
      <c r="G5" s="607"/>
      <c r="H5" s="607"/>
      <c r="I5" s="607"/>
      <c r="J5" s="607"/>
      <c r="K5" s="607"/>
      <c r="L5" s="607"/>
      <c r="M5" s="607"/>
      <c r="N5" s="607"/>
      <c r="O5" s="607"/>
    </row>
    <row r="6" spans="1:15" ht="15" customHeight="1" x14ac:dyDescent="0.25">
      <c r="B6" s="607" t="s">
        <v>516</v>
      </c>
      <c r="C6" s="607"/>
      <c r="D6" s="607"/>
      <c r="E6" s="607"/>
      <c r="F6" s="607"/>
      <c r="G6" s="607"/>
      <c r="H6" s="607"/>
      <c r="I6" s="607"/>
      <c r="J6" s="607"/>
      <c r="K6" s="607"/>
      <c r="L6" s="607"/>
      <c r="M6" s="607"/>
      <c r="N6" s="607"/>
      <c r="O6" s="607"/>
    </row>
    <row r="7" spans="1:15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5" ht="44.25" customHeight="1" x14ac:dyDescent="0.25">
      <c r="A8" s="503" t="s">
        <v>460</v>
      </c>
      <c r="B8" s="503"/>
      <c r="C8" s="503"/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</row>
    <row r="9" spans="1:15" ht="18.75" customHeight="1" x14ac:dyDescent="0.25">
      <c r="A9" s="437"/>
      <c r="B9" s="437"/>
      <c r="C9" s="437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5" t="s">
        <v>407</v>
      </c>
    </row>
    <row r="10" spans="1:15" x14ac:dyDescent="0.25">
      <c r="A10" s="597" t="s">
        <v>5</v>
      </c>
      <c r="B10" s="506" t="s">
        <v>349</v>
      </c>
      <c r="C10" s="506" t="s">
        <v>54</v>
      </c>
      <c r="D10" s="530" t="s">
        <v>336</v>
      </c>
      <c r="E10" s="543" t="s">
        <v>194</v>
      </c>
      <c r="F10" s="543"/>
      <c r="G10" s="543"/>
      <c r="H10" s="507" t="s">
        <v>338</v>
      </c>
      <c r="I10" s="536" t="s">
        <v>194</v>
      </c>
      <c r="J10" s="536"/>
      <c r="K10" s="536"/>
      <c r="L10" s="523" t="s">
        <v>0</v>
      </c>
      <c r="M10" s="523" t="s">
        <v>194</v>
      </c>
      <c r="N10" s="523"/>
      <c r="O10" s="523"/>
    </row>
    <row r="11" spans="1:15" x14ac:dyDescent="0.25">
      <c r="A11" s="597"/>
      <c r="B11" s="506"/>
      <c r="C11" s="506"/>
      <c r="D11" s="530"/>
      <c r="E11" s="543" t="s">
        <v>1</v>
      </c>
      <c r="F11" s="543"/>
      <c r="G11" s="530" t="s">
        <v>2</v>
      </c>
      <c r="H11" s="507"/>
      <c r="I11" s="536" t="s">
        <v>1</v>
      </c>
      <c r="J11" s="536"/>
      <c r="K11" s="507" t="s">
        <v>2</v>
      </c>
      <c r="L11" s="523"/>
      <c r="M11" s="523" t="s">
        <v>1</v>
      </c>
      <c r="N11" s="523"/>
      <c r="O11" s="506" t="s">
        <v>2</v>
      </c>
    </row>
    <row r="12" spans="1:15" ht="29.25" customHeight="1" x14ac:dyDescent="0.25">
      <c r="A12" s="597"/>
      <c r="B12" s="506"/>
      <c r="C12" s="506"/>
      <c r="D12" s="530"/>
      <c r="E12" s="435" t="s">
        <v>3</v>
      </c>
      <c r="F12" s="432" t="s">
        <v>4</v>
      </c>
      <c r="G12" s="530"/>
      <c r="H12" s="507"/>
      <c r="I12" s="436" t="s">
        <v>3</v>
      </c>
      <c r="J12" s="434" t="s">
        <v>4</v>
      </c>
      <c r="K12" s="507"/>
      <c r="L12" s="523"/>
      <c r="M12" s="431" t="s">
        <v>3</v>
      </c>
      <c r="N12" s="433" t="s">
        <v>4</v>
      </c>
      <c r="O12" s="506"/>
    </row>
    <row r="13" spans="1:15" ht="18" customHeight="1" x14ac:dyDescent="0.25">
      <c r="A13" s="6" t="s">
        <v>71</v>
      </c>
      <c r="B13" s="603" t="s">
        <v>493</v>
      </c>
      <c r="C13" s="604"/>
      <c r="D13" s="604"/>
      <c r="E13" s="604"/>
      <c r="F13" s="604"/>
      <c r="G13" s="604"/>
      <c r="H13" s="604"/>
      <c r="I13" s="604"/>
      <c r="J13" s="604"/>
      <c r="K13" s="604"/>
      <c r="L13" s="604"/>
      <c r="M13" s="604"/>
      <c r="N13" s="604"/>
      <c r="O13" s="605"/>
    </row>
    <row r="14" spans="1:15" ht="15.75" customHeight="1" x14ac:dyDescent="0.25">
      <c r="A14" s="6" t="s">
        <v>182</v>
      </c>
      <c r="B14" s="520" t="s">
        <v>6</v>
      </c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2"/>
    </row>
    <row r="15" spans="1:15" ht="15" customHeight="1" x14ac:dyDescent="0.25">
      <c r="A15" s="6" t="s">
        <v>72</v>
      </c>
      <c r="B15" s="30" t="s">
        <v>20</v>
      </c>
      <c r="C15" s="16"/>
      <c r="D15" s="17">
        <f t="shared" ref="D15:D18" si="0">E15+G15</f>
        <v>147.5</v>
      </c>
      <c r="E15" s="17">
        <f>E16+E17+E18</f>
        <v>147.5</v>
      </c>
      <c r="F15" s="17">
        <f t="shared" ref="F15:G15" si="1">F16+F17+F18</f>
        <v>0</v>
      </c>
      <c r="G15" s="17">
        <f t="shared" si="1"/>
        <v>0</v>
      </c>
      <c r="H15" s="11">
        <f t="shared" ref="H15" si="2">I15+K15</f>
        <v>0</v>
      </c>
      <c r="I15" s="11">
        <f t="shared" ref="I15:K15" si="3">I16+I17+I18</f>
        <v>0</v>
      </c>
      <c r="J15" s="11">
        <f t="shared" si="3"/>
        <v>0</v>
      </c>
      <c r="K15" s="11">
        <f t="shared" si="3"/>
        <v>0</v>
      </c>
      <c r="L15" s="13">
        <f t="shared" ref="L15:O18" si="4">D15+H15</f>
        <v>147.5</v>
      </c>
      <c r="M15" s="13">
        <f t="shared" si="4"/>
        <v>147.5</v>
      </c>
      <c r="N15" s="13">
        <f t="shared" si="4"/>
        <v>0</v>
      </c>
      <c r="O15" s="13">
        <f t="shared" si="4"/>
        <v>0</v>
      </c>
    </row>
    <row r="16" spans="1:15" ht="15" customHeight="1" x14ac:dyDescent="0.25">
      <c r="A16" s="20"/>
      <c r="B16" s="77"/>
      <c r="C16" s="381" t="s">
        <v>9</v>
      </c>
      <c r="D16" s="17">
        <f t="shared" si="0"/>
        <v>24.7</v>
      </c>
      <c r="E16" s="17">
        <v>24.7</v>
      </c>
      <c r="F16" s="17"/>
      <c r="G16" s="17"/>
      <c r="H16" s="11"/>
      <c r="I16" s="11"/>
      <c r="J16" s="11"/>
      <c r="K16" s="11"/>
      <c r="L16" s="13">
        <f t="shared" si="4"/>
        <v>24.7</v>
      </c>
      <c r="M16" s="13">
        <f t="shared" si="4"/>
        <v>24.7</v>
      </c>
      <c r="N16" s="13">
        <f t="shared" si="4"/>
        <v>0</v>
      </c>
      <c r="O16" s="13">
        <f t="shared" si="4"/>
        <v>0</v>
      </c>
    </row>
    <row r="17" spans="1:15" ht="15" customHeight="1" x14ac:dyDescent="0.25">
      <c r="A17" s="20"/>
      <c r="B17" s="77"/>
      <c r="C17" s="381" t="s">
        <v>25</v>
      </c>
      <c r="D17" s="17">
        <f t="shared" si="0"/>
        <v>87.4</v>
      </c>
      <c r="E17" s="17">
        <v>87.4</v>
      </c>
      <c r="F17" s="17"/>
      <c r="G17" s="17"/>
      <c r="H17" s="11"/>
      <c r="I17" s="11"/>
      <c r="J17" s="11"/>
      <c r="K17" s="11"/>
      <c r="L17" s="13">
        <f t="shared" si="4"/>
        <v>87.4</v>
      </c>
      <c r="M17" s="13">
        <f t="shared" si="4"/>
        <v>87.4</v>
      </c>
      <c r="N17" s="13">
        <f t="shared" si="4"/>
        <v>0</v>
      </c>
      <c r="O17" s="13">
        <f t="shared" si="4"/>
        <v>0</v>
      </c>
    </row>
    <row r="18" spans="1:15" s="91" customFormat="1" ht="15" customHeight="1" x14ac:dyDescent="0.25">
      <c r="A18" s="285"/>
      <c r="B18" s="286"/>
      <c r="C18" s="16" t="s">
        <v>22</v>
      </c>
      <c r="D18" s="17">
        <f t="shared" si="0"/>
        <v>35.4</v>
      </c>
      <c r="E18" s="17">
        <v>35.4</v>
      </c>
      <c r="F18" s="17"/>
      <c r="G18" s="17"/>
      <c r="H18" s="11">
        <f>I18+K18</f>
        <v>0</v>
      </c>
      <c r="I18" s="11"/>
      <c r="J18" s="11"/>
      <c r="K18" s="11"/>
      <c r="L18" s="13">
        <f t="shared" si="4"/>
        <v>35.4</v>
      </c>
      <c r="M18" s="13">
        <f t="shared" si="4"/>
        <v>35.4</v>
      </c>
      <c r="N18" s="13">
        <f t="shared" si="4"/>
        <v>0</v>
      </c>
      <c r="O18" s="13">
        <f t="shared" si="4"/>
        <v>0</v>
      </c>
    </row>
    <row r="19" spans="1:15" ht="15" customHeight="1" x14ac:dyDescent="0.25">
      <c r="A19" s="21" t="s">
        <v>73</v>
      </c>
      <c r="B19" s="22" t="s">
        <v>174</v>
      </c>
      <c r="C19" s="29"/>
      <c r="D19" s="239">
        <f>E19+G19</f>
        <v>147.5</v>
      </c>
      <c r="E19" s="24">
        <f>E15</f>
        <v>147.5</v>
      </c>
      <c r="F19" s="24">
        <f>F15</f>
        <v>0</v>
      </c>
      <c r="G19" s="24">
        <f>G15</f>
        <v>0</v>
      </c>
      <c r="H19" s="25">
        <f t="shared" ref="H19" si="5">I19+K19</f>
        <v>0</v>
      </c>
      <c r="I19" s="25">
        <f>I15</f>
        <v>0</v>
      </c>
      <c r="J19" s="25">
        <f>J15</f>
        <v>0</v>
      </c>
      <c r="K19" s="25">
        <f>K15</f>
        <v>0</v>
      </c>
      <c r="L19" s="22">
        <f t="shared" ref="L19" si="6">M19+O19</f>
        <v>147.5</v>
      </c>
      <c r="M19" s="22">
        <f>M15</f>
        <v>147.5</v>
      </c>
      <c r="N19" s="22">
        <f>N15</f>
        <v>0</v>
      </c>
      <c r="O19" s="22">
        <f>O15</f>
        <v>0</v>
      </c>
    </row>
    <row r="20" spans="1:15" ht="18.75" customHeight="1" x14ac:dyDescent="0.25">
      <c r="A20" s="20" t="s">
        <v>74</v>
      </c>
      <c r="B20" s="520" t="s">
        <v>59</v>
      </c>
      <c r="C20" s="521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2"/>
    </row>
    <row r="21" spans="1:15" ht="15" customHeight="1" x14ac:dyDescent="0.25">
      <c r="A21" s="132" t="s">
        <v>75</v>
      </c>
      <c r="B21" s="30" t="s">
        <v>20</v>
      </c>
      <c r="C21" s="31"/>
      <c r="D21" s="17">
        <f t="shared" ref="D21:D24" si="7">E21+G21</f>
        <v>91.8</v>
      </c>
      <c r="E21" s="17">
        <f>E22+E23</f>
        <v>77.2</v>
      </c>
      <c r="F21" s="17">
        <f>F22+F23</f>
        <v>0</v>
      </c>
      <c r="G21" s="17">
        <f>G22+G23</f>
        <v>14.6</v>
      </c>
      <c r="H21" s="11">
        <f t="shared" ref="H21:H23" si="8">I21+K21</f>
        <v>0</v>
      </c>
      <c r="I21" s="11">
        <f>I22+I23</f>
        <v>0</v>
      </c>
      <c r="J21" s="11">
        <f>J22+J23</f>
        <v>0</v>
      </c>
      <c r="K21" s="11">
        <f>K22+K23</f>
        <v>0</v>
      </c>
      <c r="L21" s="13">
        <f t="shared" ref="L21:O24" si="9">D21+H21</f>
        <v>91.8</v>
      </c>
      <c r="M21" s="13">
        <f t="shared" si="9"/>
        <v>77.2</v>
      </c>
      <c r="N21" s="13">
        <f t="shared" si="9"/>
        <v>0</v>
      </c>
      <c r="O21" s="13">
        <f t="shared" si="9"/>
        <v>14.6</v>
      </c>
    </row>
    <row r="22" spans="1:15" s="38" customFormat="1" ht="15" customHeight="1" x14ac:dyDescent="0.25">
      <c r="A22" s="391"/>
      <c r="B22" s="286"/>
      <c r="C22" s="390" t="s">
        <v>21</v>
      </c>
      <c r="D22" s="17">
        <f t="shared" si="7"/>
        <v>17.8</v>
      </c>
      <c r="E22" s="17">
        <v>3.2</v>
      </c>
      <c r="F22" s="17"/>
      <c r="G22" s="17">
        <v>14.6</v>
      </c>
      <c r="H22" s="11">
        <f t="shared" si="8"/>
        <v>0</v>
      </c>
      <c r="I22" s="11"/>
      <c r="J22" s="11"/>
      <c r="K22" s="11"/>
      <c r="L22" s="13">
        <f t="shared" si="9"/>
        <v>17.8</v>
      </c>
      <c r="M22" s="13">
        <f t="shared" si="9"/>
        <v>3.2</v>
      </c>
      <c r="N22" s="13">
        <f t="shared" si="9"/>
        <v>0</v>
      </c>
      <c r="O22" s="13">
        <f t="shared" si="9"/>
        <v>14.6</v>
      </c>
    </row>
    <row r="23" spans="1:15" ht="15" customHeight="1" x14ac:dyDescent="0.25">
      <c r="A23" s="136"/>
      <c r="B23" s="286"/>
      <c r="C23" s="31" t="s">
        <v>31</v>
      </c>
      <c r="D23" s="17">
        <f t="shared" si="7"/>
        <v>74</v>
      </c>
      <c r="E23" s="17">
        <v>74</v>
      </c>
      <c r="F23" s="17"/>
      <c r="G23" s="17"/>
      <c r="H23" s="11">
        <f t="shared" si="8"/>
        <v>0</v>
      </c>
      <c r="I23" s="11"/>
      <c r="J23" s="11"/>
      <c r="K23" s="11"/>
      <c r="L23" s="13">
        <f t="shared" si="9"/>
        <v>74</v>
      </c>
      <c r="M23" s="13">
        <f t="shared" si="9"/>
        <v>74</v>
      </c>
      <c r="N23" s="13">
        <f t="shared" si="9"/>
        <v>0</v>
      </c>
      <c r="O23" s="13">
        <f t="shared" si="9"/>
        <v>0</v>
      </c>
    </row>
    <row r="24" spans="1:15" s="38" customFormat="1" ht="15" customHeight="1" x14ac:dyDescent="0.25">
      <c r="A24" s="132" t="s">
        <v>76</v>
      </c>
      <c r="B24" s="30" t="s">
        <v>17</v>
      </c>
      <c r="C24" s="289" t="s">
        <v>22</v>
      </c>
      <c r="D24" s="17">
        <f t="shared" si="7"/>
        <v>20.7</v>
      </c>
      <c r="E24" s="17"/>
      <c r="F24" s="17"/>
      <c r="G24" s="17">
        <v>20.7</v>
      </c>
      <c r="H24" s="11">
        <f>I24+K24</f>
        <v>0</v>
      </c>
      <c r="I24" s="11"/>
      <c r="J24" s="11"/>
      <c r="K24" s="11"/>
      <c r="L24" s="13">
        <f t="shared" si="9"/>
        <v>20.7</v>
      </c>
      <c r="M24" s="13">
        <f t="shared" si="9"/>
        <v>0</v>
      </c>
      <c r="N24" s="13">
        <f t="shared" si="9"/>
        <v>0</v>
      </c>
      <c r="O24" s="13">
        <f t="shared" si="9"/>
        <v>20.7</v>
      </c>
    </row>
    <row r="25" spans="1:15" ht="15" customHeight="1" x14ac:dyDescent="0.25">
      <c r="A25" s="21" t="s">
        <v>77</v>
      </c>
      <c r="B25" s="22" t="s">
        <v>175</v>
      </c>
      <c r="C25" s="29"/>
      <c r="D25" s="239">
        <f>E25+G25</f>
        <v>112.5</v>
      </c>
      <c r="E25" s="24">
        <f>E21+E24</f>
        <v>77.2</v>
      </c>
      <c r="F25" s="24">
        <f t="shared" ref="F25:G25" si="10">F21+F24</f>
        <v>0</v>
      </c>
      <c r="G25" s="24">
        <f t="shared" si="10"/>
        <v>35.299999999999997</v>
      </c>
      <c r="H25" s="25">
        <f t="shared" ref="H25" si="11">I25+K25</f>
        <v>0</v>
      </c>
      <c r="I25" s="25">
        <f t="shared" ref="I25:K25" si="12">I21+I24</f>
        <v>0</v>
      </c>
      <c r="J25" s="25">
        <f t="shared" si="12"/>
        <v>0</v>
      </c>
      <c r="K25" s="25">
        <f t="shared" si="12"/>
        <v>0</v>
      </c>
      <c r="L25" s="22">
        <f t="shared" ref="L25" si="13">M25+O25</f>
        <v>112.5</v>
      </c>
      <c r="M25" s="22">
        <f t="shared" ref="M25:O25" si="14">M21+M24</f>
        <v>77.2</v>
      </c>
      <c r="N25" s="22">
        <f t="shared" si="14"/>
        <v>0</v>
      </c>
      <c r="O25" s="22">
        <f t="shared" si="14"/>
        <v>35.299999999999997</v>
      </c>
    </row>
    <row r="26" spans="1:15" ht="18.75" customHeight="1" x14ac:dyDescent="0.25">
      <c r="A26" s="14" t="s">
        <v>78</v>
      </c>
      <c r="B26" s="520" t="s">
        <v>171</v>
      </c>
      <c r="C26" s="521"/>
      <c r="D26" s="521"/>
      <c r="E26" s="521"/>
      <c r="F26" s="521"/>
      <c r="G26" s="521"/>
      <c r="H26" s="521"/>
      <c r="I26" s="521"/>
      <c r="J26" s="521"/>
      <c r="K26" s="521"/>
      <c r="L26" s="521"/>
      <c r="M26" s="521"/>
      <c r="N26" s="521"/>
      <c r="O26" s="522"/>
    </row>
    <row r="27" spans="1:15" ht="15" customHeight="1" x14ac:dyDescent="0.25">
      <c r="A27" s="14" t="s">
        <v>79</v>
      </c>
      <c r="B27" s="30" t="s">
        <v>20</v>
      </c>
      <c r="C27" s="31" t="s">
        <v>51</v>
      </c>
      <c r="D27" s="17">
        <f t="shared" ref="D27:D57" si="15">E27+G27</f>
        <v>22.3</v>
      </c>
      <c r="E27" s="17">
        <v>22.3</v>
      </c>
      <c r="F27" s="17"/>
      <c r="G27" s="17"/>
      <c r="H27" s="11">
        <f t="shared" ref="H27:H58" si="16">I27+K27</f>
        <v>0</v>
      </c>
      <c r="I27" s="11"/>
      <c r="J27" s="11"/>
      <c r="K27" s="11"/>
      <c r="L27" s="13">
        <f t="shared" ref="L27:O42" si="17">D27+H27</f>
        <v>22.3</v>
      </c>
      <c r="M27" s="13">
        <f t="shared" si="17"/>
        <v>22.3</v>
      </c>
      <c r="N27" s="13">
        <f t="shared" si="17"/>
        <v>0</v>
      </c>
      <c r="O27" s="13">
        <f t="shared" si="17"/>
        <v>0</v>
      </c>
    </row>
    <row r="28" spans="1:15" x14ac:dyDescent="0.25">
      <c r="A28" s="14" t="s">
        <v>80</v>
      </c>
      <c r="B28" s="15" t="s">
        <v>55</v>
      </c>
      <c r="C28" s="16" t="s">
        <v>51</v>
      </c>
      <c r="D28" s="17">
        <f t="shared" si="15"/>
        <v>1.5</v>
      </c>
      <c r="E28" s="17">
        <v>1.5</v>
      </c>
      <c r="F28" s="17"/>
      <c r="G28" s="17"/>
      <c r="H28" s="11">
        <f t="shared" si="16"/>
        <v>0</v>
      </c>
      <c r="I28" s="11"/>
      <c r="J28" s="11"/>
      <c r="K28" s="11"/>
      <c r="L28" s="13">
        <f t="shared" ref="L28:L58" si="18">M28+O28</f>
        <v>1.5</v>
      </c>
      <c r="M28" s="13">
        <f t="shared" si="17"/>
        <v>1.5</v>
      </c>
      <c r="N28" s="13">
        <f t="shared" si="17"/>
        <v>0</v>
      </c>
      <c r="O28" s="13">
        <f t="shared" si="17"/>
        <v>0</v>
      </c>
    </row>
    <row r="29" spans="1:15" ht="15" customHeight="1" x14ac:dyDescent="0.25">
      <c r="A29" s="14" t="s">
        <v>81</v>
      </c>
      <c r="B29" s="13" t="s">
        <v>33</v>
      </c>
      <c r="C29" s="16" t="s">
        <v>51</v>
      </c>
      <c r="D29" s="17">
        <f t="shared" si="15"/>
        <v>2.4</v>
      </c>
      <c r="E29" s="17">
        <v>2.4</v>
      </c>
      <c r="F29" s="17"/>
      <c r="G29" s="17"/>
      <c r="H29" s="11">
        <f t="shared" si="16"/>
        <v>0</v>
      </c>
      <c r="I29" s="11"/>
      <c r="J29" s="11"/>
      <c r="K29" s="11"/>
      <c r="L29" s="13">
        <f t="shared" si="18"/>
        <v>2.4</v>
      </c>
      <c r="M29" s="13">
        <f t="shared" si="17"/>
        <v>2.4</v>
      </c>
      <c r="N29" s="13">
        <f t="shared" si="17"/>
        <v>0</v>
      </c>
      <c r="O29" s="13">
        <f t="shared" si="17"/>
        <v>0</v>
      </c>
    </row>
    <row r="30" spans="1:15" ht="15" customHeight="1" x14ac:dyDescent="0.25">
      <c r="A30" s="14" t="s">
        <v>82</v>
      </c>
      <c r="B30" s="13" t="s">
        <v>160</v>
      </c>
      <c r="C30" s="16" t="s">
        <v>51</v>
      </c>
      <c r="D30" s="17">
        <f t="shared" si="15"/>
        <v>7.1</v>
      </c>
      <c r="E30" s="17">
        <v>7.1</v>
      </c>
      <c r="F30" s="17"/>
      <c r="G30" s="17"/>
      <c r="H30" s="11">
        <f t="shared" si="16"/>
        <v>0</v>
      </c>
      <c r="I30" s="11"/>
      <c r="J30" s="11"/>
      <c r="K30" s="11"/>
      <c r="L30" s="13">
        <f t="shared" si="18"/>
        <v>7.1</v>
      </c>
      <c r="M30" s="13">
        <f t="shared" si="17"/>
        <v>7.1</v>
      </c>
      <c r="N30" s="13">
        <f t="shared" si="17"/>
        <v>0</v>
      </c>
      <c r="O30" s="13">
        <f t="shared" si="17"/>
        <v>0</v>
      </c>
    </row>
    <row r="31" spans="1:15" ht="15" customHeight="1" x14ac:dyDescent="0.25">
      <c r="A31" s="14" t="s">
        <v>83</v>
      </c>
      <c r="B31" s="13" t="s">
        <v>417</v>
      </c>
      <c r="C31" s="16" t="s">
        <v>51</v>
      </c>
      <c r="D31" s="17">
        <f t="shared" si="15"/>
        <v>1</v>
      </c>
      <c r="E31" s="17">
        <v>1</v>
      </c>
      <c r="F31" s="17"/>
      <c r="G31" s="17"/>
      <c r="H31" s="11">
        <f t="shared" si="16"/>
        <v>0</v>
      </c>
      <c r="I31" s="11"/>
      <c r="J31" s="11"/>
      <c r="K31" s="11"/>
      <c r="L31" s="13">
        <f t="shared" si="18"/>
        <v>1</v>
      </c>
      <c r="M31" s="13">
        <f t="shared" si="17"/>
        <v>1</v>
      </c>
      <c r="N31" s="13">
        <f t="shared" si="17"/>
        <v>0</v>
      </c>
      <c r="O31" s="13">
        <f t="shared" si="17"/>
        <v>0</v>
      </c>
    </row>
    <row r="32" spans="1:15" ht="15" customHeight="1" x14ac:dyDescent="0.25">
      <c r="A32" s="14" t="s">
        <v>84</v>
      </c>
      <c r="B32" s="13" t="s">
        <v>152</v>
      </c>
      <c r="C32" s="16" t="s">
        <v>51</v>
      </c>
      <c r="D32" s="17">
        <f t="shared" si="15"/>
        <v>1.9</v>
      </c>
      <c r="E32" s="17">
        <v>1.9</v>
      </c>
      <c r="F32" s="17"/>
      <c r="G32" s="17"/>
      <c r="H32" s="11">
        <f t="shared" si="16"/>
        <v>0</v>
      </c>
      <c r="I32" s="11"/>
      <c r="J32" s="11"/>
      <c r="K32" s="11"/>
      <c r="L32" s="13">
        <f t="shared" si="18"/>
        <v>1.9</v>
      </c>
      <c r="M32" s="13">
        <f t="shared" si="17"/>
        <v>1.9</v>
      </c>
      <c r="N32" s="13">
        <f t="shared" si="17"/>
        <v>0</v>
      </c>
      <c r="O32" s="13">
        <f t="shared" si="17"/>
        <v>0</v>
      </c>
    </row>
    <row r="33" spans="1:15" ht="15" customHeight="1" x14ac:dyDescent="0.25">
      <c r="A33" s="14" t="s">
        <v>85</v>
      </c>
      <c r="B33" s="245" t="s">
        <v>342</v>
      </c>
      <c r="C33" s="16" t="s">
        <v>51</v>
      </c>
      <c r="D33" s="17">
        <f t="shared" si="15"/>
        <v>1.3</v>
      </c>
      <c r="E33" s="17">
        <v>1.3</v>
      </c>
      <c r="F33" s="17"/>
      <c r="G33" s="17"/>
      <c r="H33" s="11">
        <f t="shared" si="16"/>
        <v>0</v>
      </c>
      <c r="I33" s="11"/>
      <c r="J33" s="11"/>
      <c r="K33" s="11"/>
      <c r="L33" s="13">
        <f t="shared" si="18"/>
        <v>1.3</v>
      </c>
      <c r="M33" s="13">
        <f t="shared" si="17"/>
        <v>1.3</v>
      </c>
      <c r="N33" s="13">
        <f t="shared" si="17"/>
        <v>0</v>
      </c>
      <c r="O33" s="13">
        <f t="shared" si="17"/>
        <v>0</v>
      </c>
    </row>
    <row r="34" spans="1:15" ht="16.5" customHeight="1" x14ac:dyDescent="0.25">
      <c r="A34" s="14" t="s">
        <v>86</v>
      </c>
      <c r="B34" s="13" t="s">
        <v>418</v>
      </c>
      <c r="C34" s="16" t="s">
        <v>51</v>
      </c>
      <c r="D34" s="17">
        <f t="shared" si="15"/>
        <v>16.899999999999999</v>
      </c>
      <c r="E34" s="17">
        <v>16.899999999999999</v>
      </c>
      <c r="F34" s="17"/>
      <c r="G34" s="17"/>
      <c r="H34" s="11">
        <f t="shared" si="16"/>
        <v>0</v>
      </c>
      <c r="I34" s="11"/>
      <c r="J34" s="11"/>
      <c r="K34" s="11"/>
      <c r="L34" s="13">
        <f t="shared" si="18"/>
        <v>16.899999999999999</v>
      </c>
      <c r="M34" s="13">
        <f t="shared" si="17"/>
        <v>16.899999999999999</v>
      </c>
      <c r="N34" s="13">
        <f t="shared" si="17"/>
        <v>0</v>
      </c>
      <c r="O34" s="13">
        <f t="shared" si="17"/>
        <v>0</v>
      </c>
    </row>
    <row r="35" spans="1:15" ht="16.5" customHeight="1" x14ac:dyDescent="0.25">
      <c r="A35" s="14" t="s">
        <v>87</v>
      </c>
      <c r="B35" s="13" t="s">
        <v>419</v>
      </c>
      <c r="C35" s="16" t="s">
        <v>51</v>
      </c>
      <c r="D35" s="17">
        <f t="shared" si="15"/>
        <v>9.6</v>
      </c>
      <c r="E35" s="17">
        <v>9.6</v>
      </c>
      <c r="F35" s="17"/>
      <c r="G35" s="17"/>
      <c r="H35" s="11">
        <f t="shared" si="16"/>
        <v>0</v>
      </c>
      <c r="I35" s="11"/>
      <c r="J35" s="11"/>
      <c r="K35" s="11"/>
      <c r="L35" s="13">
        <f t="shared" si="18"/>
        <v>9.6</v>
      </c>
      <c r="M35" s="13">
        <f t="shared" si="17"/>
        <v>9.6</v>
      </c>
      <c r="N35" s="13">
        <f t="shared" si="17"/>
        <v>0</v>
      </c>
      <c r="O35" s="13">
        <f t="shared" si="17"/>
        <v>0</v>
      </c>
    </row>
    <row r="36" spans="1:15" ht="15" customHeight="1" x14ac:dyDescent="0.25">
      <c r="A36" s="14" t="s">
        <v>88</v>
      </c>
      <c r="B36" s="13" t="s">
        <v>420</v>
      </c>
      <c r="C36" s="16" t="s">
        <v>51</v>
      </c>
      <c r="D36" s="17">
        <f t="shared" si="15"/>
        <v>7.4</v>
      </c>
      <c r="E36" s="17">
        <v>7.4</v>
      </c>
      <c r="F36" s="17"/>
      <c r="G36" s="17"/>
      <c r="H36" s="11">
        <f t="shared" si="16"/>
        <v>0</v>
      </c>
      <c r="I36" s="11"/>
      <c r="J36" s="11"/>
      <c r="K36" s="11"/>
      <c r="L36" s="13">
        <f t="shared" si="18"/>
        <v>7.4</v>
      </c>
      <c r="M36" s="13">
        <f t="shared" si="17"/>
        <v>7.4</v>
      </c>
      <c r="N36" s="13">
        <f t="shared" si="17"/>
        <v>0</v>
      </c>
      <c r="O36" s="13">
        <f t="shared" si="17"/>
        <v>0</v>
      </c>
    </row>
    <row r="37" spans="1:15" ht="15" customHeight="1" x14ac:dyDescent="0.25">
      <c r="A37" s="6" t="s">
        <v>89</v>
      </c>
      <c r="B37" s="13" t="s">
        <v>391</v>
      </c>
      <c r="C37" s="16" t="s">
        <v>51</v>
      </c>
      <c r="D37" s="17">
        <f t="shared" si="15"/>
        <v>7.2</v>
      </c>
      <c r="E37" s="17">
        <v>7.2</v>
      </c>
      <c r="F37" s="17"/>
      <c r="G37" s="17"/>
      <c r="H37" s="11">
        <f t="shared" si="16"/>
        <v>0</v>
      </c>
      <c r="I37" s="11"/>
      <c r="J37" s="11"/>
      <c r="K37" s="11"/>
      <c r="L37" s="13">
        <f t="shared" si="18"/>
        <v>7.2</v>
      </c>
      <c r="M37" s="13">
        <f t="shared" si="17"/>
        <v>7.2</v>
      </c>
      <c r="N37" s="13">
        <f t="shared" si="17"/>
        <v>0</v>
      </c>
      <c r="O37" s="13">
        <f t="shared" si="17"/>
        <v>0</v>
      </c>
    </row>
    <row r="38" spans="1:15" ht="15" customHeight="1" x14ac:dyDescent="0.25">
      <c r="A38" s="6" t="s">
        <v>90</v>
      </c>
      <c r="B38" s="179" t="s">
        <v>46</v>
      </c>
      <c r="C38" s="16" t="s">
        <v>51</v>
      </c>
      <c r="D38" s="17">
        <f t="shared" si="15"/>
        <v>0.2</v>
      </c>
      <c r="E38" s="17">
        <v>0.2</v>
      </c>
      <c r="F38" s="17"/>
      <c r="G38" s="17"/>
      <c r="H38" s="11">
        <f t="shared" si="16"/>
        <v>0</v>
      </c>
      <c r="I38" s="11"/>
      <c r="J38" s="11"/>
      <c r="K38" s="11"/>
      <c r="L38" s="13">
        <f t="shared" si="18"/>
        <v>0.2</v>
      </c>
      <c r="M38" s="13">
        <f t="shared" si="17"/>
        <v>0.2</v>
      </c>
      <c r="N38" s="13">
        <f t="shared" si="17"/>
        <v>0</v>
      </c>
      <c r="O38" s="13">
        <f t="shared" si="17"/>
        <v>0</v>
      </c>
    </row>
    <row r="39" spans="1:15" ht="15" customHeight="1" x14ac:dyDescent="0.25">
      <c r="A39" s="33" t="s">
        <v>91</v>
      </c>
      <c r="B39" s="13" t="s">
        <v>43</v>
      </c>
      <c r="C39" s="16" t="s">
        <v>51</v>
      </c>
      <c r="D39" s="17">
        <f t="shared" si="15"/>
        <v>0.5</v>
      </c>
      <c r="E39" s="17">
        <v>0.5</v>
      </c>
      <c r="F39" s="17"/>
      <c r="G39" s="17"/>
      <c r="H39" s="11">
        <f t="shared" si="16"/>
        <v>0</v>
      </c>
      <c r="I39" s="11"/>
      <c r="J39" s="11"/>
      <c r="K39" s="11"/>
      <c r="L39" s="13">
        <f t="shared" si="18"/>
        <v>0.5</v>
      </c>
      <c r="M39" s="13">
        <f t="shared" si="17"/>
        <v>0.5</v>
      </c>
      <c r="N39" s="13">
        <f t="shared" si="17"/>
        <v>0</v>
      </c>
      <c r="O39" s="13">
        <f t="shared" si="17"/>
        <v>0</v>
      </c>
    </row>
    <row r="40" spans="1:15" ht="15" customHeight="1" x14ac:dyDescent="0.25">
      <c r="A40" s="6" t="s">
        <v>92</v>
      </c>
      <c r="B40" s="13" t="s">
        <v>45</v>
      </c>
      <c r="C40" s="16" t="s">
        <v>51</v>
      </c>
      <c r="D40" s="17">
        <f t="shared" si="15"/>
        <v>0.6</v>
      </c>
      <c r="E40" s="17">
        <v>0.6</v>
      </c>
      <c r="F40" s="17"/>
      <c r="G40" s="17"/>
      <c r="H40" s="11">
        <f t="shared" si="16"/>
        <v>0</v>
      </c>
      <c r="I40" s="11"/>
      <c r="J40" s="11"/>
      <c r="K40" s="11"/>
      <c r="L40" s="13">
        <f t="shared" si="18"/>
        <v>0.6</v>
      </c>
      <c r="M40" s="13">
        <f t="shared" si="17"/>
        <v>0.6</v>
      </c>
      <c r="N40" s="13">
        <f t="shared" si="17"/>
        <v>0</v>
      </c>
      <c r="O40" s="13">
        <f t="shared" si="17"/>
        <v>0</v>
      </c>
    </row>
    <row r="41" spans="1:15" ht="15" customHeight="1" x14ac:dyDescent="0.25">
      <c r="A41" s="6" t="s">
        <v>93</v>
      </c>
      <c r="B41" s="13" t="s">
        <v>165</v>
      </c>
      <c r="C41" s="16" t="s">
        <v>51</v>
      </c>
      <c r="D41" s="17">
        <f t="shared" si="15"/>
        <v>0.9</v>
      </c>
      <c r="E41" s="17">
        <v>0.9</v>
      </c>
      <c r="F41" s="17"/>
      <c r="G41" s="17"/>
      <c r="H41" s="11">
        <f t="shared" si="16"/>
        <v>0</v>
      </c>
      <c r="I41" s="11"/>
      <c r="J41" s="11"/>
      <c r="K41" s="11"/>
      <c r="L41" s="13">
        <f t="shared" si="18"/>
        <v>0.9</v>
      </c>
      <c r="M41" s="13">
        <f t="shared" si="17"/>
        <v>0.9</v>
      </c>
      <c r="N41" s="13">
        <f t="shared" si="17"/>
        <v>0</v>
      </c>
      <c r="O41" s="13">
        <f t="shared" si="17"/>
        <v>0</v>
      </c>
    </row>
    <row r="42" spans="1:15" ht="15" customHeight="1" x14ac:dyDescent="0.25">
      <c r="A42" s="33" t="s">
        <v>94</v>
      </c>
      <c r="B42" s="13" t="s">
        <v>44</v>
      </c>
      <c r="C42" s="16" t="s">
        <v>51</v>
      </c>
      <c r="D42" s="17">
        <f t="shared" si="15"/>
        <v>0.3</v>
      </c>
      <c r="E42" s="17">
        <v>0.3</v>
      </c>
      <c r="F42" s="17"/>
      <c r="G42" s="17"/>
      <c r="H42" s="11">
        <f t="shared" si="16"/>
        <v>0</v>
      </c>
      <c r="I42" s="11"/>
      <c r="J42" s="11"/>
      <c r="K42" s="11"/>
      <c r="L42" s="13">
        <f t="shared" si="18"/>
        <v>0.3</v>
      </c>
      <c r="M42" s="13">
        <f t="shared" si="17"/>
        <v>0.3</v>
      </c>
      <c r="N42" s="13">
        <f t="shared" si="17"/>
        <v>0</v>
      </c>
      <c r="O42" s="13">
        <f t="shared" si="17"/>
        <v>0</v>
      </c>
    </row>
    <row r="43" spans="1:15" ht="15" customHeight="1" x14ac:dyDescent="0.25">
      <c r="A43" s="6" t="s">
        <v>95</v>
      </c>
      <c r="B43" s="179" t="s">
        <v>47</v>
      </c>
      <c r="C43" s="16" t="s">
        <v>51</v>
      </c>
      <c r="D43" s="17">
        <f t="shared" si="15"/>
        <v>0.4</v>
      </c>
      <c r="E43" s="17">
        <v>0.4</v>
      </c>
      <c r="F43" s="17"/>
      <c r="G43" s="17"/>
      <c r="H43" s="11">
        <f t="shared" si="16"/>
        <v>0</v>
      </c>
      <c r="I43" s="11"/>
      <c r="J43" s="11"/>
      <c r="K43" s="11"/>
      <c r="L43" s="13">
        <f t="shared" si="18"/>
        <v>0.4</v>
      </c>
      <c r="M43" s="13">
        <f t="shared" ref="M43:O57" si="19">E43+I43</f>
        <v>0.4</v>
      </c>
      <c r="N43" s="13">
        <f t="shared" si="19"/>
        <v>0</v>
      </c>
      <c r="O43" s="13">
        <f t="shared" si="19"/>
        <v>0</v>
      </c>
    </row>
    <row r="44" spans="1:15" ht="15" customHeight="1" x14ac:dyDescent="0.25">
      <c r="A44" s="6" t="s">
        <v>96</v>
      </c>
      <c r="B44" s="87" t="s">
        <v>392</v>
      </c>
      <c r="C44" s="90" t="s">
        <v>51</v>
      </c>
      <c r="D44" s="17">
        <f t="shared" si="15"/>
        <v>0.6</v>
      </c>
      <c r="E44" s="17">
        <v>0.6</v>
      </c>
      <c r="F44" s="17"/>
      <c r="G44" s="17"/>
      <c r="H44" s="11">
        <f t="shared" si="16"/>
        <v>0</v>
      </c>
      <c r="I44" s="11"/>
      <c r="J44" s="11"/>
      <c r="K44" s="11"/>
      <c r="L44" s="13">
        <f t="shared" si="18"/>
        <v>0.6</v>
      </c>
      <c r="M44" s="13">
        <f t="shared" si="19"/>
        <v>0.6</v>
      </c>
      <c r="N44" s="13">
        <f t="shared" si="19"/>
        <v>0</v>
      </c>
      <c r="O44" s="13">
        <f t="shared" si="19"/>
        <v>0</v>
      </c>
    </row>
    <row r="45" spans="1:15" ht="15" customHeight="1" x14ac:dyDescent="0.25">
      <c r="A45" s="6" t="s">
        <v>97</v>
      </c>
      <c r="B45" s="13" t="s">
        <v>42</v>
      </c>
      <c r="C45" s="16" t="s">
        <v>51</v>
      </c>
      <c r="D45" s="17">
        <f t="shared" si="15"/>
        <v>3</v>
      </c>
      <c r="E45" s="17">
        <v>3</v>
      </c>
      <c r="F45" s="17"/>
      <c r="G45" s="17"/>
      <c r="H45" s="11">
        <f t="shared" si="16"/>
        <v>0</v>
      </c>
      <c r="I45" s="11"/>
      <c r="J45" s="11"/>
      <c r="K45" s="11"/>
      <c r="L45" s="13">
        <f t="shared" si="18"/>
        <v>3</v>
      </c>
      <c r="M45" s="13">
        <f t="shared" si="19"/>
        <v>3</v>
      </c>
      <c r="N45" s="13">
        <f t="shared" si="19"/>
        <v>0</v>
      </c>
      <c r="O45" s="13">
        <f t="shared" si="19"/>
        <v>0</v>
      </c>
    </row>
    <row r="46" spans="1:15" ht="15" customHeight="1" x14ac:dyDescent="0.25">
      <c r="A46" s="6" t="s">
        <v>98</v>
      </c>
      <c r="B46" s="246" t="s">
        <v>393</v>
      </c>
      <c r="C46" s="90" t="s">
        <v>51</v>
      </c>
      <c r="D46" s="17">
        <f t="shared" si="15"/>
        <v>1.7</v>
      </c>
      <c r="E46" s="17">
        <v>1.7</v>
      </c>
      <c r="F46" s="17"/>
      <c r="G46" s="17"/>
      <c r="H46" s="11">
        <f t="shared" si="16"/>
        <v>0</v>
      </c>
      <c r="I46" s="11"/>
      <c r="J46" s="11"/>
      <c r="K46" s="11"/>
      <c r="L46" s="13">
        <f t="shared" si="18"/>
        <v>1.7</v>
      </c>
      <c r="M46" s="13">
        <f t="shared" si="19"/>
        <v>1.7</v>
      </c>
      <c r="N46" s="13">
        <f t="shared" si="19"/>
        <v>0</v>
      </c>
      <c r="O46" s="13">
        <f t="shared" si="19"/>
        <v>0</v>
      </c>
    </row>
    <row r="47" spans="1:15" ht="15" customHeight="1" x14ac:dyDescent="0.25">
      <c r="A47" s="6" t="s">
        <v>99</v>
      </c>
      <c r="B47" s="179" t="s">
        <v>41</v>
      </c>
      <c r="C47" s="16" t="s">
        <v>51</v>
      </c>
      <c r="D47" s="17">
        <f t="shared" si="15"/>
        <v>2.5</v>
      </c>
      <c r="E47" s="17">
        <v>2.5</v>
      </c>
      <c r="F47" s="17"/>
      <c r="G47" s="17"/>
      <c r="H47" s="11">
        <f t="shared" si="16"/>
        <v>0</v>
      </c>
      <c r="I47" s="11"/>
      <c r="J47" s="11"/>
      <c r="K47" s="11"/>
      <c r="L47" s="13">
        <f t="shared" si="18"/>
        <v>2.5</v>
      </c>
      <c r="M47" s="13">
        <f t="shared" si="19"/>
        <v>2.5</v>
      </c>
      <c r="N47" s="13">
        <f t="shared" si="19"/>
        <v>0</v>
      </c>
      <c r="O47" s="13">
        <f t="shared" si="19"/>
        <v>0</v>
      </c>
    </row>
    <row r="48" spans="1:15" ht="15" customHeight="1" x14ac:dyDescent="0.25">
      <c r="A48" s="6" t="s">
        <v>100</v>
      </c>
      <c r="B48" s="13" t="s">
        <v>153</v>
      </c>
      <c r="C48" s="16" t="s">
        <v>51</v>
      </c>
      <c r="D48" s="17">
        <f t="shared" si="15"/>
        <v>4.4000000000000004</v>
      </c>
      <c r="E48" s="17">
        <v>4.4000000000000004</v>
      </c>
      <c r="F48" s="17"/>
      <c r="G48" s="17"/>
      <c r="H48" s="11">
        <f t="shared" si="16"/>
        <v>0</v>
      </c>
      <c r="I48" s="11"/>
      <c r="J48" s="11"/>
      <c r="K48" s="11"/>
      <c r="L48" s="13">
        <f t="shared" si="18"/>
        <v>4.4000000000000004</v>
      </c>
      <c r="M48" s="13">
        <f t="shared" si="19"/>
        <v>4.4000000000000004</v>
      </c>
      <c r="N48" s="13">
        <f t="shared" si="19"/>
        <v>0</v>
      </c>
      <c r="O48" s="13">
        <f t="shared" si="19"/>
        <v>0</v>
      </c>
    </row>
    <row r="49" spans="1:17" ht="15" customHeight="1" x14ac:dyDescent="0.25">
      <c r="A49" s="6" t="s">
        <v>101</v>
      </c>
      <c r="B49" s="13" t="s">
        <v>34</v>
      </c>
      <c r="C49" s="16" t="s">
        <v>51</v>
      </c>
      <c r="D49" s="17">
        <f t="shared" si="15"/>
        <v>3.2</v>
      </c>
      <c r="E49" s="17">
        <v>3.2</v>
      </c>
      <c r="F49" s="17"/>
      <c r="G49" s="17"/>
      <c r="H49" s="11">
        <f t="shared" si="16"/>
        <v>0</v>
      </c>
      <c r="I49" s="11"/>
      <c r="J49" s="11"/>
      <c r="K49" s="11"/>
      <c r="L49" s="13">
        <f t="shared" si="18"/>
        <v>3.2</v>
      </c>
      <c r="M49" s="13">
        <f t="shared" si="19"/>
        <v>3.2</v>
      </c>
      <c r="N49" s="13">
        <f t="shared" si="19"/>
        <v>0</v>
      </c>
      <c r="O49" s="13">
        <f t="shared" si="19"/>
        <v>0</v>
      </c>
    </row>
    <row r="50" spans="1:17" ht="15" customHeight="1" x14ac:dyDescent="0.25">
      <c r="A50" s="6" t="s">
        <v>102</v>
      </c>
      <c r="B50" s="13" t="s">
        <v>36</v>
      </c>
      <c r="C50" s="16" t="s">
        <v>51</v>
      </c>
      <c r="D50" s="17">
        <f t="shared" si="15"/>
        <v>4.5</v>
      </c>
      <c r="E50" s="17">
        <v>4.5</v>
      </c>
      <c r="F50" s="17"/>
      <c r="G50" s="17"/>
      <c r="H50" s="11">
        <f t="shared" si="16"/>
        <v>0</v>
      </c>
      <c r="I50" s="11"/>
      <c r="J50" s="11"/>
      <c r="K50" s="11"/>
      <c r="L50" s="13">
        <f t="shared" si="18"/>
        <v>4.5</v>
      </c>
      <c r="M50" s="13">
        <f t="shared" si="19"/>
        <v>4.5</v>
      </c>
      <c r="N50" s="13">
        <f t="shared" si="19"/>
        <v>0</v>
      </c>
      <c r="O50" s="13">
        <f t="shared" si="19"/>
        <v>0</v>
      </c>
      <c r="P50" s="38"/>
      <c r="Q50" s="38"/>
    </row>
    <row r="51" spans="1:17" ht="15" customHeight="1" x14ac:dyDescent="0.25">
      <c r="A51" s="6" t="s">
        <v>103</v>
      </c>
      <c r="B51" s="13" t="s">
        <v>38</v>
      </c>
      <c r="C51" s="16" t="s">
        <v>51</v>
      </c>
      <c r="D51" s="17">
        <f t="shared" si="15"/>
        <v>6.2</v>
      </c>
      <c r="E51" s="17">
        <v>6.2</v>
      </c>
      <c r="F51" s="17"/>
      <c r="G51" s="17"/>
      <c r="H51" s="11">
        <f t="shared" si="16"/>
        <v>0</v>
      </c>
      <c r="I51" s="11"/>
      <c r="J51" s="11"/>
      <c r="K51" s="11"/>
      <c r="L51" s="13">
        <f t="shared" si="18"/>
        <v>6.2</v>
      </c>
      <c r="M51" s="13">
        <f t="shared" si="19"/>
        <v>6.2</v>
      </c>
      <c r="N51" s="13">
        <f t="shared" si="19"/>
        <v>0</v>
      </c>
      <c r="O51" s="13">
        <f t="shared" si="19"/>
        <v>0</v>
      </c>
    </row>
    <row r="52" spans="1:17" ht="15" customHeight="1" x14ac:dyDescent="0.25">
      <c r="A52" s="6" t="s">
        <v>104</v>
      </c>
      <c r="B52" s="13" t="s">
        <v>37</v>
      </c>
      <c r="C52" s="16" t="s">
        <v>51</v>
      </c>
      <c r="D52" s="17">
        <f t="shared" si="15"/>
        <v>0.4</v>
      </c>
      <c r="E52" s="17">
        <v>0.4</v>
      </c>
      <c r="F52" s="17"/>
      <c r="G52" s="17"/>
      <c r="H52" s="11">
        <f t="shared" si="16"/>
        <v>0</v>
      </c>
      <c r="I52" s="11"/>
      <c r="J52" s="11"/>
      <c r="K52" s="11"/>
      <c r="L52" s="13">
        <f t="shared" si="18"/>
        <v>0.4</v>
      </c>
      <c r="M52" s="13">
        <f t="shared" si="19"/>
        <v>0.4</v>
      </c>
      <c r="N52" s="13">
        <f t="shared" si="19"/>
        <v>0</v>
      </c>
      <c r="O52" s="13">
        <f t="shared" si="19"/>
        <v>0</v>
      </c>
    </row>
    <row r="53" spans="1:17" ht="15" customHeight="1" x14ac:dyDescent="0.25">
      <c r="A53" s="6" t="s">
        <v>105</v>
      </c>
      <c r="B53" s="13" t="s">
        <v>35</v>
      </c>
      <c r="C53" s="16" t="s">
        <v>51</v>
      </c>
      <c r="D53" s="17">
        <f t="shared" si="15"/>
        <v>4.8</v>
      </c>
      <c r="E53" s="17">
        <v>4.8</v>
      </c>
      <c r="F53" s="17"/>
      <c r="G53" s="17"/>
      <c r="H53" s="11">
        <f t="shared" si="16"/>
        <v>0</v>
      </c>
      <c r="I53" s="11"/>
      <c r="J53" s="11"/>
      <c r="K53" s="11"/>
      <c r="L53" s="13">
        <f t="shared" si="18"/>
        <v>4.8</v>
      </c>
      <c r="M53" s="13">
        <f t="shared" si="19"/>
        <v>4.8</v>
      </c>
      <c r="N53" s="13">
        <f t="shared" si="19"/>
        <v>0</v>
      </c>
      <c r="O53" s="13">
        <f t="shared" si="19"/>
        <v>0</v>
      </c>
    </row>
    <row r="54" spans="1:17" ht="15" customHeight="1" x14ac:dyDescent="0.25">
      <c r="A54" s="6" t="s">
        <v>106</v>
      </c>
      <c r="B54" s="179" t="s">
        <v>39</v>
      </c>
      <c r="C54" s="16" t="s">
        <v>51</v>
      </c>
      <c r="D54" s="17">
        <f t="shared" si="15"/>
        <v>0.6</v>
      </c>
      <c r="E54" s="17">
        <v>0.6</v>
      </c>
      <c r="F54" s="17"/>
      <c r="G54" s="17"/>
      <c r="H54" s="11">
        <f t="shared" si="16"/>
        <v>0</v>
      </c>
      <c r="I54" s="11"/>
      <c r="J54" s="11"/>
      <c r="K54" s="11"/>
      <c r="L54" s="13">
        <f t="shared" si="18"/>
        <v>0.6</v>
      </c>
      <c r="M54" s="13">
        <f t="shared" si="19"/>
        <v>0.6</v>
      </c>
      <c r="N54" s="13">
        <f t="shared" si="19"/>
        <v>0</v>
      </c>
      <c r="O54" s="13">
        <f t="shared" si="19"/>
        <v>0</v>
      </c>
    </row>
    <row r="55" spans="1:17" ht="15" customHeight="1" x14ac:dyDescent="0.25">
      <c r="A55" s="6" t="s">
        <v>107</v>
      </c>
      <c r="B55" s="179" t="s">
        <v>40</v>
      </c>
      <c r="C55" s="16" t="s">
        <v>51</v>
      </c>
      <c r="D55" s="17">
        <f t="shared" si="15"/>
        <v>0.6</v>
      </c>
      <c r="E55" s="17">
        <v>0.6</v>
      </c>
      <c r="F55" s="17"/>
      <c r="G55" s="17"/>
      <c r="H55" s="11">
        <f t="shared" si="16"/>
        <v>0</v>
      </c>
      <c r="I55" s="11"/>
      <c r="J55" s="11"/>
      <c r="K55" s="11"/>
      <c r="L55" s="13">
        <f t="shared" si="18"/>
        <v>0.6</v>
      </c>
      <c r="M55" s="13">
        <f t="shared" si="19"/>
        <v>0.6</v>
      </c>
      <c r="N55" s="13">
        <f t="shared" si="19"/>
        <v>0</v>
      </c>
      <c r="O55" s="13">
        <f t="shared" si="19"/>
        <v>0</v>
      </c>
    </row>
    <row r="56" spans="1:17" ht="15" customHeight="1" x14ac:dyDescent="0.25">
      <c r="A56" s="14" t="s">
        <v>108</v>
      </c>
      <c r="B56" s="13" t="s">
        <v>50</v>
      </c>
      <c r="C56" s="16" t="s">
        <v>51</v>
      </c>
      <c r="D56" s="17">
        <f t="shared" si="15"/>
        <v>0.1</v>
      </c>
      <c r="E56" s="17">
        <v>0.1</v>
      </c>
      <c r="F56" s="17"/>
      <c r="G56" s="17"/>
      <c r="H56" s="11">
        <f t="shared" si="16"/>
        <v>0</v>
      </c>
      <c r="I56" s="11"/>
      <c r="J56" s="11"/>
      <c r="K56" s="11"/>
      <c r="L56" s="13">
        <f t="shared" si="18"/>
        <v>0.1</v>
      </c>
      <c r="M56" s="13">
        <f t="shared" si="19"/>
        <v>0.1</v>
      </c>
      <c r="N56" s="13">
        <f t="shared" si="19"/>
        <v>0</v>
      </c>
      <c r="O56" s="13">
        <f t="shared" si="19"/>
        <v>0</v>
      </c>
    </row>
    <row r="57" spans="1:17" ht="15" customHeight="1" x14ac:dyDescent="0.25">
      <c r="A57" s="14" t="s">
        <v>109</v>
      </c>
      <c r="B57" s="13" t="s">
        <v>167</v>
      </c>
      <c r="C57" s="16" t="s">
        <v>51</v>
      </c>
      <c r="D57" s="17">
        <f t="shared" si="15"/>
        <v>3.4</v>
      </c>
      <c r="E57" s="17">
        <v>3.4</v>
      </c>
      <c r="F57" s="17"/>
      <c r="G57" s="17"/>
      <c r="H57" s="11">
        <f t="shared" si="16"/>
        <v>0</v>
      </c>
      <c r="I57" s="11"/>
      <c r="J57" s="11"/>
      <c r="K57" s="11"/>
      <c r="L57" s="13">
        <f t="shared" si="18"/>
        <v>3.4</v>
      </c>
      <c r="M57" s="13">
        <f t="shared" si="19"/>
        <v>3.4</v>
      </c>
      <c r="N57" s="13">
        <f t="shared" si="19"/>
        <v>0</v>
      </c>
      <c r="O57" s="13">
        <f t="shared" si="19"/>
        <v>0</v>
      </c>
    </row>
    <row r="58" spans="1:17" ht="15.95" customHeight="1" x14ac:dyDescent="0.25">
      <c r="A58" s="21" t="s">
        <v>155</v>
      </c>
      <c r="B58" s="22" t="s">
        <v>177</v>
      </c>
      <c r="C58" s="29"/>
      <c r="D58" s="239">
        <f>E58+G58</f>
        <v>117.5</v>
      </c>
      <c r="E58" s="24">
        <f>SUM(E27:E57)</f>
        <v>117.5</v>
      </c>
      <c r="F58" s="24">
        <f t="shared" ref="F58:G58" si="20">SUM(F27:F57)</f>
        <v>0</v>
      </c>
      <c r="G58" s="24">
        <f t="shared" si="20"/>
        <v>0</v>
      </c>
      <c r="H58" s="25">
        <f t="shared" si="16"/>
        <v>0</v>
      </c>
      <c r="I58" s="25">
        <f t="shared" ref="I58:K58" si="21">SUM(I27:I57)</f>
        <v>0</v>
      </c>
      <c r="J58" s="25">
        <f t="shared" si="21"/>
        <v>0</v>
      </c>
      <c r="K58" s="25">
        <f t="shared" si="21"/>
        <v>0</v>
      </c>
      <c r="L58" s="22">
        <f t="shared" si="18"/>
        <v>117.5</v>
      </c>
      <c r="M58" s="22">
        <f t="shared" ref="M58:O58" si="22">SUM(M27:M57)</f>
        <v>117.5</v>
      </c>
      <c r="N58" s="22">
        <f t="shared" si="22"/>
        <v>0</v>
      </c>
      <c r="O58" s="22">
        <f t="shared" si="22"/>
        <v>0</v>
      </c>
    </row>
    <row r="59" spans="1:17" ht="15.95" customHeight="1" x14ac:dyDescent="0.25">
      <c r="A59" s="39" t="s">
        <v>156</v>
      </c>
      <c r="B59" s="520" t="s">
        <v>66</v>
      </c>
      <c r="C59" s="521"/>
      <c r="D59" s="521"/>
      <c r="E59" s="521"/>
      <c r="F59" s="521"/>
      <c r="G59" s="521"/>
      <c r="H59" s="521"/>
      <c r="I59" s="521"/>
      <c r="J59" s="521"/>
      <c r="K59" s="521"/>
      <c r="L59" s="521"/>
      <c r="M59" s="521"/>
      <c r="N59" s="521"/>
      <c r="O59" s="522"/>
    </row>
    <row r="60" spans="1:17" ht="15" customHeight="1" x14ac:dyDescent="0.25">
      <c r="A60" s="20" t="s">
        <v>110</v>
      </c>
      <c r="B60" s="30" t="s">
        <v>27</v>
      </c>
      <c r="C60" s="40" t="s">
        <v>30</v>
      </c>
      <c r="D60" s="17">
        <f t="shared" ref="D60:D68" si="23">E60+G60</f>
        <v>4.8</v>
      </c>
      <c r="E60" s="17">
        <v>4.8</v>
      </c>
      <c r="F60" s="17"/>
      <c r="G60" s="17"/>
      <c r="H60" s="10">
        <f t="shared" ref="H60:H69" si="24">I60+K60</f>
        <v>0</v>
      </c>
      <c r="I60" s="11"/>
      <c r="J60" s="11"/>
      <c r="K60" s="184"/>
      <c r="L60" s="12">
        <f t="shared" ref="L60:L69" si="25">M60+O60</f>
        <v>4.8</v>
      </c>
      <c r="M60" s="12">
        <f t="shared" ref="M60:O68" si="26">E60+I60</f>
        <v>4.8</v>
      </c>
      <c r="N60" s="12">
        <f t="shared" si="26"/>
        <v>0</v>
      </c>
      <c r="O60" s="12">
        <f t="shared" si="26"/>
        <v>0</v>
      </c>
    </row>
    <row r="61" spans="1:17" ht="15" customHeight="1" x14ac:dyDescent="0.25">
      <c r="A61" s="14" t="s">
        <v>157</v>
      </c>
      <c r="B61" s="30" t="s">
        <v>57</v>
      </c>
      <c r="C61" s="40" t="s">
        <v>30</v>
      </c>
      <c r="D61" s="17">
        <f t="shared" si="23"/>
        <v>0.1</v>
      </c>
      <c r="E61" s="17">
        <v>0.1</v>
      </c>
      <c r="F61" s="17"/>
      <c r="G61" s="17"/>
      <c r="H61" s="10">
        <f t="shared" si="24"/>
        <v>0</v>
      </c>
      <c r="I61" s="11"/>
      <c r="J61" s="11"/>
      <c r="K61" s="184"/>
      <c r="L61" s="12">
        <f t="shared" si="25"/>
        <v>0.1</v>
      </c>
      <c r="M61" s="12">
        <f t="shared" si="26"/>
        <v>0.1</v>
      </c>
      <c r="N61" s="12">
        <f t="shared" si="26"/>
        <v>0</v>
      </c>
      <c r="O61" s="12">
        <f t="shared" si="26"/>
        <v>0</v>
      </c>
    </row>
    <row r="62" spans="1:17" ht="15" customHeight="1" x14ac:dyDescent="0.25">
      <c r="A62" s="218" t="s">
        <v>158</v>
      </c>
      <c r="B62" s="30" t="s">
        <v>58</v>
      </c>
      <c r="C62" s="40" t="s">
        <v>30</v>
      </c>
      <c r="D62" s="17">
        <f t="shared" si="23"/>
        <v>0.5</v>
      </c>
      <c r="E62" s="17">
        <v>0.5</v>
      </c>
      <c r="F62" s="17"/>
      <c r="G62" s="17"/>
      <c r="H62" s="10">
        <f t="shared" si="24"/>
        <v>0</v>
      </c>
      <c r="I62" s="11"/>
      <c r="J62" s="11"/>
      <c r="K62" s="184"/>
      <c r="L62" s="12">
        <f t="shared" si="25"/>
        <v>0.5</v>
      </c>
      <c r="M62" s="12">
        <f t="shared" si="26"/>
        <v>0.5</v>
      </c>
      <c r="N62" s="12">
        <f t="shared" si="26"/>
        <v>0</v>
      </c>
      <c r="O62" s="12">
        <f t="shared" si="26"/>
        <v>0</v>
      </c>
    </row>
    <row r="63" spans="1:17" ht="15" customHeight="1" x14ac:dyDescent="0.25">
      <c r="A63" s="39" t="s">
        <v>111</v>
      </c>
      <c r="B63" s="30" t="s">
        <v>394</v>
      </c>
      <c r="C63" s="40" t="s">
        <v>30</v>
      </c>
      <c r="D63" s="17">
        <f t="shared" si="23"/>
        <v>0.1</v>
      </c>
      <c r="E63" s="17">
        <v>0.1</v>
      </c>
      <c r="F63" s="17"/>
      <c r="G63" s="17"/>
      <c r="H63" s="10">
        <f t="shared" si="24"/>
        <v>0</v>
      </c>
      <c r="I63" s="11"/>
      <c r="J63" s="11"/>
      <c r="K63" s="184"/>
      <c r="L63" s="12">
        <f t="shared" si="25"/>
        <v>0.1</v>
      </c>
      <c r="M63" s="12">
        <f t="shared" si="26"/>
        <v>0.1</v>
      </c>
      <c r="N63" s="12">
        <f t="shared" si="26"/>
        <v>0</v>
      </c>
      <c r="O63" s="12">
        <f t="shared" si="26"/>
        <v>0</v>
      </c>
    </row>
    <row r="64" spans="1:17" ht="15" customHeight="1" x14ac:dyDescent="0.25">
      <c r="A64" s="41" t="s">
        <v>112</v>
      </c>
      <c r="B64" s="30" t="s">
        <v>396</v>
      </c>
      <c r="C64" s="40" t="s">
        <v>30</v>
      </c>
      <c r="D64" s="17">
        <f t="shared" si="23"/>
        <v>0.4</v>
      </c>
      <c r="E64" s="17">
        <v>0.4</v>
      </c>
      <c r="F64" s="17"/>
      <c r="G64" s="17"/>
      <c r="H64" s="10">
        <f t="shared" si="24"/>
        <v>0</v>
      </c>
      <c r="I64" s="11"/>
      <c r="J64" s="11"/>
      <c r="K64" s="184"/>
      <c r="L64" s="12">
        <f t="shared" si="25"/>
        <v>0.4</v>
      </c>
      <c r="M64" s="12">
        <f t="shared" si="26"/>
        <v>0.4</v>
      </c>
      <c r="N64" s="12">
        <f t="shared" si="26"/>
        <v>0</v>
      </c>
      <c r="O64" s="12">
        <f t="shared" si="26"/>
        <v>0</v>
      </c>
    </row>
    <row r="65" spans="1:17" x14ac:dyDescent="0.25">
      <c r="A65" s="33" t="s">
        <v>113</v>
      </c>
      <c r="B65" s="30" t="s">
        <v>67</v>
      </c>
      <c r="C65" s="40" t="s">
        <v>30</v>
      </c>
      <c r="D65" s="17">
        <f t="shared" si="23"/>
        <v>0.1</v>
      </c>
      <c r="E65" s="17">
        <v>0.1</v>
      </c>
      <c r="F65" s="17"/>
      <c r="G65" s="17"/>
      <c r="H65" s="10">
        <f t="shared" si="24"/>
        <v>0</v>
      </c>
      <c r="I65" s="11"/>
      <c r="J65" s="11"/>
      <c r="K65" s="184"/>
      <c r="L65" s="12">
        <f t="shared" si="25"/>
        <v>0.1</v>
      </c>
      <c r="M65" s="12">
        <f t="shared" si="26"/>
        <v>0.1</v>
      </c>
      <c r="N65" s="12">
        <f t="shared" si="26"/>
        <v>0</v>
      </c>
      <c r="O65" s="12">
        <f t="shared" si="26"/>
        <v>0</v>
      </c>
      <c r="P65" s="38"/>
      <c r="Q65" s="38"/>
    </row>
    <row r="66" spans="1:17" x14ac:dyDescent="0.25">
      <c r="A66" s="33" t="s">
        <v>114</v>
      </c>
      <c r="B66" s="30" t="s">
        <v>28</v>
      </c>
      <c r="C66" s="40" t="s">
        <v>30</v>
      </c>
      <c r="D66" s="17">
        <f t="shared" si="23"/>
        <v>3.7</v>
      </c>
      <c r="E66" s="17">
        <v>3.7</v>
      </c>
      <c r="F66" s="17"/>
      <c r="G66" s="17"/>
      <c r="H66" s="10">
        <f t="shared" si="24"/>
        <v>0</v>
      </c>
      <c r="I66" s="11"/>
      <c r="J66" s="11"/>
      <c r="K66" s="184"/>
      <c r="L66" s="12">
        <f t="shared" si="25"/>
        <v>3.7</v>
      </c>
      <c r="M66" s="12">
        <f t="shared" si="26"/>
        <v>3.7</v>
      </c>
      <c r="N66" s="12">
        <f t="shared" si="26"/>
        <v>0</v>
      </c>
      <c r="O66" s="12">
        <f t="shared" si="26"/>
        <v>0</v>
      </c>
      <c r="P66" s="38"/>
      <c r="Q66" s="38"/>
    </row>
    <row r="67" spans="1:17" ht="15" customHeight="1" x14ac:dyDescent="0.25">
      <c r="A67" s="33" t="s">
        <v>115</v>
      </c>
      <c r="B67" s="13" t="s">
        <v>29</v>
      </c>
      <c r="C67" s="40" t="s">
        <v>30</v>
      </c>
      <c r="D67" s="17">
        <f t="shared" si="23"/>
        <v>2.6</v>
      </c>
      <c r="E67" s="17">
        <v>2.6</v>
      </c>
      <c r="F67" s="17"/>
      <c r="G67" s="17"/>
      <c r="H67" s="10">
        <f t="shared" si="24"/>
        <v>0</v>
      </c>
      <c r="I67" s="11"/>
      <c r="J67" s="11"/>
      <c r="K67" s="184"/>
      <c r="L67" s="12">
        <f t="shared" si="25"/>
        <v>2.6</v>
      </c>
      <c r="M67" s="12">
        <f t="shared" si="26"/>
        <v>2.6</v>
      </c>
      <c r="N67" s="12">
        <f t="shared" si="26"/>
        <v>0</v>
      </c>
      <c r="O67" s="12">
        <f t="shared" si="26"/>
        <v>0</v>
      </c>
      <c r="P67" s="38"/>
      <c r="Q67" s="38"/>
    </row>
    <row r="68" spans="1:17" x14ac:dyDescent="0.25">
      <c r="A68" s="33" t="s">
        <v>166</v>
      </c>
      <c r="B68" s="42" t="s">
        <v>64</v>
      </c>
      <c r="C68" s="40" t="s">
        <v>30</v>
      </c>
      <c r="D68" s="17">
        <f t="shared" si="23"/>
        <v>3</v>
      </c>
      <c r="E68" s="17">
        <v>3</v>
      </c>
      <c r="F68" s="17"/>
      <c r="G68" s="17"/>
      <c r="H68" s="10">
        <f t="shared" si="24"/>
        <v>0</v>
      </c>
      <c r="I68" s="11"/>
      <c r="J68" s="11"/>
      <c r="K68" s="184"/>
      <c r="L68" s="12">
        <f t="shared" si="25"/>
        <v>3</v>
      </c>
      <c r="M68" s="12">
        <f t="shared" si="26"/>
        <v>3</v>
      </c>
      <c r="N68" s="12">
        <f t="shared" si="26"/>
        <v>0</v>
      </c>
      <c r="O68" s="12">
        <f t="shared" si="26"/>
        <v>0</v>
      </c>
    </row>
    <row r="69" spans="1:17" ht="15.95" customHeight="1" x14ac:dyDescent="0.25">
      <c r="A69" s="416" t="s">
        <v>116</v>
      </c>
      <c r="B69" s="45" t="s">
        <v>179</v>
      </c>
      <c r="C69" s="75"/>
      <c r="D69" s="239">
        <f>E69+G69</f>
        <v>15.299999999999999</v>
      </c>
      <c r="E69" s="24">
        <f>SUM(E60:E68)</f>
        <v>15.299999999999999</v>
      </c>
      <c r="F69" s="24">
        <f t="shared" ref="F69:G69" si="27">SUM(F60:F68)</f>
        <v>0</v>
      </c>
      <c r="G69" s="24">
        <f t="shared" si="27"/>
        <v>0</v>
      </c>
      <c r="H69" s="25">
        <f t="shared" si="24"/>
        <v>0</v>
      </c>
      <c r="I69" s="25">
        <f t="shared" ref="I69:K69" si="28">SUM(I60:I68)</f>
        <v>0</v>
      </c>
      <c r="J69" s="25">
        <f t="shared" si="28"/>
        <v>0</v>
      </c>
      <c r="K69" s="25">
        <f t="shared" si="28"/>
        <v>0</v>
      </c>
      <c r="L69" s="22">
        <f t="shared" si="25"/>
        <v>15.299999999999999</v>
      </c>
      <c r="M69" s="22">
        <f t="shared" ref="M69:O69" si="29">SUM(M60:M68)</f>
        <v>15.299999999999999</v>
      </c>
      <c r="N69" s="22">
        <f t="shared" si="29"/>
        <v>0</v>
      </c>
      <c r="O69" s="22">
        <f t="shared" si="29"/>
        <v>0</v>
      </c>
    </row>
    <row r="70" spans="1:17" ht="17.25" customHeight="1" x14ac:dyDescent="0.25">
      <c r="A70" s="33" t="s">
        <v>117</v>
      </c>
      <c r="B70" s="520" t="s">
        <v>68</v>
      </c>
      <c r="C70" s="521"/>
      <c r="D70" s="521"/>
      <c r="E70" s="521"/>
      <c r="F70" s="521"/>
      <c r="G70" s="521"/>
      <c r="H70" s="521"/>
      <c r="I70" s="521"/>
      <c r="J70" s="521"/>
      <c r="K70" s="521"/>
      <c r="L70" s="521"/>
      <c r="M70" s="521"/>
      <c r="N70" s="521"/>
      <c r="O70" s="522"/>
    </row>
    <row r="71" spans="1:17" ht="17.25" customHeight="1" x14ac:dyDescent="0.25">
      <c r="A71" s="33" t="s">
        <v>118</v>
      </c>
      <c r="B71" s="7" t="s">
        <v>20</v>
      </c>
      <c r="C71" s="90" t="s">
        <v>24</v>
      </c>
      <c r="D71" s="17">
        <f t="shared" ref="D71:D74" si="30">E71+G71</f>
        <v>202.39999999999998</v>
      </c>
      <c r="E71" s="17">
        <v>136.19999999999999</v>
      </c>
      <c r="F71" s="17"/>
      <c r="G71" s="17">
        <v>66.2</v>
      </c>
      <c r="H71" s="10">
        <f t="shared" ref="H71:H75" si="31">I71+K71</f>
        <v>0</v>
      </c>
      <c r="I71" s="11"/>
      <c r="J71" s="11"/>
      <c r="K71" s="184"/>
      <c r="L71" s="12">
        <f t="shared" ref="L71:L75" si="32">M71+O71</f>
        <v>202.39999999999998</v>
      </c>
      <c r="M71" s="12">
        <f t="shared" ref="M71:O74" si="33">E71+I71</f>
        <v>136.19999999999999</v>
      </c>
      <c r="N71" s="12">
        <f t="shared" si="33"/>
        <v>0</v>
      </c>
      <c r="O71" s="12">
        <f t="shared" si="33"/>
        <v>66.2</v>
      </c>
    </row>
    <row r="72" spans="1:17" ht="15" customHeight="1" x14ac:dyDescent="0.25">
      <c r="A72" s="33" t="s">
        <v>119</v>
      </c>
      <c r="B72" s="13" t="s">
        <v>52</v>
      </c>
      <c r="C72" s="78" t="s">
        <v>24</v>
      </c>
      <c r="D72" s="17">
        <f t="shared" si="30"/>
        <v>4.2</v>
      </c>
      <c r="E72" s="17">
        <v>4.2</v>
      </c>
      <c r="F72" s="17"/>
      <c r="G72" s="17"/>
      <c r="H72" s="10">
        <f t="shared" si="31"/>
        <v>0</v>
      </c>
      <c r="I72" s="11"/>
      <c r="J72" s="11"/>
      <c r="K72" s="184"/>
      <c r="L72" s="13">
        <f t="shared" si="32"/>
        <v>4.2</v>
      </c>
      <c r="M72" s="13">
        <f t="shared" si="33"/>
        <v>4.2</v>
      </c>
      <c r="N72" s="13">
        <f t="shared" si="33"/>
        <v>0</v>
      </c>
      <c r="O72" s="13">
        <f t="shared" si="33"/>
        <v>0</v>
      </c>
    </row>
    <row r="73" spans="1:17" ht="15" customHeight="1" x14ac:dyDescent="0.25">
      <c r="A73" s="39" t="s">
        <v>120</v>
      </c>
      <c r="B73" s="30" t="s">
        <v>53</v>
      </c>
      <c r="C73" s="31" t="s">
        <v>24</v>
      </c>
      <c r="D73" s="17">
        <f t="shared" si="30"/>
        <v>2.2999999999999998</v>
      </c>
      <c r="E73" s="17">
        <v>2.2999999999999998</v>
      </c>
      <c r="F73" s="17"/>
      <c r="G73" s="17"/>
      <c r="H73" s="10">
        <f t="shared" si="31"/>
        <v>0</v>
      </c>
      <c r="I73" s="11"/>
      <c r="J73" s="11"/>
      <c r="K73" s="184"/>
      <c r="L73" s="13">
        <f t="shared" si="32"/>
        <v>2.2999999999999998</v>
      </c>
      <c r="M73" s="13">
        <f t="shared" si="33"/>
        <v>2.2999999999999998</v>
      </c>
      <c r="N73" s="13">
        <f t="shared" si="33"/>
        <v>0</v>
      </c>
      <c r="O73" s="13">
        <f t="shared" si="33"/>
        <v>0</v>
      </c>
    </row>
    <row r="74" spans="1:17" s="38" customFormat="1" ht="15" customHeight="1" x14ac:dyDescent="0.25">
      <c r="A74" s="39" t="s">
        <v>162</v>
      </c>
      <c r="B74" s="13" t="s">
        <v>69</v>
      </c>
      <c r="C74" s="31" t="s">
        <v>24</v>
      </c>
      <c r="D74" s="17">
        <f t="shared" si="30"/>
        <v>5.7</v>
      </c>
      <c r="E74" s="17">
        <v>5.7</v>
      </c>
      <c r="F74" s="17"/>
      <c r="G74" s="17"/>
      <c r="H74" s="10">
        <f t="shared" si="31"/>
        <v>0</v>
      </c>
      <c r="I74" s="11"/>
      <c r="J74" s="11"/>
      <c r="K74" s="184"/>
      <c r="L74" s="13">
        <f t="shared" si="32"/>
        <v>5.7</v>
      </c>
      <c r="M74" s="13">
        <f t="shared" si="33"/>
        <v>5.7</v>
      </c>
      <c r="N74" s="13">
        <f t="shared" si="33"/>
        <v>0</v>
      </c>
      <c r="O74" s="13">
        <f t="shared" si="33"/>
        <v>0</v>
      </c>
      <c r="P74" s="2"/>
      <c r="Q74" s="2"/>
    </row>
    <row r="75" spans="1:17" ht="15.95" customHeight="1" x14ac:dyDescent="0.25">
      <c r="A75" s="417" t="s">
        <v>121</v>
      </c>
      <c r="B75" s="221" t="s">
        <v>180</v>
      </c>
      <c r="C75" s="26"/>
      <c r="D75" s="239">
        <f>E75+G75</f>
        <v>214.59999999999997</v>
      </c>
      <c r="E75" s="24">
        <f>SUM(E71:E74)</f>
        <v>148.39999999999998</v>
      </c>
      <c r="F75" s="24">
        <f t="shared" ref="F75:G75" si="34">SUM(F71:F74)</f>
        <v>0</v>
      </c>
      <c r="G75" s="24">
        <f t="shared" si="34"/>
        <v>66.2</v>
      </c>
      <c r="H75" s="25">
        <f t="shared" si="31"/>
        <v>0</v>
      </c>
      <c r="I75" s="25">
        <f t="shared" ref="I75:K75" si="35">SUM(I71:I74)</f>
        <v>0</v>
      </c>
      <c r="J75" s="25">
        <f t="shared" si="35"/>
        <v>0</v>
      </c>
      <c r="K75" s="25">
        <f t="shared" si="35"/>
        <v>0</v>
      </c>
      <c r="L75" s="22">
        <f t="shared" si="32"/>
        <v>214.59999999999997</v>
      </c>
      <c r="M75" s="22">
        <f t="shared" ref="M75:O75" si="36">SUM(M71:M74)</f>
        <v>148.39999999999998</v>
      </c>
      <c r="N75" s="22">
        <f t="shared" si="36"/>
        <v>0</v>
      </c>
      <c r="O75" s="22">
        <f t="shared" si="36"/>
        <v>66.2</v>
      </c>
    </row>
    <row r="76" spans="1:17" ht="18" customHeight="1" x14ac:dyDescent="0.25">
      <c r="A76" s="33" t="s">
        <v>122</v>
      </c>
      <c r="B76" s="601" t="s">
        <v>489</v>
      </c>
      <c r="C76" s="593"/>
      <c r="D76" s="593"/>
      <c r="E76" s="593"/>
      <c r="F76" s="593"/>
      <c r="G76" s="593"/>
      <c r="H76" s="593"/>
      <c r="I76" s="593"/>
      <c r="J76" s="593"/>
      <c r="K76" s="593"/>
      <c r="L76" s="593"/>
      <c r="M76" s="593"/>
      <c r="N76" s="593"/>
      <c r="O76" s="594"/>
    </row>
    <row r="77" spans="1:17" ht="15.75" customHeight="1" x14ac:dyDescent="0.25">
      <c r="A77" s="33" t="s">
        <v>123</v>
      </c>
      <c r="B77" s="520" t="s">
        <v>6</v>
      </c>
      <c r="C77" s="521"/>
      <c r="D77" s="521"/>
      <c r="E77" s="521"/>
      <c r="F77" s="521"/>
      <c r="G77" s="521"/>
      <c r="H77" s="521"/>
      <c r="I77" s="521"/>
      <c r="J77" s="521"/>
      <c r="K77" s="521"/>
      <c r="L77" s="521"/>
      <c r="M77" s="521"/>
      <c r="N77" s="521"/>
      <c r="O77" s="522"/>
    </row>
    <row r="78" spans="1:17" ht="15" customHeight="1" x14ac:dyDescent="0.25">
      <c r="A78" s="33" t="s">
        <v>124</v>
      </c>
      <c r="B78" s="36" t="s">
        <v>12</v>
      </c>
      <c r="C78" s="16" t="s">
        <v>9</v>
      </c>
      <c r="D78" s="17">
        <f t="shared" ref="D78:D80" si="37">E78+G78</f>
        <v>0.2</v>
      </c>
      <c r="E78" s="17">
        <v>0.2</v>
      </c>
      <c r="F78" s="17"/>
      <c r="G78" s="17"/>
      <c r="H78" s="11">
        <f t="shared" ref="H78:H81" si="38">I78+K78</f>
        <v>0</v>
      </c>
      <c r="I78" s="11"/>
      <c r="J78" s="11"/>
      <c r="K78" s="11"/>
      <c r="L78" s="13">
        <f t="shared" ref="L78:L81" si="39">M78+O78</f>
        <v>0.2</v>
      </c>
      <c r="M78" s="13">
        <f t="shared" ref="M78:O80" si="40">E78+I78</f>
        <v>0.2</v>
      </c>
      <c r="N78" s="13">
        <f t="shared" si="40"/>
        <v>0</v>
      </c>
      <c r="O78" s="13">
        <f t="shared" si="40"/>
        <v>0</v>
      </c>
    </row>
    <row r="79" spans="1:17" ht="15" hidden="1" customHeight="1" x14ac:dyDescent="0.25">
      <c r="A79" s="33" t="s">
        <v>127</v>
      </c>
      <c r="B79" s="36" t="s">
        <v>13</v>
      </c>
      <c r="C79" s="16" t="s">
        <v>9</v>
      </c>
      <c r="D79" s="17">
        <f t="shared" si="37"/>
        <v>0</v>
      </c>
      <c r="E79" s="17"/>
      <c r="F79" s="17"/>
      <c r="G79" s="17"/>
      <c r="H79" s="11">
        <f t="shared" si="38"/>
        <v>0</v>
      </c>
      <c r="I79" s="11"/>
      <c r="J79" s="11"/>
      <c r="K79" s="11"/>
      <c r="L79" s="13">
        <f t="shared" si="39"/>
        <v>0</v>
      </c>
      <c r="M79" s="13">
        <f t="shared" si="40"/>
        <v>0</v>
      </c>
      <c r="N79" s="13">
        <f t="shared" si="40"/>
        <v>0</v>
      </c>
      <c r="O79" s="13">
        <f t="shared" si="40"/>
        <v>0</v>
      </c>
    </row>
    <row r="80" spans="1:17" ht="15" customHeight="1" x14ac:dyDescent="0.25">
      <c r="A80" s="33" t="s">
        <v>125</v>
      </c>
      <c r="B80" s="13" t="s">
        <v>170</v>
      </c>
      <c r="C80" s="390" t="s">
        <v>21</v>
      </c>
      <c r="D80" s="17">
        <f t="shared" si="37"/>
        <v>0.1</v>
      </c>
      <c r="E80" s="17">
        <v>0.1</v>
      </c>
      <c r="F80" s="17"/>
      <c r="G80" s="17"/>
      <c r="H80" s="11">
        <f t="shared" si="38"/>
        <v>0</v>
      </c>
      <c r="I80" s="11"/>
      <c r="J80" s="11"/>
      <c r="K80" s="11"/>
      <c r="L80" s="13">
        <f t="shared" si="39"/>
        <v>0.1</v>
      </c>
      <c r="M80" s="13">
        <f t="shared" si="40"/>
        <v>0.1</v>
      </c>
      <c r="N80" s="13">
        <f t="shared" si="40"/>
        <v>0</v>
      </c>
      <c r="O80" s="13">
        <f t="shared" si="40"/>
        <v>0</v>
      </c>
    </row>
    <row r="81" spans="1:15" ht="15" customHeight="1" x14ac:dyDescent="0.25">
      <c r="A81" s="418" t="s">
        <v>126</v>
      </c>
      <c r="B81" s="22" t="s">
        <v>174</v>
      </c>
      <c r="C81" s="29"/>
      <c r="D81" s="239">
        <f>E81+G81</f>
        <v>0.30000000000000004</v>
      </c>
      <c r="E81" s="24">
        <f>SUM(E78:E80)</f>
        <v>0.30000000000000004</v>
      </c>
      <c r="F81" s="24">
        <f t="shared" ref="F81:G81" si="41">SUM(F78:F80)</f>
        <v>0</v>
      </c>
      <c r="G81" s="24">
        <f t="shared" si="41"/>
        <v>0</v>
      </c>
      <c r="H81" s="25">
        <f t="shared" si="38"/>
        <v>0</v>
      </c>
      <c r="I81" s="25">
        <f t="shared" ref="I81:K81" si="42">SUM(I78:I80)</f>
        <v>0</v>
      </c>
      <c r="J81" s="25">
        <f t="shared" si="42"/>
        <v>0</v>
      </c>
      <c r="K81" s="25">
        <f t="shared" si="42"/>
        <v>0</v>
      </c>
      <c r="L81" s="22">
        <f t="shared" si="39"/>
        <v>0.30000000000000004</v>
      </c>
      <c r="M81" s="22">
        <f t="shared" ref="M81:O81" si="43">SUM(M78:M80)</f>
        <v>0.30000000000000004</v>
      </c>
      <c r="N81" s="22">
        <f t="shared" si="43"/>
        <v>0</v>
      </c>
      <c r="O81" s="22">
        <f t="shared" si="43"/>
        <v>0</v>
      </c>
    </row>
    <row r="82" spans="1:15" ht="18.75" customHeight="1" x14ac:dyDescent="0.25">
      <c r="A82" s="33" t="s">
        <v>127</v>
      </c>
      <c r="B82" s="520" t="s">
        <v>59</v>
      </c>
      <c r="C82" s="521"/>
      <c r="D82" s="521"/>
      <c r="E82" s="521"/>
      <c r="F82" s="521"/>
      <c r="G82" s="521"/>
      <c r="H82" s="521"/>
      <c r="I82" s="521"/>
      <c r="J82" s="521"/>
      <c r="K82" s="521"/>
      <c r="L82" s="521"/>
      <c r="M82" s="521"/>
      <c r="N82" s="521"/>
      <c r="O82" s="522"/>
    </row>
    <row r="83" spans="1:15" ht="15" customHeight="1" x14ac:dyDescent="0.25">
      <c r="A83" s="33" t="s">
        <v>128</v>
      </c>
      <c r="B83" s="36" t="s">
        <v>12</v>
      </c>
      <c r="C83" s="16" t="s">
        <v>22</v>
      </c>
      <c r="D83" s="17">
        <f t="shared" ref="D83:D85" si="44">E83+G83</f>
        <v>0.1</v>
      </c>
      <c r="E83" s="17">
        <v>0.1</v>
      </c>
      <c r="F83" s="17"/>
      <c r="G83" s="17"/>
      <c r="H83" s="11">
        <f t="shared" ref="H83:H86" si="45">I83+K83</f>
        <v>0</v>
      </c>
      <c r="I83" s="11"/>
      <c r="J83" s="11"/>
      <c r="K83" s="11"/>
      <c r="L83" s="13">
        <f t="shared" ref="L83:L86" si="46">M83+O83</f>
        <v>0.1</v>
      </c>
      <c r="M83" s="13">
        <f t="shared" ref="M83:O85" si="47">E83+I83</f>
        <v>0.1</v>
      </c>
      <c r="N83" s="13">
        <f t="shared" si="47"/>
        <v>0</v>
      </c>
      <c r="O83" s="13">
        <f t="shared" si="47"/>
        <v>0</v>
      </c>
    </row>
    <row r="84" spans="1:15" ht="15" hidden="1" customHeight="1" x14ac:dyDescent="0.25">
      <c r="A84" s="33" t="s">
        <v>131</v>
      </c>
      <c r="B84" s="36" t="s">
        <v>13</v>
      </c>
      <c r="C84" s="16" t="s">
        <v>9</v>
      </c>
      <c r="D84" s="17">
        <f t="shared" si="44"/>
        <v>0</v>
      </c>
      <c r="E84" s="17"/>
      <c r="F84" s="17"/>
      <c r="G84" s="17"/>
      <c r="H84" s="11">
        <f t="shared" si="45"/>
        <v>0</v>
      </c>
      <c r="I84" s="11"/>
      <c r="J84" s="11"/>
      <c r="K84" s="11"/>
      <c r="L84" s="13">
        <f t="shared" si="46"/>
        <v>0</v>
      </c>
      <c r="M84" s="13">
        <f t="shared" si="47"/>
        <v>0</v>
      </c>
      <c r="N84" s="13">
        <f t="shared" si="47"/>
        <v>0</v>
      </c>
      <c r="O84" s="13">
        <f t="shared" si="47"/>
        <v>0</v>
      </c>
    </row>
    <row r="85" spans="1:15" ht="15" customHeight="1" x14ac:dyDescent="0.25">
      <c r="A85" s="33" t="s">
        <v>129</v>
      </c>
      <c r="B85" s="13" t="s">
        <v>15</v>
      </c>
      <c r="C85" s="16" t="s">
        <v>22</v>
      </c>
      <c r="D85" s="17">
        <f t="shared" si="44"/>
        <v>0.1</v>
      </c>
      <c r="E85" s="17">
        <v>0.1</v>
      </c>
      <c r="F85" s="17"/>
      <c r="G85" s="17"/>
      <c r="H85" s="11">
        <f t="shared" si="45"/>
        <v>0</v>
      </c>
      <c r="I85" s="11"/>
      <c r="J85" s="11"/>
      <c r="K85" s="11"/>
      <c r="L85" s="13">
        <f t="shared" si="46"/>
        <v>0.1</v>
      </c>
      <c r="M85" s="13">
        <f t="shared" si="47"/>
        <v>0.1</v>
      </c>
      <c r="N85" s="13">
        <f t="shared" si="47"/>
        <v>0</v>
      </c>
      <c r="O85" s="13">
        <f t="shared" si="47"/>
        <v>0</v>
      </c>
    </row>
    <row r="86" spans="1:15" ht="15" customHeight="1" x14ac:dyDescent="0.25">
      <c r="A86" s="418" t="s">
        <v>130</v>
      </c>
      <c r="B86" s="22" t="s">
        <v>175</v>
      </c>
      <c r="C86" s="29"/>
      <c r="D86" s="239">
        <f>E86+G86</f>
        <v>0.2</v>
      </c>
      <c r="E86" s="24">
        <f>SUM(E83:E85)</f>
        <v>0.2</v>
      </c>
      <c r="F86" s="24">
        <f t="shared" ref="F86:G86" si="48">SUM(F83:F85)</f>
        <v>0</v>
      </c>
      <c r="G86" s="24">
        <f t="shared" si="48"/>
        <v>0</v>
      </c>
      <c r="H86" s="25">
        <f t="shared" si="45"/>
        <v>0</v>
      </c>
      <c r="I86" s="25">
        <f t="shared" ref="I86:K86" si="49">SUM(I83:I85)</f>
        <v>0</v>
      </c>
      <c r="J86" s="25">
        <f t="shared" si="49"/>
        <v>0</v>
      </c>
      <c r="K86" s="25">
        <f t="shared" si="49"/>
        <v>0</v>
      </c>
      <c r="L86" s="22">
        <f t="shared" si="46"/>
        <v>0.2</v>
      </c>
      <c r="M86" s="22">
        <f t="shared" ref="M86:O86" si="50">SUM(M83:M85)</f>
        <v>0.2</v>
      </c>
      <c r="N86" s="22">
        <f t="shared" si="50"/>
        <v>0</v>
      </c>
      <c r="O86" s="22">
        <f t="shared" si="50"/>
        <v>0</v>
      </c>
    </row>
    <row r="87" spans="1:15" ht="15.95" customHeight="1" x14ac:dyDescent="0.25">
      <c r="A87" s="33" t="s">
        <v>131</v>
      </c>
      <c r="B87" s="520" t="s">
        <v>63</v>
      </c>
      <c r="C87" s="521"/>
      <c r="D87" s="521"/>
      <c r="E87" s="521"/>
      <c r="F87" s="521"/>
      <c r="G87" s="521"/>
      <c r="H87" s="521"/>
      <c r="I87" s="521"/>
      <c r="J87" s="521"/>
      <c r="K87" s="521"/>
      <c r="L87" s="521"/>
      <c r="M87" s="521"/>
      <c r="N87" s="521"/>
      <c r="O87" s="521"/>
    </row>
    <row r="88" spans="1:15" ht="15" customHeight="1" x14ac:dyDescent="0.25">
      <c r="A88" s="33" t="s">
        <v>132</v>
      </c>
      <c r="B88" s="36" t="s">
        <v>20</v>
      </c>
      <c r="C88" s="16" t="s">
        <v>32</v>
      </c>
      <c r="D88" s="17">
        <f>E88+G88</f>
        <v>1.7</v>
      </c>
      <c r="E88" s="17"/>
      <c r="F88" s="17"/>
      <c r="G88" s="17">
        <v>1.7</v>
      </c>
      <c r="H88" s="11">
        <f t="shared" ref="H88:H89" si="51">I88+K88</f>
        <v>0</v>
      </c>
      <c r="I88" s="11"/>
      <c r="J88" s="11"/>
      <c r="K88" s="11"/>
      <c r="L88" s="13">
        <f t="shared" ref="L88:L89" si="52">M88+O88</f>
        <v>1.7</v>
      </c>
      <c r="M88" s="13">
        <f t="shared" ref="M88:O88" si="53">E88+I88</f>
        <v>0</v>
      </c>
      <c r="N88" s="13">
        <f t="shared" si="53"/>
        <v>0</v>
      </c>
      <c r="O88" s="13">
        <f t="shared" si="53"/>
        <v>1.7</v>
      </c>
    </row>
    <row r="89" spans="1:15" ht="15.95" customHeight="1" x14ac:dyDescent="0.25">
      <c r="A89" s="418" t="s">
        <v>163</v>
      </c>
      <c r="B89" s="45" t="s">
        <v>176</v>
      </c>
      <c r="C89" s="75"/>
      <c r="D89" s="239">
        <f>E89+G89</f>
        <v>1.7</v>
      </c>
      <c r="E89" s="24">
        <f>E88</f>
        <v>0</v>
      </c>
      <c r="F89" s="24">
        <f t="shared" ref="F89:G89" si="54">F88</f>
        <v>0</v>
      </c>
      <c r="G89" s="24">
        <f t="shared" si="54"/>
        <v>1.7</v>
      </c>
      <c r="H89" s="25">
        <f t="shared" si="51"/>
        <v>0</v>
      </c>
      <c r="I89" s="25">
        <f t="shared" ref="I89:K89" si="55">I88</f>
        <v>0</v>
      </c>
      <c r="J89" s="25">
        <f t="shared" si="55"/>
        <v>0</v>
      </c>
      <c r="K89" s="25">
        <f t="shared" si="55"/>
        <v>0</v>
      </c>
      <c r="L89" s="22">
        <f t="shared" si="52"/>
        <v>1.7</v>
      </c>
      <c r="M89" s="22">
        <f t="shared" ref="M89:O89" si="56">M88</f>
        <v>0</v>
      </c>
      <c r="N89" s="22">
        <f t="shared" si="56"/>
        <v>0</v>
      </c>
      <c r="O89" s="22">
        <f t="shared" si="56"/>
        <v>1.7</v>
      </c>
    </row>
    <row r="90" spans="1:15" ht="15.95" customHeight="1" x14ac:dyDescent="0.25">
      <c r="A90" s="33" t="s">
        <v>133</v>
      </c>
      <c r="B90" s="520" t="s">
        <v>171</v>
      </c>
      <c r="C90" s="521"/>
      <c r="D90" s="521"/>
      <c r="E90" s="521"/>
      <c r="F90" s="521"/>
      <c r="G90" s="521"/>
      <c r="H90" s="521"/>
      <c r="I90" s="521"/>
      <c r="J90" s="521"/>
      <c r="K90" s="521"/>
      <c r="L90" s="521"/>
      <c r="M90" s="521"/>
      <c r="N90" s="521"/>
      <c r="O90" s="522"/>
    </row>
    <row r="91" spans="1:15" ht="15" customHeight="1" x14ac:dyDescent="0.25">
      <c r="A91" s="33" t="s">
        <v>134</v>
      </c>
      <c r="B91" s="30" t="s">
        <v>417</v>
      </c>
      <c r="C91" s="31" t="s">
        <v>51</v>
      </c>
      <c r="D91" s="17">
        <f t="shared" ref="D91:D110" si="57">E91+G91</f>
        <v>0.1</v>
      </c>
      <c r="E91" s="17">
        <v>0.1</v>
      </c>
      <c r="F91" s="17"/>
      <c r="G91" s="17"/>
      <c r="H91" s="11">
        <f t="shared" ref="H91:H119" si="58">I91+K91</f>
        <v>0</v>
      </c>
      <c r="I91" s="11"/>
      <c r="J91" s="11"/>
      <c r="K91" s="11"/>
      <c r="L91" s="13">
        <f t="shared" ref="L91:L119" si="59">M91+O91</f>
        <v>0.1</v>
      </c>
      <c r="M91" s="13">
        <f t="shared" ref="M91:O106" si="60">E91+I91</f>
        <v>0.1</v>
      </c>
      <c r="N91" s="13">
        <f t="shared" si="60"/>
        <v>0</v>
      </c>
      <c r="O91" s="13">
        <f t="shared" si="60"/>
        <v>0</v>
      </c>
    </row>
    <row r="92" spans="1:15" ht="15" customHeight="1" x14ac:dyDescent="0.25">
      <c r="A92" s="33" t="s">
        <v>135</v>
      </c>
      <c r="B92" s="13" t="s">
        <v>152</v>
      </c>
      <c r="C92" s="31" t="s">
        <v>51</v>
      </c>
      <c r="D92" s="17">
        <f t="shared" si="57"/>
        <v>0.3</v>
      </c>
      <c r="E92" s="17">
        <v>0.3</v>
      </c>
      <c r="F92" s="17"/>
      <c r="G92" s="17"/>
      <c r="H92" s="11">
        <f t="shared" si="58"/>
        <v>0</v>
      </c>
      <c r="I92" s="11"/>
      <c r="J92" s="11"/>
      <c r="K92" s="11"/>
      <c r="L92" s="13">
        <f t="shared" si="59"/>
        <v>0.3</v>
      </c>
      <c r="M92" s="13">
        <f t="shared" si="60"/>
        <v>0.3</v>
      </c>
      <c r="N92" s="13">
        <f t="shared" si="60"/>
        <v>0</v>
      </c>
      <c r="O92" s="13">
        <f t="shared" si="60"/>
        <v>0</v>
      </c>
    </row>
    <row r="93" spans="1:15" ht="15" customHeight="1" x14ac:dyDescent="0.25">
      <c r="A93" s="33" t="s">
        <v>136</v>
      </c>
      <c r="B93" s="30" t="s">
        <v>418</v>
      </c>
      <c r="C93" s="16" t="s">
        <v>51</v>
      </c>
      <c r="D93" s="17">
        <f t="shared" si="57"/>
        <v>0.6</v>
      </c>
      <c r="E93" s="17">
        <v>0.6</v>
      </c>
      <c r="F93" s="17"/>
      <c r="G93" s="17"/>
      <c r="H93" s="11">
        <f t="shared" si="58"/>
        <v>0</v>
      </c>
      <c r="I93" s="11"/>
      <c r="J93" s="11"/>
      <c r="K93" s="11"/>
      <c r="L93" s="13">
        <f t="shared" si="59"/>
        <v>0.6</v>
      </c>
      <c r="M93" s="13">
        <f t="shared" si="60"/>
        <v>0.6</v>
      </c>
      <c r="N93" s="13">
        <f t="shared" si="60"/>
        <v>0</v>
      </c>
      <c r="O93" s="13">
        <f t="shared" si="60"/>
        <v>0</v>
      </c>
    </row>
    <row r="94" spans="1:15" ht="15" customHeight="1" x14ac:dyDescent="0.25">
      <c r="A94" s="33" t="s">
        <v>137</v>
      </c>
      <c r="B94" s="30" t="s">
        <v>419</v>
      </c>
      <c r="C94" s="16" t="s">
        <v>51</v>
      </c>
      <c r="D94" s="17">
        <f t="shared" si="57"/>
        <v>0.3</v>
      </c>
      <c r="E94" s="17">
        <v>0.3</v>
      </c>
      <c r="F94" s="17"/>
      <c r="G94" s="17"/>
      <c r="H94" s="11">
        <f t="shared" si="58"/>
        <v>0</v>
      </c>
      <c r="I94" s="11"/>
      <c r="J94" s="11"/>
      <c r="K94" s="11"/>
      <c r="L94" s="13">
        <f t="shared" si="59"/>
        <v>0.3</v>
      </c>
      <c r="M94" s="13">
        <f t="shared" si="60"/>
        <v>0.3</v>
      </c>
      <c r="N94" s="13">
        <f t="shared" si="60"/>
        <v>0</v>
      </c>
      <c r="O94" s="13">
        <f t="shared" si="60"/>
        <v>0</v>
      </c>
    </row>
    <row r="95" spans="1:15" ht="15" customHeight="1" x14ac:dyDescent="0.25">
      <c r="A95" s="33" t="s">
        <v>138</v>
      </c>
      <c r="B95" s="34" t="s">
        <v>42</v>
      </c>
      <c r="C95" s="79" t="s">
        <v>51</v>
      </c>
      <c r="D95" s="17">
        <f t="shared" si="57"/>
        <v>0.2</v>
      </c>
      <c r="E95" s="17">
        <v>0.2</v>
      </c>
      <c r="F95" s="17"/>
      <c r="G95" s="17"/>
      <c r="H95" s="11">
        <f t="shared" si="58"/>
        <v>0</v>
      </c>
      <c r="I95" s="11"/>
      <c r="J95" s="11"/>
      <c r="K95" s="11"/>
      <c r="L95" s="13">
        <f t="shared" si="59"/>
        <v>0.2</v>
      </c>
      <c r="M95" s="13">
        <f t="shared" si="60"/>
        <v>0.2</v>
      </c>
      <c r="N95" s="13">
        <f t="shared" si="60"/>
        <v>0</v>
      </c>
      <c r="O95" s="13">
        <f t="shared" si="60"/>
        <v>0</v>
      </c>
    </row>
    <row r="96" spans="1:15" ht="15" customHeight="1" x14ac:dyDescent="0.25">
      <c r="A96" s="33" t="s">
        <v>139</v>
      </c>
      <c r="B96" s="35" t="s">
        <v>393</v>
      </c>
      <c r="C96" s="79" t="s">
        <v>51</v>
      </c>
      <c r="D96" s="17">
        <f>E96+G96</f>
        <v>0.1</v>
      </c>
      <c r="E96" s="17">
        <v>0.1</v>
      </c>
      <c r="F96" s="17"/>
      <c r="G96" s="17"/>
      <c r="H96" s="11">
        <f>I96+K96</f>
        <v>0</v>
      </c>
      <c r="I96" s="11"/>
      <c r="J96" s="11"/>
      <c r="K96" s="11"/>
      <c r="L96" s="13">
        <f>M96+O96</f>
        <v>0.1</v>
      </c>
      <c r="M96" s="13">
        <f>E96+I96</f>
        <v>0.1</v>
      </c>
      <c r="N96" s="13">
        <f>F96+J96</f>
        <v>0</v>
      </c>
      <c r="O96" s="13">
        <f>G96+K96</f>
        <v>0</v>
      </c>
    </row>
    <row r="97" spans="1:15" ht="15" customHeight="1" x14ac:dyDescent="0.25">
      <c r="A97" s="33" t="s">
        <v>164</v>
      </c>
      <c r="B97" s="35" t="s">
        <v>41</v>
      </c>
      <c r="C97" s="79" t="s">
        <v>51</v>
      </c>
      <c r="D97" s="17">
        <f t="shared" si="57"/>
        <v>0.5</v>
      </c>
      <c r="E97" s="17">
        <v>0.5</v>
      </c>
      <c r="F97" s="17"/>
      <c r="G97" s="17"/>
      <c r="H97" s="11">
        <f t="shared" si="58"/>
        <v>0</v>
      </c>
      <c r="I97" s="11"/>
      <c r="J97" s="11"/>
      <c r="K97" s="11"/>
      <c r="L97" s="13">
        <f t="shared" si="59"/>
        <v>0.5</v>
      </c>
      <c r="M97" s="13">
        <f t="shared" si="60"/>
        <v>0.5</v>
      </c>
      <c r="N97" s="13">
        <f t="shared" si="60"/>
        <v>0</v>
      </c>
      <c r="O97" s="13">
        <f t="shared" si="60"/>
        <v>0</v>
      </c>
    </row>
    <row r="98" spans="1:15" ht="15" customHeight="1" x14ac:dyDescent="0.25">
      <c r="A98" s="33" t="s">
        <v>140</v>
      </c>
      <c r="B98" s="30" t="s">
        <v>161</v>
      </c>
      <c r="C98" s="31" t="s">
        <v>51</v>
      </c>
      <c r="D98" s="17">
        <f t="shared" si="57"/>
        <v>0.1</v>
      </c>
      <c r="E98" s="17">
        <v>0.1</v>
      </c>
      <c r="F98" s="17"/>
      <c r="G98" s="17"/>
      <c r="H98" s="11">
        <f t="shared" si="58"/>
        <v>0</v>
      </c>
      <c r="I98" s="11"/>
      <c r="J98" s="11"/>
      <c r="K98" s="11"/>
      <c r="L98" s="13">
        <f t="shared" si="59"/>
        <v>0.1</v>
      </c>
      <c r="M98" s="13">
        <f t="shared" si="60"/>
        <v>0.1</v>
      </c>
      <c r="N98" s="13">
        <f t="shared" si="60"/>
        <v>0</v>
      </c>
      <c r="O98" s="13">
        <f t="shared" si="60"/>
        <v>0</v>
      </c>
    </row>
    <row r="99" spans="1:15" ht="15" customHeight="1" x14ac:dyDescent="0.25">
      <c r="A99" s="33" t="s">
        <v>183</v>
      </c>
      <c r="B99" s="30" t="s">
        <v>153</v>
      </c>
      <c r="C99" s="31" t="s">
        <v>51</v>
      </c>
      <c r="D99" s="17">
        <f t="shared" si="57"/>
        <v>0.4</v>
      </c>
      <c r="E99" s="17">
        <v>0.4</v>
      </c>
      <c r="F99" s="17"/>
      <c r="G99" s="17"/>
      <c r="H99" s="11">
        <f t="shared" si="58"/>
        <v>0</v>
      </c>
      <c r="I99" s="11"/>
      <c r="J99" s="11"/>
      <c r="K99" s="11"/>
      <c r="L99" s="13">
        <f t="shared" si="59"/>
        <v>0.4</v>
      </c>
      <c r="M99" s="13">
        <f t="shared" si="60"/>
        <v>0.4</v>
      </c>
      <c r="N99" s="13">
        <f t="shared" si="60"/>
        <v>0</v>
      </c>
      <c r="O99" s="13">
        <f t="shared" si="60"/>
        <v>0</v>
      </c>
    </row>
    <row r="100" spans="1:15" ht="15" customHeight="1" x14ac:dyDescent="0.25">
      <c r="A100" s="33" t="s">
        <v>184</v>
      </c>
      <c r="B100" s="30" t="s">
        <v>34</v>
      </c>
      <c r="C100" s="31" t="s">
        <v>51</v>
      </c>
      <c r="D100" s="17">
        <f t="shared" si="57"/>
        <v>0.4</v>
      </c>
      <c r="E100" s="17">
        <v>0.4</v>
      </c>
      <c r="F100" s="17"/>
      <c r="G100" s="17"/>
      <c r="H100" s="11">
        <f t="shared" si="58"/>
        <v>0</v>
      </c>
      <c r="I100" s="11"/>
      <c r="J100" s="11"/>
      <c r="K100" s="11"/>
      <c r="L100" s="13">
        <f t="shared" si="59"/>
        <v>0.4</v>
      </c>
      <c r="M100" s="13">
        <f t="shared" si="60"/>
        <v>0.4</v>
      </c>
      <c r="N100" s="13">
        <f t="shared" si="60"/>
        <v>0</v>
      </c>
      <c r="O100" s="13">
        <f t="shared" si="60"/>
        <v>0</v>
      </c>
    </row>
    <row r="101" spans="1:15" ht="15" customHeight="1" x14ac:dyDescent="0.25">
      <c r="A101" s="33" t="s">
        <v>185</v>
      </c>
      <c r="B101" s="30" t="s">
        <v>36</v>
      </c>
      <c r="C101" s="31" t="s">
        <v>51</v>
      </c>
      <c r="D101" s="17">
        <f t="shared" si="57"/>
        <v>0.1</v>
      </c>
      <c r="E101" s="17">
        <v>0.1</v>
      </c>
      <c r="F101" s="17"/>
      <c r="G101" s="17"/>
      <c r="H101" s="11">
        <f t="shared" si="58"/>
        <v>0</v>
      </c>
      <c r="I101" s="11"/>
      <c r="J101" s="11"/>
      <c r="K101" s="11"/>
      <c r="L101" s="13">
        <f t="shared" si="59"/>
        <v>0.1</v>
      </c>
      <c r="M101" s="13">
        <f t="shared" si="60"/>
        <v>0.1</v>
      </c>
      <c r="N101" s="13">
        <f t="shared" si="60"/>
        <v>0</v>
      </c>
      <c r="O101" s="13">
        <f t="shared" si="60"/>
        <v>0</v>
      </c>
    </row>
    <row r="102" spans="1:15" ht="15" customHeight="1" x14ac:dyDescent="0.25">
      <c r="A102" s="33" t="s">
        <v>186</v>
      </c>
      <c r="B102" s="30" t="s">
        <v>38</v>
      </c>
      <c r="C102" s="31" t="s">
        <v>51</v>
      </c>
      <c r="D102" s="17">
        <f t="shared" si="57"/>
        <v>0.2</v>
      </c>
      <c r="E102" s="17">
        <v>0.2</v>
      </c>
      <c r="F102" s="17"/>
      <c r="G102" s="17"/>
      <c r="H102" s="11">
        <f t="shared" si="58"/>
        <v>0</v>
      </c>
      <c r="I102" s="11"/>
      <c r="J102" s="11"/>
      <c r="K102" s="11"/>
      <c r="L102" s="13">
        <f t="shared" si="59"/>
        <v>0.2</v>
      </c>
      <c r="M102" s="13">
        <f t="shared" si="60"/>
        <v>0.2</v>
      </c>
      <c r="N102" s="13">
        <f t="shared" si="60"/>
        <v>0</v>
      </c>
      <c r="O102" s="13">
        <f t="shared" si="60"/>
        <v>0</v>
      </c>
    </row>
    <row r="103" spans="1:15" ht="16.5" customHeight="1" x14ac:dyDescent="0.25">
      <c r="A103" s="33" t="s">
        <v>187</v>
      </c>
      <c r="B103" s="13" t="s">
        <v>37</v>
      </c>
      <c r="C103" s="31" t="s">
        <v>51</v>
      </c>
      <c r="D103" s="17">
        <f t="shared" si="57"/>
        <v>0.9</v>
      </c>
      <c r="E103" s="17">
        <v>0.9</v>
      </c>
      <c r="F103" s="17"/>
      <c r="G103" s="17"/>
      <c r="H103" s="11">
        <f t="shared" si="58"/>
        <v>0</v>
      </c>
      <c r="I103" s="11"/>
      <c r="J103" s="11"/>
      <c r="K103" s="11"/>
      <c r="L103" s="13">
        <f t="shared" si="59"/>
        <v>0.9</v>
      </c>
      <c r="M103" s="13">
        <f t="shared" si="60"/>
        <v>0.9</v>
      </c>
      <c r="N103" s="13">
        <f t="shared" si="60"/>
        <v>0</v>
      </c>
      <c r="O103" s="13">
        <f t="shared" si="60"/>
        <v>0</v>
      </c>
    </row>
    <row r="104" spans="1:15" x14ac:dyDescent="0.25">
      <c r="A104" s="33" t="s">
        <v>188</v>
      </c>
      <c r="B104" s="36" t="s">
        <v>35</v>
      </c>
      <c r="C104" s="16" t="s">
        <v>51</v>
      </c>
      <c r="D104" s="17">
        <f t="shared" si="57"/>
        <v>0.3</v>
      </c>
      <c r="E104" s="17">
        <v>0.3</v>
      </c>
      <c r="F104" s="17"/>
      <c r="G104" s="17"/>
      <c r="H104" s="11">
        <f t="shared" si="58"/>
        <v>0</v>
      </c>
      <c r="I104" s="11"/>
      <c r="J104" s="11"/>
      <c r="K104" s="11"/>
      <c r="L104" s="13">
        <f t="shared" si="59"/>
        <v>0.3</v>
      </c>
      <c r="M104" s="13">
        <f t="shared" si="60"/>
        <v>0.3</v>
      </c>
      <c r="N104" s="13">
        <f t="shared" si="60"/>
        <v>0</v>
      </c>
      <c r="O104" s="13">
        <f t="shared" si="60"/>
        <v>0</v>
      </c>
    </row>
    <row r="105" spans="1:15" ht="15" customHeight="1" x14ac:dyDescent="0.25">
      <c r="A105" s="33" t="s">
        <v>189</v>
      </c>
      <c r="B105" s="37" t="s">
        <v>40</v>
      </c>
      <c r="C105" s="16" t="s">
        <v>51</v>
      </c>
      <c r="D105" s="17">
        <f t="shared" si="57"/>
        <v>0.9</v>
      </c>
      <c r="E105" s="17">
        <v>0.9</v>
      </c>
      <c r="F105" s="17"/>
      <c r="G105" s="17"/>
      <c r="H105" s="11">
        <f t="shared" si="58"/>
        <v>0</v>
      </c>
      <c r="I105" s="11"/>
      <c r="J105" s="11"/>
      <c r="K105" s="11"/>
      <c r="L105" s="13">
        <f t="shared" si="59"/>
        <v>0.9</v>
      </c>
      <c r="M105" s="13">
        <f t="shared" si="60"/>
        <v>0.9</v>
      </c>
      <c r="N105" s="13">
        <f t="shared" si="60"/>
        <v>0</v>
      </c>
      <c r="O105" s="13">
        <f t="shared" si="60"/>
        <v>0</v>
      </c>
    </row>
    <row r="106" spans="1:15" ht="15" customHeight="1" x14ac:dyDescent="0.25">
      <c r="A106" s="33" t="s">
        <v>190</v>
      </c>
      <c r="B106" s="36" t="s">
        <v>49</v>
      </c>
      <c r="C106" s="16" t="s">
        <v>51</v>
      </c>
      <c r="D106" s="17">
        <f t="shared" si="57"/>
        <v>0.3</v>
      </c>
      <c r="E106" s="17">
        <v>0.3</v>
      </c>
      <c r="F106" s="17">
        <v>0.2</v>
      </c>
      <c r="G106" s="17"/>
      <c r="H106" s="11">
        <f t="shared" si="58"/>
        <v>0</v>
      </c>
      <c r="I106" s="11"/>
      <c r="J106" s="11"/>
      <c r="K106" s="11"/>
      <c r="L106" s="13">
        <f t="shared" si="59"/>
        <v>0.3</v>
      </c>
      <c r="M106" s="13">
        <f t="shared" si="60"/>
        <v>0.3</v>
      </c>
      <c r="N106" s="13">
        <f t="shared" si="60"/>
        <v>0.2</v>
      </c>
      <c r="O106" s="13">
        <f t="shared" si="60"/>
        <v>0</v>
      </c>
    </row>
    <row r="107" spans="1:15" ht="15" customHeight="1" x14ac:dyDescent="0.25">
      <c r="A107" s="33" t="s">
        <v>191</v>
      </c>
      <c r="B107" s="36" t="s">
        <v>48</v>
      </c>
      <c r="C107" s="16" t="s">
        <v>51</v>
      </c>
      <c r="D107" s="17">
        <f t="shared" si="57"/>
        <v>7.8</v>
      </c>
      <c r="E107" s="17">
        <v>7.8</v>
      </c>
      <c r="F107" s="17">
        <v>5.6</v>
      </c>
      <c r="G107" s="17"/>
      <c r="H107" s="11">
        <f t="shared" si="58"/>
        <v>0</v>
      </c>
      <c r="I107" s="11"/>
      <c r="J107" s="11"/>
      <c r="K107" s="11"/>
      <c r="L107" s="13">
        <f t="shared" si="59"/>
        <v>7.8</v>
      </c>
      <c r="M107" s="13">
        <f t="shared" ref="M107:O118" si="61">E107+I107</f>
        <v>7.8</v>
      </c>
      <c r="N107" s="13">
        <f t="shared" si="61"/>
        <v>5.6</v>
      </c>
      <c r="O107" s="13">
        <f t="shared" si="61"/>
        <v>0</v>
      </c>
    </row>
    <row r="108" spans="1:15" ht="15" customHeight="1" x14ac:dyDescent="0.25">
      <c r="A108" s="33" t="s">
        <v>192</v>
      </c>
      <c r="B108" s="36" t="s">
        <v>65</v>
      </c>
      <c r="C108" s="16" t="s">
        <v>51</v>
      </c>
      <c r="D108" s="17">
        <f t="shared" si="57"/>
        <v>0.5</v>
      </c>
      <c r="E108" s="17">
        <v>0.5</v>
      </c>
      <c r="F108" s="17"/>
      <c r="G108" s="17"/>
      <c r="H108" s="11">
        <f t="shared" si="58"/>
        <v>0</v>
      </c>
      <c r="I108" s="11"/>
      <c r="J108" s="11"/>
      <c r="K108" s="11"/>
      <c r="L108" s="13">
        <f t="shared" si="59"/>
        <v>0.5</v>
      </c>
      <c r="M108" s="13">
        <f t="shared" si="61"/>
        <v>0.5</v>
      </c>
      <c r="N108" s="13">
        <f t="shared" si="61"/>
        <v>0</v>
      </c>
      <c r="O108" s="13">
        <f t="shared" si="61"/>
        <v>0</v>
      </c>
    </row>
    <row r="109" spans="1:15" ht="15" customHeight="1" x14ac:dyDescent="0.25">
      <c r="A109" s="33" t="s">
        <v>193</v>
      </c>
      <c r="B109" s="36" t="s">
        <v>50</v>
      </c>
      <c r="C109" s="16" t="s">
        <v>51</v>
      </c>
      <c r="D109" s="17">
        <f t="shared" si="57"/>
        <v>1.8</v>
      </c>
      <c r="E109" s="17">
        <v>1.8</v>
      </c>
      <c r="F109" s="17"/>
      <c r="G109" s="17"/>
      <c r="H109" s="11">
        <f t="shared" si="58"/>
        <v>0</v>
      </c>
      <c r="I109" s="11"/>
      <c r="J109" s="11"/>
      <c r="K109" s="11"/>
      <c r="L109" s="13">
        <f t="shared" si="59"/>
        <v>1.8</v>
      </c>
      <c r="M109" s="13">
        <f t="shared" si="61"/>
        <v>1.8</v>
      </c>
      <c r="N109" s="13">
        <f t="shared" si="61"/>
        <v>0</v>
      </c>
      <c r="O109" s="13">
        <f t="shared" si="61"/>
        <v>0</v>
      </c>
    </row>
    <row r="110" spans="1:15" ht="15" customHeight="1" x14ac:dyDescent="0.25">
      <c r="A110" s="33" t="s">
        <v>141</v>
      </c>
      <c r="B110" s="36" t="s">
        <v>167</v>
      </c>
      <c r="C110" s="16" t="s">
        <v>51</v>
      </c>
      <c r="D110" s="17">
        <f t="shared" si="57"/>
        <v>0.3</v>
      </c>
      <c r="E110" s="17">
        <v>0.3</v>
      </c>
      <c r="F110" s="17"/>
      <c r="G110" s="17"/>
      <c r="H110" s="11">
        <f t="shared" si="58"/>
        <v>0</v>
      </c>
      <c r="I110" s="11"/>
      <c r="J110" s="11"/>
      <c r="K110" s="11"/>
      <c r="L110" s="13">
        <f t="shared" si="59"/>
        <v>0.3</v>
      </c>
      <c r="M110" s="13">
        <f t="shared" si="61"/>
        <v>0.3</v>
      </c>
      <c r="N110" s="13">
        <f t="shared" si="61"/>
        <v>0</v>
      </c>
      <c r="O110" s="13">
        <f t="shared" si="61"/>
        <v>0</v>
      </c>
    </row>
    <row r="111" spans="1:15" ht="15.95" customHeight="1" x14ac:dyDescent="0.25">
      <c r="A111" s="418" t="s">
        <v>142</v>
      </c>
      <c r="B111" s="22" t="s">
        <v>177</v>
      </c>
      <c r="C111" s="26"/>
      <c r="D111" s="239">
        <f>E111+G111</f>
        <v>16.100000000000001</v>
      </c>
      <c r="E111" s="24">
        <f>SUM(E91:E110)</f>
        <v>16.100000000000001</v>
      </c>
      <c r="F111" s="24">
        <f>SUM(F91:F110)</f>
        <v>5.8</v>
      </c>
      <c r="G111" s="24">
        <f>SUM(G91:G110)</f>
        <v>0</v>
      </c>
      <c r="H111" s="25">
        <f t="shared" si="58"/>
        <v>0</v>
      </c>
      <c r="I111" s="25">
        <f t="shared" ref="I111:K111" si="62">SUM(I91:I110)</f>
        <v>0</v>
      </c>
      <c r="J111" s="25">
        <f t="shared" si="62"/>
        <v>0</v>
      </c>
      <c r="K111" s="25">
        <f t="shared" si="62"/>
        <v>0</v>
      </c>
      <c r="L111" s="22">
        <f t="shared" si="59"/>
        <v>16.100000000000001</v>
      </c>
      <c r="M111" s="22">
        <f t="shared" ref="M111:O111" si="63">SUM(M91:M110)</f>
        <v>16.100000000000001</v>
      </c>
      <c r="N111" s="22">
        <f t="shared" si="63"/>
        <v>5.8</v>
      </c>
      <c r="O111" s="22">
        <f t="shared" si="63"/>
        <v>0</v>
      </c>
    </row>
    <row r="112" spans="1:15" ht="15.95" customHeight="1" x14ac:dyDescent="0.25">
      <c r="A112" s="33" t="s">
        <v>143</v>
      </c>
      <c r="B112" s="520" t="s">
        <v>66</v>
      </c>
      <c r="C112" s="521"/>
      <c r="D112" s="521"/>
      <c r="E112" s="521"/>
      <c r="F112" s="521"/>
      <c r="G112" s="521"/>
      <c r="H112" s="521"/>
      <c r="I112" s="521"/>
      <c r="J112" s="521"/>
      <c r="K112" s="521"/>
      <c r="L112" s="521"/>
      <c r="M112" s="521"/>
      <c r="N112" s="521"/>
      <c r="O112" s="521"/>
    </row>
    <row r="113" spans="1:15" ht="15" customHeight="1" x14ac:dyDescent="0.25">
      <c r="A113" s="39" t="s">
        <v>144</v>
      </c>
      <c r="B113" s="30" t="s">
        <v>57</v>
      </c>
      <c r="C113" s="40" t="s">
        <v>30</v>
      </c>
      <c r="D113" s="17">
        <f t="shared" ref="D113" si="64">E113+G113</f>
        <v>0.2</v>
      </c>
      <c r="E113" s="17">
        <v>0.2</v>
      </c>
      <c r="F113" s="17"/>
      <c r="G113" s="17"/>
      <c r="H113" s="11">
        <f t="shared" si="58"/>
        <v>0</v>
      </c>
      <c r="I113" s="11"/>
      <c r="J113" s="11"/>
      <c r="K113" s="11"/>
      <c r="L113" s="13">
        <f t="shared" si="59"/>
        <v>0.2</v>
      </c>
      <c r="M113" s="13">
        <f t="shared" si="61"/>
        <v>0.2</v>
      </c>
      <c r="N113" s="13">
        <f t="shared" si="61"/>
        <v>0</v>
      </c>
      <c r="O113" s="13">
        <f t="shared" si="61"/>
        <v>0</v>
      </c>
    </row>
    <row r="114" spans="1:15" ht="15.95" customHeight="1" x14ac:dyDescent="0.25">
      <c r="A114" s="416" t="s">
        <v>145</v>
      </c>
      <c r="B114" s="45" t="s">
        <v>179</v>
      </c>
      <c r="C114" s="80"/>
      <c r="D114" s="239">
        <f>E114+G114</f>
        <v>0.2</v>
      </c>
      <c r="E114" s="24">
        <f>SUM(E113:E113)</f>
        <v>0.2</v>
      </c>
      <c r="F114" s="24">
        <f>SUM(F113:F113)</f>
        <v>0</v>
      </c>
      <c r="G114" s="24">
        <f>SUM(G113:G113)</f>
        <v>0</v>
      </c>
      <c r="H114" s="25">
        <f t="shared" si="58"/>
        <v>0</v>
      </c>
      <c r="I114" s="25">
        <f t="shared" ref="I114:K114" si="65">SUM(I113:I113)</f>
        <v>0</v>
      </c>
      <c r="J114" s="25">
        <f t="shared" si="65"/>
        <v>0</v>
      </c>
      <c r="K114" s="25">
        <f t="shared" si="65"/>
        <v>0</v>
      </c>
      <c r="L114" s="22">
        <f t="shared" si="59"/>
        <v>0.2</v>
      </c>
      <c r="M114" s="22">
        <f t="shared" ref="M114:O114" si="66">SUM(M113:M113)</f>
        <v>0.2</v>
      </c>
      <c r="N114" s="22">
        <f t="shared" si="66"/>
        <v>0</v>
      </c>
      <c r="O114" s="22">
        <f t="shared" si="66"/>
        <v>0</v>
      </c>
    </row>
    <row r="115" spans="1:15" ht="15.95" customHeight="1" x14ac:dyDescent="0.25">
      <c r="A115" s="33" t="s">
        <v>146</v>
      </c>
      <c r="B115" s="520" t="s">
        <v>68</v>
      </c>
      <c r="C115" s="521"/>
      <c r="D115" s="521"/>
      <c r="E115" s="521"/>
      <c r="F115" s="521"/>
      <c r="G115" s="521"/>
      <c r="H115" s="521"/>
      <c r="I115" s="521"/>
      <c r="J115" s="521"/>
      <c r="K115" s="521"/>
      <c r="L115" s="521"/>
      <c r="M115" s="521"/>
      <c r="N115" s="521"/>
      <c r="O115" s="522"/>
    </row>
    <row r="116" spans="1:15" ht="15" customHeight="1" x14ac:dyDescent="0.25">
      <c r="A116" s="33" t="s">
        <v>147</v>
      </c>
      <c r="B116" s="12" t="s">
        <v>52</v>
      </c>
      <c r="C116" s="8" t="s">
        <v>24</v>
      </c>
      <c r="D116" s="9">
        <f>E116+G116</f>
        <v>0.1</v>
      </c>
      <c r="E116" s="43">
        <v>0.1</v>
      </c>
      <c r="F116" s="43"/>
      <c r="G116" s="43"/>
      <c r="H116" s="10">
        <f t="shared" si="58"/>
        <v>0</v>
      </c>
      <c r="I116" s="10"/>
      <c r="J116" s="10"/>
      <c r="K116" s="10"/>
      <c r="L116" s="12">
        <f t="shared" si="59"/>
        <v>0.1</v>
      </c>
      <c r="M116" s="12">
        <f t="shared" si="61"/>
        <v>0.1</v>
      </c>
      <c r="N116" s="12">
        <f>F116+J116</f>
        <v>0</v>
      </c>
      <c r="O116" s="12">
        <f t="shared" si="61"/>
        <v>0</v>
      </c>
    </row>
    <row r="117" spans="1:15" ht="15" customHeight="1" x14ac:dyDescent="0.25">
      <c r="A117" s="33" t="s">
        <v>148</v>
      </c>
      <c r="B117" s="13" t="s">
        <v>53</v>
      </c>
      <c r="C117" s="16" t="s">
        <v>24</v>
      </c>
      <c r="D117" s="17">
        <f>E117+G117</f>
        <v>0.1</v>
      </c>
      <c r="E117" s="17">
        <v>0.1</v>
      </c>
      <c r="F117" s="17"/>
      <c r="G117" s="17"/>
      <c r="H117" s="11">
        <f t="shared" si="58"/>
        <v>0</v>
      </c>
      <c r="I117" s="11"/>
      <c r="J117" s="11"/>
      <c r="K117" s="11"/>
      <c r="L117" s="13">
        <f t="shared" si="59"/>
        <v>0.1</v>
      </c>
      <c r="M117" s="13">
        <f t="shared" si="61"/>
        <v>0.1</v>
      </c>
      <c r="N117" s="13">
        <f t="shared" si="61"/>
        <v>0</v>
      </c>
      <c r="O117" s="13">
        <f t="shared" si="61"/>
        <v>0</v>
      </c>
    </row>
    <row r="118" spans="1:15" ht="15" customHeight="1" x14ac:dyDescent="0.25">
      <c r="A118" s="39" t="s">
        <v>149</v>
      </c>
      <c r="B118" s="13" t="s">
        <v>167</v>
      </c>
      <c r="C118" s="16" t="s">
        <v>24</v>
      </c>
      <c r="D118" s="17">
        <f>E118+G118</f>
        <v>0.1</v>
      </c>
      <c r="E118" s="44">
        <v>0.1</v>
      </c>
      <c r="F118" s="44"/>
      <c r="G118" s="44"/>
      <c r="H118" s="11">
        <f t="shared" si="58"/>
        <v>0</v>
      </c>
      <c r="I118" s="11"/>
      <c r="J118" s="11"/>
      <c r="K118" s="11"/>
      <c r="L118" s="13">
        <f t="shared" si="59"/>
        <v>0.1</v>
      </c>
      <c r="M118" s="13">
        <f t="shared" si="61"/>
        <v>0.1</v>
      </c>
      <c r="N118" s="13">
        <f t="shared" si="61"/>
        <v>0</v>
      </c>
      <c r="O118" s="13">
        <f t="shared" si="61"/>
        <v>0</v>
      </c>
    </row>
    <row r="119" spans="1:15" ht="15.95" customHeight="1" x14ac:dyDescent="0.25">
      <c r="A119" s="416" t="s">
        <v>150</v>
      </c>
      <c r="B119" s="81" t="s">
        <v>180</v>
      </c>
      <c r="C119" s="82"/>
      <c r="D119" s="239">
        <f>E119+G119</f>
        <v>0.30000000000000004</v>
      </c>
      <c r="E119" s="24">
        <f>SUM(E116:E118)</f>
        <v>0.30000000000000004</v>
      </c>
      <c r="F119" s="24">
        <f>SUM(F116:F118)</f>
        <v>0</v>
      </c>
      <c r="G119" s="24">
        <f>SUM(G116:G118)</f>
        <v>0</v>
      </c>
      <c r="H119" s="11">
        <f t="shared" si="58"/>
        <v>0</v>
      </c>
      <c r="I119" s="25">
        <f t="shared" ref="I119:K119" si="67">SUM(I116:I118)</f>
        <v>0</v>
      </c>
      <c r="J119" s="25">
        <f t="shared" si="67"/>
        <v>0</v>
      </c>
      <c r="K119" s="25">
        <f t="shared" si="67"/>
        <v>0</v>
      </c>
      <c r="L119" s="22">
        <f t="shared" si="59"/>
        <v>0.30000000000000004</v>
      </c>
      <c r="M119" s="22">
        <f t="shared" ref="M119:O119" si="68">SUM(M116:M118)</f>
        <v>0.30000000000000004</v>
      </c>
      <c r="N119" s="22">
        <f t="shared" si="68"/>
        <v>0</v>
      </c>
      <c r="O119" s="22">
        <f t="shared" si="68"/>
        <v>0</v>
      </c>
    </row>
    <row r="120" spans="1:15" ht="18" customHeight="1" x14ac:dyDescent="0.25">
      <c r="A120" s="33" t="s">
        <v>151</v>
      </c>
      <c r="B120" s="606" t="s">
        <v>490</v>
      </c>
      <c r="C120" s="606"/>
      <c r="D120" s="606"/>
      <c r="E120" s="606"/>
      <c r="F120" s="606"/>
      <c r="G120" s="606"/>
      <c r="H120" s="606"/>
      <c r="I120" s="606"/>
      <c r="J120" s="606"/>
      <c r="K120" s="606"/>
      <c r="L120" s="606"/>
      <c r="M120" s="606"/>
      <c r="N120" s="606"/>
      <c r="O120" s="606"/>
    </row>
    <row r="121" spans="1:15" ht="15.75" customHeight="1" x14ac:dyDescent="0.25">
      <c r="A121" s="33" t="s">
        <v>464</v>
      </c>
      <c r="B121" s="520" t="s">
        <v>59</v>
      </c>
      <c r="C121" s="521"/>
      <c r="D121" s="521"/>
      <c r="E121" s="521"/>
      <c r="F121" s="521"/>
      <c r="G121" s="521"/>
      <c r="H121" s="521"/>
      <c r="I121" s="521"/>
      <c r="J121" s="521"/>
      <c r="K121" s="521"/>
      <c r="L121" s="521"/>
      <c r="M121" s="521"/>
      <c r="N121" s="521"/>
      <c r="O121" s="522"/>
    </row>
    <row r="122" spans="1:15" ht="15" customHeight="1" x14ac:dyDescent="0.25">
      <c r="A122" s="33" t="s">
        <v>465</v>
      </c>
      <c r="B122" s="13" t="s">
        <v>20</v>
      </c>
      <c r="C122" s="31" t="s">
        <v>31</v>
      </c>
      <c r="D122" s="17">
        <f t="shared" ref="D122:D123" si="69">E122+G122</f>
        <v>1.6</v>
      </c>
      <c r="E122" s="17">
        <v>1.6</v>
      </c>
      <c r="F122" s="17"/>
      <c r="G122" s="17"/>
      <c r="H122" s="11">
        <f t="shared" ref="H122:H124" si="70">I122+K122</f>
        <v>0</v>
      </c>
      <c r="I122" s="11"/>
      <c r="J122" s="11"/>
      <c r="K122" s="11"/>
      <c r="L122" s="13">
        <f t="shared" ref="L122:L124" si="71">M122+O122</f>
        <v>1.6</v>
      </c>
      <c r="M122" s="13">
        <f t="shared" ref="M122:O123" si="72">E122+I122</f>
        <v>1.6</v>
      </c>
      <c r="N122" s="13">
        <f t="shared" si="72"/>
        <v>0</v>
      </c>
      <c r="O122" s="13">
        <f t="shared" si="72"/>
        <v>0</v>
      </c>
    </row>
    <row r="123" spans="1:15" ht="15" hidden="1" customHeight="1" x14ac:dyDescent="0.25">
      <c r="A123" s="39" t="s">
        <v>468</v>
      </c>
      <c r="B123" s="36" t="s">
        <v>13</v>
      </c>
      <c r="C123" s="16" t="s">
        <v>9</v>
      </c>
      <c r="D123" s="17">
        <f t="shared" si="69"/>
        <v>0</v>
      </c>
      <c r="E123" s="17"/>
      <c r="F123" s="17"/>
      <c r="G123" s="17"/>
      <c r="H123" s="11">
        <f t="shared" si="70"/>
        <v>0</v>
      </c>
      <c r="I123" s="11"/>
      <c r="J123" s="11"/>
      <c r="K123" s="11"/>
      <c r="L123" s="13">
        <f t="shared" si="71"/>
        <v>0</v>
      </c>
      <c r="M123" s="13">
        <f t="shared" si="72"/>
        <v>0</v>
      </c>
      <c r="N123" s="13">
        <f t="shared" si="72"/>
        <v>0</v>
      </c>
      <c r="O123" s="13">
        <f t="shared" si="72"/>
        <v>0</v>
      </c>
    </row>
    <row r="124" spans="1:15" ht="15" customHeight="1" x14ac:dyDescent="0.25">
      <c r="A124" s="418" t="s">
        <v>487</v>
      </c>
      <c r="B124" s="22" t="s">
        <v>175</v>
      </c>
      <c r="C124" s="29"/>
      <c r="D124" s="239">
        <f>E124+G124</f>
        <v>1.6</v>
      </c>
      <c r="E124" s="24">
        <f>SUM(E122:E123)</f>
        <v>1.6</v>
      </c>
      <c r="F124" s="24">
        <f>SUM(F122:F123)</f>
        <v>0</v>
      </c>
      <c r="G124" s="24">
        <f>SUM(G122:G123)</f>
        <v>0</v>
      </c>
      <c r="H124" s="25">
        <f t="shared" si="70"/>
        <v>0</v>
      </c>
      <c r="I124" s="25">
        <f>SUM(I122:I123)</f>
        <v>0</v>
      </c>
      <c r="J124" s="25">
        <f>SUM(J122:J123)</f>
        <v>0</v>
      </c>
      <c r="K124" s="25">
        <f>SUM(K122:K123)</f>
        <v>0</v>
      </c>
      <c r="L124" s="22">
        <f t="shared" si="71"/>
        <v>1.6</v>
      </c>
      <c r="M124" s="22">
        <f>SUM(M122:M123)</f>
        <v>1.6</v>
      </c>
      <c r="N124" s="22">
        <f>SUM(N122:N123)</f>
        <v>0</v>
      </c>
      <c r="O124" s="22">
        <f>SUM(O122:O123)</f>
        <v>0</v>
      </c>
    </row>
    <row r="125" spans="1:15" ht="18" customHeight="1" x14ac:dyDescent="0.25">
      <c r="A125" s="33" t="s">
        <v>467</v>
      </c>
      <c r="B125" s="606" t="s">
        <v>491</v>
      </c>
      <c r="C125" s="606"/>
      <c r="D125" s="606"/>
      <c r="E125" s="606"/>
      <c r="F125" s="606"/>
      <c r="G125" s="606"/>
      <c r="H125" s="606"/>
      <c r="I125" s="606"/>
      <c r="J125" s="606"/>
      <c r="K125" s="606"/>
      <c r="L125" s="606"/>
      <c r="M125" s="606"/>
      <c r="N125" s="606"/>
      <c r="O125" s="606"/>
    </row>
    <row r="126" spans="1:15" ht="15.75" customHeight="1" x14ac:dyDescent="0.25">
      <c r="A126" s="33" t="s">
        <v>468</v>
      </c>
      <c r="B126" s="520" t="s">
        <v>66</v>
      </c>
      <c r="C126" s="521"/>
      <c r="D126" s="521"/>
      <c r="E126" s="521"/>
      <c r="F126" s="521"/>
      <c r="G126" s="521"/>
      <c r="H126" s="521"/>
      <c r="I126" s="521"/>
      <c r="J126" s="521"/>
      <c r="K126" s="521"/>
      <c r="L126" s="521"/>
      <c r="M126" s="521"/>
      <c r="N126" s="521"/>
      <c r="O126" s="521"/>
    </row>
    <row r="127" spans="1:15" ht="15" customHeight="1" x14ac:dyDescent="0.25">
      <c r="A127" s="39" t="s">
        <v>469</v>
      </c>
      <c r="B127" s="13" t="s">
        <v>20</v>
      </c>
      <c r="C127" s="40" t="s">
        <v>30</v>
      </c>
      <c r="D127" s="17">
        <f t="shared" ref="D127:D128" si="73">E127+G127</f>
        <v>92.7</v>
      </c>
      <c r="E127" s="17"/>
      <c r="F127" s="17"/>
      <c r="G127" s="17">
        <v>92.7</v>
      </c>
      <c r="H127" s="11">
        <f t="shared" ref="H127:H129" si="74">I127+K127</f>
        <v>0</v>
      </c>
      <c r="I127" s="11"/>
      <c r="J127" s="11"/>
      <c r="K127" s="11"/>
      <c r="L127" s="13">
        <f t="shared" ref="L127:L129" si="75">M127+O127</f>
        <v>92.7</v>
      </c>
      <c r="M127" s="13">
        <f t="shared" ref="M127:O128" si="76">E127+I127</f>
        <v>0</v>
      </c>
      <c r="N127" s="13">
        <f t="shared" si="76"/>
        <v>0</v>
      </c>
      <c r="O127" s="13">
        <f t="shared" si="76"/>
        <v>92.7</v>
      </c>
    </row>
    <row r="128" spans="1:15" ht="15" hidden="1" customHeight="1" x14ac:dyDescent="0.25">
      <c r="A128" s="39" t="s">
        <v>473</v>
      </c>
      <c r="B128" s="36" t="s">
        <v>13</v>
      </c>
      <c r="C128" s="16" t="s">
        <v>9</v>
      </c>
      <c r="D128" s="17">
        <f t="shared" si="73"/>
        <v>0</v>
      </c>
      <c r="E128" s="17"/>
      <c r="F128" s="17"/>
      <c r="G128" s="17"/>
      <c r="H128" s="11">
        <f t="shared" si="74"/>
        <v>0</v>
      </c>
      <c r="I128" s="11"/>
      <c r="J128" s="11"/>
      <c r="K128" s="11"/>
      <c r="L128" s="13">
        <f t="shared" si="75"/>
        <v>0</v>
      </c>
      <c r="M128" s="13">
        <f t="shared" si="76"/>
        <v>0</v>
      </c>
      <c r="N128" s="13">
        <f t="shared" si="76"/>
        <v>0</v>
      </c>
      <c r="O128" s="13">
        <f t="shared" si="76"/>
        <v>0</v>
      </c>
    </row>
    <row r="129" spans="1:16" ht="15" customHeight="1" x14ac:dyDescent="0.25">
      <c r="A129" s="416" t="s">
        <v>470</v>
      </c>
      <c r="B129" s="22" t="s">
        <v>179</v>
      </c>
      <c r="C129" s="29"/>
      <c r="D129" s="239">
        <f>E129+G129</f>
        <v>92.7</v>
      </c>
      <c r="E129" s="24">
        <f>SUM(E127:E128)</f>
        <v>0</v>
      </c>
      <c r="F129" s="24">
        <f>SUM(F127:F128)</f>
        <v>0</v>
      </c>
      <c r="G129" s="24">
        <f>SUM(G127:G128)</f>
        <v>92.7</v>
      </c>
      <c r="H129" s="25">
        <f t="shared" si="74"/>
        <v>0</v>
      </c>
      <c r="I129" s="25">
        <f>SUM(I127:I128)</f>
        <v>0</v>
      </c>
      <c r="J129" s="25">
        <f>SUM(J127:J128)</f>
        <v>0</v>
      </c>
      <c r="K129" s="25">
        <f>SUM(K127:K128)</f>
        <v>0</v>
      </c>
      <c r="L129" s="22">
        <f t="shared" si="75"/>
        <v>92.7</v>
      </c>
      <c r="M129" s="22">
        <f>SUM(M127:M128)</f>
        <v>0</v>
      </c>
      <c r="N129" s="22">
        <f>SUM(N127:N128)</f>
        <v>0</v>
      </c>
      <c r="O129" s="22">
        <f>SUM(O127:O128)</f>
        <v>92.7</v>
      </c>
    </row>
    <row r="130" spans="1:16" ht="15.75" customHeight="1" x14ac:dyDescent="0.25">
      <c r="A130" s="39" t="s">
        <v>488</v>
      </c>
      <c r="B130" s="606" t="s">
        <v>492</v>
      </c>
      <c r="C130" s="606"/>
      <c r="D130" s="606"/>
      <c r="E130" s="606"/>
      <c r="F130" s="606"/>
      <c r="G130" s="606"/>
      <c r="H130" s="606"/>
      <c r="I130" s="606"/>
      <c r="J130" s="606"/>
      <c r="K130" s="606"/>
      <c r="L130" s="606"/>
      <c r="M130" s="606"/>
      <c r="N130" s="606"/>
      <c r="O130" s="606"/>
    </row>
    <row r="131" spans="1:16" ht="15.75" customHeight="1" x14ac:dyDescent="0.25">
      <c r="A131" s="33" t="s">
        <v>471</v>
      </c>
      <c r="B131" s="520" t="s">
        <v>171</v>
      </c>
      <c r="C131" s="521"/>
      <c r="D131" s="521"/>
      <c r="E131" s="521"/>
      <c r="F131" s="521"/>
      <c r="G131" s="521"/>
      <c r="H131" s="521"/>
      <c r="I131" s="521"/>
      <c r="J131" s="521"/>
      <c r="K131" s="521"/>
      <c r="L131" s="521"/>
      <c r="M131" s="521"/>
      <c r="N131" s="521"/>
      <c r="O131" s="522"/>
    </row>
    <row r="132" spans="1:16" ht="15" customHeight="1" x14ac:dyDescent="0.25">
      <c r="A132" s="33" t="s">
        <v>472</v>
      </c>
      <c r="B132" s="13" t="s">
        <v>20</v>
      </c>
      <c r="C132" s="16" t="s">
        <v>51</v>
      </c>
      <c r="D132" s="17">
        <f t="shared" ref="D132:D133" si="77">E132+G132</f>
        <v>1</v>
      </c>
      <c r="E132" s="17">
        <v>1</v>
      </c>
      <c r="F132" s="17">
        <v>0.4</v>
      </c>
      <c r="G132" s="17"/>
      <c r="H132" s="11">
        <f t="shared" ref="H132:H134" si="78">I132+K132</f>
        <v>0</v>
      </c>
      <c r="I132" s="11"/>
      <c r="J132" s="11"/>
      <c r="K132" s="11"/>
      <c r="L132" s="13">
        <f t="shared" ref="L132:L134" si="79">M132+O132</f>
        <v>1</v>
      </c>
      <c r="M132" s="13">
        <f t="shared" ref="M132:O133" si="80">E132+I132</f>
        <v>1</v>
      </c>
      <c r="N132" s="13">
        <f t="shared" si="80"/>
        <v>0.4</v>
      </c>
      <c r="O132" s="13">
        <f t="shared" si="80"/>
        <v>0</v>
      </c>
    </row>
    <row r="133" spans="1:16" ht="15" hidden="1" customHeight="1" x14ac:dyDescent="0.25">
      <c r="A133" s="33" t="s">
        <v>473</v>
      </c>
      <c r="B133" s="36" t="s">
        <v>13</v>
      </c>
      <c r="C133" s="16" t="s">
        <v>9</v>
      </c>
      <c r="D133" s="17">
        <f t="shared" si="77"/>
        <v>0</v>
      </c>
      <c r="E133" s="17"/>
      <c r="F133" s="17"/>
      <c r="G133" s="17"/>
      <c r="H133" s="11">
        <f t="shared" si="78"/>
        <v>0</v>
      </c>
      <c r="I133" s="11"/>
      <c r="J133" s="11"/>
      <c r="K133" s="11"/>
      <c r="L133" s="13">
        <f t="shared" si="79"/>
        <v>0</v>
      </c>
      <c r="M133" s="13">
        <f t="shared" si="80"/>
        <v>0</v>
      </c>
      <c r="N133" s="13">
        <f t="shared" si="80"/>
        <v>0</v>
      </c>
      <c r="O133" s="13">
        <f t="shared" si="80"/>
        <v>0</v>
      </c>
    </row>
    <row r="134" spans="1:16" ht="15" customHeight="1" x14ac:dyDescent="0.25">
      <c r="A134" s="416" t="s">
        <v>473</v>
      </c>
      <c r="B134" s="22" t="s">
        <v>177</v>
      </c>
      <c r="C134" s="29"/>
      <c r="D134" s="239">
        <f>E134+G134</f>
        <v>1</v>
      </c>
      <c r="E134" s="24">
        <f>SUM(E132:E133)</f>
        <v>1</v>
      </c>
      <c r="F134" s="24">
        <f>SUM(F132:F133)</f>
        <v>0.4</v>
      </c>
      <c r="G134" s="24">
        <f>SUM(G132:G133)</f>
        <v>0</v>
      </c>
      <c r="H134" s="25">
        <f t="shared" si="78"/>
        <v>0</v>
      </c>
      <c r="I134" s="25">
        <f>SUM(I132:I133)</f>
        <v>0</v>
      </c>
      <c r="J134" s="25">
        <f>SUM(J132:J133)</f>
        <v>0</v>
      </c>
      <c r="K134" s="25">
        <f>SUM(K132:K133)</f>
        <v>0</v>
      </c>
      <c r="L134" s="22">
        <f t="shared" si="79"/>
        <v>1</v>
      </c>
      <c r="M134" s="22">
        <f>SUM(M132:M133)</f>
        <v>1</v>
      </c>
      <c r="N134" s="22">
        <f>SUM(N132:N133)</f>
        <v>0.4</v>
      </c>
      <c r="O134" s="22">
        <f>SUM(O132:O133)</f>
        <v>0</v>
      </c>
    </row>
    <row r="135" spans="1:16" ht="15.95" customHeight="1" x14ac:dyDescent="0.25">
      <c r="A135" s="39" t="s">
        <v>474</v>
      </c>
      <c r="B135" s="606" t="s">
        <v>68</v>
      </c>
      <c r="C135" s="606"/>
      <c r="D135" s="606"/>
      <c r="E135" s="606"/>
      <c r="F135" s="606"/>
      <c r="G135" s="606"/>
      <c r="H135" s="606"/>
      <c r="I135" s="606"/>
      <c r="J135" s="606"/>
      <c r="K135" s="606"/>
      <c r="L135" s="606"/>
      <c r="M135" s="606"/>
      <c r="N135" s="606"/>
      <c r="O135" s="606"/>
    </row>
    <row r="136" spans="1:16" ht="15" customHeight="1" x14ac:dyDescent="0.25">
      <c r="A136" s="39" t="s">
        <v>475</v>
      </c>
      <c r="B136" s="13" t="s">
        <v>20</v>
      </c>
      <c r="C136" s="8" t="s">
        <v>24</v>
      </c>
      <c r="D136" s="9">
        <f>E136+G136</f>
        <v>16</v>
      </c>
      <c r="E136" s="43">
        <v>3.7</v>
      </c>
      <c r="F136" s="43">
        <v>1.1000000000000001</v>
      </c>
      <c r="G136" s="43">
        <v>12.3</v>
      </c>
      <c r="H136" s="10">
        <f t="shared" ref="H136:H138" si="81">I136+K136</f>
        <v>0</v>
      </c>
      <c r="I136" s="10">
        <v>-1.9</v>
      </c>
      <c r="J136" s="10">
        <v>-0.2</v>
      </c>
      <c r="K136" s="10">
        <v>1.9</v>
      </c>
      <c r="L136" s="12">
        <f t="shared" ref="L136:L138" si="82">M136+O136</f>
        <v>16</v>
      </c>
      <c r="M136" s="12">
        <f t="shared" ref="M136:N137" si="83">E136+I136</f>
        <v>1.8000000000000003</v>
      </c>
      <c r="N136" s="12">
        <f>F136+J136</f>
        <v>0.90000000000000013</v>
      </c>
      <c r="O136" s="12">
        <f t="shared" ref="O136:O137" si="84">G136+K136</f>
        <v>14.200000000000001</v>
      </c>
    </row>
    <row r="137" spans="1:16" ht="15" customHeight="1" x14ac:dyDescent="0.25">
      <c r="A137" s="39" t="s">
        <v>476</v>
      </c>
      <c r="B137" s="13" t="s">
        <v>53</v>
      </c>
      <c r="C137" s="16" t="s">
        <v>24</v>
      </c>
      <c r="D137" s="17">
        <f>E137+G137</f>
        <v>43.1</v>
      </c>
      <c r="E137" s="17">
        <v>43.1</v>
      </c>
      <c r="F137" s="17">
        <v>31.4</v>
      </c>
      <c r="G137" s="17"/>
      <c r="H137" s="11">
        <f t="shared" si="81"/>
        <v>0</v>
      </c>
      <c r="I137" s="11"/>
      <c r="J137" s="11"/>
      <c r="K137" s="11"/>
      <c r="L137" s="13">
        <f t="shared" si="82"/>
        <v>43.1</v>
      </c>
      <c r="M137" s="13">
        <f t="shared" si="83"/>
        <v>43.1</v>
      </c>
      <c r="N137" s="13">
        <f t="shared" si="83"/>
        <v>31.4</v>
      </c>
      <c r="O137" s="13">
        <f t="shared" si="84"/>
        <v>0</v>
      </c>
    </row>
    <row r="138" spans="1:16" ht="15.95" customHeight="1" x14ac:dyDescent="0.25">
      <c r="A138" s="416" t="s">
        <v>477</v>
      </c>
      <c r="B138" s="45" t="s">
        <v>180</v>
      </c>
      <c r="C138" s="394"/>
      <c r="D138" s="239">
        <f>E138+G138</f>
        <v>59.100000000000009</v>
      </c>
      <c r="E138" s="24">
        <f>SUM(E136:E137)</f>
        <v>46.800000000000004</v>
      </c>
      <c r="F138" s="24">
        <f>SUM(F136:F137)</f>
        <v>32.5</v>
      </c>
      <c r="G138" s="24">
        <f>SUM(G136:G137)</f>
        <v>12.3</v>
      </c>
      <c r="H138" s="11">
        <f t="shared" si="81"/>
        <v>0</v>
      </c>
      <c r="I138" s="25">
        <f>SUM(I136:I137)</f>
        <v>-1.9</v>
      </c>
      <c r="J138" s="25">
        <f>SUM(J136:J137)</f>
        <v>-0.2</v>
      </c>
      <c r="K138" s="25">
        <f>SUM(K136:K137)</f>
        <v>1.9</v>
      </c>
      <c r="L138" s="22">
        <f t="shared" si="82"/>
        <v>59.1</v>
      </c>
      <c r="M138" s="22">
        <f>SUM(M136:M137)</f>
        <v>44.9</v>
      </c>
      <c r="N138" s="22">
        <f>SUM(N136:N137)</f>
        <v>32.299999999999997</v>
      </c>
      <c r="O138" s="22">
        <f>SUM(O136:O137)</f>
        <v>14.200000000000001</v>
      </c>
    </row>
    <row r="139" spans="1:16" x14ac:dyDescent="0.25">
      <c r="A139" s="419" t="s">
        <v>478</v>
      </c>
      <c r="B139" s="397" t="s">
        <v>172</v>
      </c>
      <c r="C139" s="378"/>
      <c r="D139" s="239">
        <f>D141+D142+D143+D144+D145</f>
        <v>780.6</v>
      </c>
      <c r="E139" s="24">
        <f t="shared" ref="E139:O139" si="85">E141+E142+E143+E144+E145</f>
        <v>572.4</v>
      </c>
      <c r="F139" s="24">
        <f t="shared" si="85"/>
        <v>38.699999999999996</v>
      </c>
      <c r="G139" s="24">
        <f t="shared" si="85"/>
        <v>208.20000000000002</v>
      </c>
      <c r="H139" s="11">
        <f t="shared" si="85"/>
        <v>0</v>
      </c>
      <c r="I139" s="25">
        <f t="shared" si="85"/>
        <v>-1.9</v>
      </c>
      <c r="J139" s="25">
        <f t="shared" si="85"/>
        <v>-0.2</v>
      </c>
      <c r="K139" s="25">
        <f t="shared" si="85"/>
        <v>1.9</v>
      </c>
      <c r="L139" s="22">
        <f t="shared" si="85"/>
        <v>780.6</v>
      </c>
      <c r="M139" s="22">
        <f t="shared" si="85"/>
        <v>570.5</v>
      </c>
      <c r="N139" s="22">
        <f t="shared" si="85"/>
        <v>38.499999999999993</v>
      </c>
      <c r="O139" s="22">
        <f t="shared" si="85"/>
        <v>210.1</v>
      </c>
      <c r="P139" s="376"/>
    </row>
    <row r="140" spans="1:16" ht="15" customHeight="1" x14ac:dyDescent="0.25">
      <c r="A140" s="420"/>
      <c r="B140" s="392" t="s">
        <v>194</v>
      </c>
      <c r="C140" s="395"/>
      <c r="D140" s="291"/>
      <c r="E140" s="169"/>
      <c r="F140" s="170"/>
      <c r="G140" s="170"/>
      <c r="H140" s="171"/>
      <c r="I140" s="171"/>
      <c r="J140" s="172"/>
      <c r="K140" s="172"/>
      <c r="L140" s="173"/>
      <c r="M140" s="173"/>
      <c r="N140" s="174"/>
      <c r="O140" s="174"/>
    </row>
    <row r="141" spans="1:16" x14ac:dyDescent="0.25">
      <c r="A141" s="420"/>
      <c r="B141" s="393" t="s">
        <v>479</v>
      </c>
      <c r="C141" s="395"/>
      <c r="D141" s="288">
        <f>E141+G141</f>
        <v>607.4</v>
      </c>
      <c r="E141" s="89">
        <f>E19+E25+E58+E69+E75</f>
        <v>505.9</v>
      </c>
      <c r="F141" s="89">
        <f>F19+F25+F58+F69+F75</f>
        <v>0</v>
      </c>
      <c r="G141" s="89">
        <f>G19+G25+G58+G69+G75</f>
        <v>101.5</v>
      </c>
      <c r="H141" s="93">
        <f>I141+K141</f>
        <v>0</v>
      </c>
      <c r="I141" s="93">
        <f>I19+I25+I58+I69+I75</f>
        <v>0</v>
      </c>
      <c r="J141" s="93">
        <f>J19+J25+J58+J69+J75</f>
        <v>0</v>
      </c>
      <c r="K141" s="93">
        <f>K19+K25+K58+K69+K75</f>
        <v>0</v>
      </c>
      <c r="L141" s="94">
        <f>M141+O141</f>
        <v>607.4</v>
      </c>
      <c r="M141" s="94">
        <f>M19+M25+M58+M69+M75</f>
        <v>505.9</v>
      </c>
      <c r="N141" s="94">
        <f>N19+N25+N58+N69+N75</f>
        <v>0</v>
      </c>
      <c r="O141" s="94">
        <f>O19+O25+O58+O69+O75</f>
        <v>101.5</v>
      </c>
    </row>
    <row r="142" spans="1:16" x14ac:dyDescent="0.25">
      <c r="A142" s="420"/>
      <c r="B142" s="393" t="s">
        <v>498</v>
      </c>
      <c r="C142" s="395"/>
      <c r="D142" s="288">
        <f t="shared" ref="D142:D144" si="86">E142+G142</f>
        <v>18.8</v>
      </c>
      <c r="E142" s="89">
        <f>E81+E86+E89+E111+E114+E119</f>
        <v>17.100000000000001</v>
      </c>
      <c r="F142" s="89">
        <f>F81+F86+F89+F111+F114+F119</f>
        <v>5.8</v>
      </c>
      <c r="G142" s="89">
        <f>G81+G86+G89+G111+G114+G119</f>
        <v>1.7</v>
      </c>
      <c r="H142" s="93">
        <f t="shared" ref="H142:H145" si="87">I142+K142</f>
        <v>0</v>
      </c>
      <c r="I142" s="93">
        <f>I81+I86+I89+I111+I114+I119</f>
        <v>0</v>
      </c>
      <c r="J142" s="93">
        <f>J81+J86+J89+J111+J114+J119</f>
        <v>0</v>
      </c>
      <c r="K142" s="93">
        <f>K81+K86+K89+K111+K114+K119</f>
        <v>0</v>
      </c>
      <c r="L142" s="94">
        <f t="shared" ref="L142:L145" si="88">M142+O142</f>
        <v>18.8</v>
      </c>
      <c r="M142" s="94">
        <f>M81+M86+M89+M111+M114+M119</f>
        <v>17.100000000000001</v>
      </c>
      <c r="N142" s="94">
        <f>N81+N86+N89+N111+N114+N119</f>
        <v>5.8</v>
      </c>
      <c r="O142" s="94">
        <f>O81+O86+O89+O111+O114+O119</f>
        <v>1.7</v>
      </c>
    </row>
    <row r="143" spans="1:16" x14ac:dyDescent="0.25">
      <c r="A143" s="420"/>
      <c r="B143" s="393" t="s">
        <v>494</v>
      </c>
      <c r="C143" s="395"/>
      <c r="D143" s="288">
        <f t="shared" si="86"/>
        <v>1.6</v>
      </c>
      <c r="E143" s="89">
        <f>E124</f>
        <v>1.6</v>
      </c>
      <c r="F143" s="89">
        <f>F124</f>
        <v>0</v>
      </c>
      <c r="G143" s="89">
        <f>G124</f>
        <v>0</v>
      </c>
      <c r="H143" s="93">
        <f t="shared" si="87"/>
        <v>0</v>
      </c>
      <c r="I143" s="93">
        <f>I124</f>
        <v>0</v>
      </c>
      <c r="J143" s="93">
        <f>J124</f>
        <v>0</v>
      </c>
      <c r="K143" s="93">
        <f>K124</f>
        <v>0</v>
      </c>
      <c r="L143" s="94">
        <f t="shared" si="88"/>
        <v>1.6</v>
      </c>
      <c r="M143" s="94">
        <f>M124</f>
        <v>1.6</v>
      </c>
      <c r="N143" s="94">
        <f>N124</f>
        <v>0</v>
      </c>
      <c r="O143" s="94">
        <f>O124</f>
        <v>0</v>
      </c>
    </row>
    <row r="144" spans="1:16" x14ac:dyDescent="0.25">
      <c r="A144" s="420"/>
      <c r="B144" s="393" t="s">
        <v>496</v>
      </c>
      <c r="C144" s="395"/>
      <c r="D144" s="288">
        <f t="shared" si="86"/>
        <v>92.7</v>
      </c>
      <c r="E144" s="89">
        <f>E129</f>
        <v>0</v>
      </c>
      <c r="F144" s="89">
        <f>F129</f>
        <v>0</v>
      </c>
      <c r="G144" s="89">
        <f>G129</f>
        <v>92.7</v>
      </c>
      <c r="H144" s="93">
        <f t="shared" si="87"/>
        <v>0</v>
      </c>
      <c r="I144" s="93">
        <f>I129</f>
        <v>0</v>
      </c>
      <c r="J144" s="93">
        <f>J129</f>
        <v>0</v>
      </c>
      <c r="K144" s="93">
        <f>K129</f>
        <v>0</v>
      </c>
      <c r="L144" s="94">
        <f t="shared" si="88"/>
        <v>92.7</v>
      </c>
      <c r="M144" s="94">
        <f>M129</f>
        <v>0</v>
      </c>
      <c r="N144" s="94">
        <f>N129</f>
        <v>0</v>
      </c>
      <c r="O144" s="94">
        <f>O129</f>
        <v>92.7</v>
      </c>
    </row>
    <row r="145" spans="1:17" ht="26.25" x14ac:dyDescent="0.25">
      <c r="A145" s="421"/>
      <c r="B145" s="398" t="s">
        <v>497</v>
      </c>
      <c r="C145" s="396"/>
      <c r="D145" s="288">
        <f>E145+G145</f>
        <v>60.100000000000009</v>
      </c>
      <c r="E145" s="89">
        <f>E134+E138</f>
        <v>47.800000000000004</v>
      </c>
      <c r="F145" s="89">
        <f t="shared" ref="F145:G145" si="89">F134+F138</f>
        <v>32.9</v>
      </c>
      <c r="G145" s="89">
        <f t="shared" si="89"/>
        <v>12.3</v>
      </c>
      <c r="H145" s="93">
        <f t="shared" si="87"/>
        <v>0</v>
      </c>
      <c r="I145" s="93">
        <f t="shared" ref="I145:O145" si="90">I134+I138</f>
        <v>-1.9</v>
      </c>
      <c r="J145" s="93">
        <f t="shared" si="90"/>
        <v>-0.2</v>
      </c>
      <c r="K145" s="93">
        <f t="shared" si="90"/>
        <v>1.9</v>
      </c>
      <c r="L145" s="94">
        <f t="shared" si="88"/>
        <v>60.1</v>
      </c>
      <c r="M145" s="94">
        <f t="shared" ref="M145" si="91">M134+M138</f>
        <v>45.9</v>
      </c>
      <c r="N145" s="94">
        <f t="shared" si="90"/>
        <v>32.699999999999996</v>
      </c>
      <c r="O145" s="94">
        <f t="shared" si="90"/>
        <v>14.200000000000001</v>
      </c>
    </row>
    <row r="146" spans="1:17" ht="12.75" customHeight="1" x14ac:dyDescent="0.25">
      <c r="A146" s="99"/>
      <c r="B146" s="109"/>
      <c r="C146" s="110"/>
      <c r="D146" s="51"/>
      <c r="E146" s="51"/>
      <c r="F146" s="101"/>
      <c r="G146" s="101"/>
      <c r="H146" s="101"/>
      <c r="I146" s="101"/>
      <c r="J146" s="101"/>
      <c r="K146" s="101"/>
      <c r="L146" s="101"/>
      <c r="M146" s="101"/>
      <c r="N146" s="101"/>
      <c r="P146" s="67" t="s">
        <v>305</v>
      </c>
      <c r="Q146" s="68">
        <f>SUMIF(C15:C138,1,L15:L138)</f>
        <v>24.9</v>
      </c>
    </row>
    <row r="147" spans="1:17" x14ac:dyDescent="0.25">
      <c r="A147" s="99"/>
      <c r="B147" s="7"/>
      <c r="C147" s="102"/>
      <c r="D147" s="7"/>
      <c r="E147" s="7"/>
      <c r="F147" s="103"/>
      <c r="G147" s="7"/>
      <c r="H147" s="7"/>
      <c r="I147" s="7"/>
      <c r="J147" s="7"/>
      <c r="K147" s="7"/>
      <c r="L147" s="7"/>
      <c r="M147" s="7"/>
      <c r="N147" s="7"/>
      <c r="P147" s="67" t="s">
        <v>306</v>
      </c>
      <c r="Q147" s="68">
        <f>SUMIF(C15:C138,2,L15:L138)</f>
        <v>0</v>
      </c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P148" s="67" t="s">
        <v>307</v>
      </c>
      <c r="Q148" s="68">
        <f>SUMIF(C15:C138,3,L15:L138)</f>
        <v>17.900000000000002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P149" s="67" t="s">
        <v>308</v>
      </c>
      <c r="Q149" s="68">
        <f>SUMIF(C15:C138,4,L15:L138)</f>
        <v>87.4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P150" s="67" t="s">
        <v>311</v>
      </c>
      <c r="Q150" s="68">
        <f>SUMIF(C15:C138,5,L15:L138)</f>
        <v>75.599999999999994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P151" s="67" t="s">
        <v>309</v>
      </c>
      <c r="Q151" s="68">
        <f>SUMIF(C15:C138,6,L15:L138)</f>
        <v>56.3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P152" s="67" t="s">
        <v>310</v>
      </c>
      <c r="Q152" s="68">
        <f>SUMIF(C15:C138,7,L15:L138)</f>
        <v>1.7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P153" s="67" t="s">
        <v>312</v>
      </c>
      <c r="Q153" s="68">
        <f>SUMIF(C15:C138,8,L15:L138)</f>
        <v>108.2</v>
      </c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P154" s="67" t="s">
        <v>313</v>
      </c>
      <c r="Q154" s="68">
        <f>SUMIF(C15:C138,9,L15:L138)</f>
        <v>134.60000000000002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P155" s="67" t="s">
        <v>314</v>
      </c>
      <c r="Q155" s="68">
        <f>SUMIF(C15:C138,10,L15:L138)</f>
        <v>273.99999999999994</v>
      </c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P156" s="72" t="s">
        <v>172</v>
      </c>
      <c r="Q156" s="73">
        <f>SUM(Q146:Q155)</f>
        <v>780.59999999999991</v>
      </c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P157" s="74"/>
      <c r="Q157" s="74">
        <f>Q156-L139</f>
        <v>0</v>
      </c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pans="1:14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</row>
    <row r="218" spans="1:14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</row>
    <row r="219" spans="1:14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</row>
    <row r="220" spans="1:14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</row>
    <row r="221" spans="1:14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</row>
    <row r="222" spans="1:14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</row>
    <row r="223" spans="1:14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</row>
    <row r="224" spans="1:14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</row>
    <row r="225" spans="1:14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</row>
    <row r="226" spans="1:14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</row>
    <row r="227" spans="1:14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</row>
    <row r="228" spans="1:14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</row>
    <row r="229" spans="1:14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</row>
    <row r="230" spans="1:14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</row>
    <row r="231" spans="1:14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</row>
    <row r="232" spans="1:14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</row>
    <row r="233" spans="1:14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</row>
    <row r="234" spans="1:14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</row>
    <row r="235" spans="1:14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</row>
    <row r="236" spans="1:14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</row>
    <row r="237" spans="1:14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</row>
    <row r="238" spans="1:14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</row>
    <row r="239" spans="1:14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</row>
    <row r="240" spans="1:14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</row>
    <row r="241" spans="1:14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</row>
    <row r="242" spans="1:14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</row>
    <row r="243" spans="1:14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</row>
    <row r="244" spans="1:14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</row>
    <row r="245" spans="1:14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</row>
    <row r="246" spans="1:14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</row>
    <row r="247" spans="1:14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</row>
    <row r="248" spans="1:14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</row>
    <row r="249" spans="1:14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</row>
    <row r="250" spans="1:14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</row>
    <row r="251" spans="1:14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</row>
    <row r="252" spans="1:14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</row>
    <row r="253" spans="1:14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</row>
    <row r="254" spans="1:14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</row>
    <row r="255" spans="1:14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</row>
    <row r="256" spans="1:14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</row>
    <row r="257" spans="1:14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</row>
    <row r="258" spans="1:14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</row>
    <row r="259" spans="1:14" x14ac:dyDescent="0.25">
      <c r="C259" s="54"/>
    </row>
    <row r="260" spans="1:14" x14ac:dyDescent="0.25">
      <c r="C260" s="54"/>
    </row>
    <row r="261" spans="1:14" x14ac:dyDescent="0.25">
      <c r="C261" s="54"/>
    </row>
    <row r="262" spans="1:14" x14ac:dyDescent="0.25">
      <c r="C262" s="54"/>
    </row>
    <row r="263" spans="1:14" x14ac:dyDescent="0.25">
      <c r="C263" s="54"/>
    </row>
    <row r="264" spans="1:14" x14ac:dyDescent="0.25">
      <c r="C264" s="54"/>
    </row>
    <row r="265" spans="1:14" x14ac:dyDescent="0.25">
      <c r="C265" s="54"/>
    </row>
    <row r="266" spans="1:14" x14ac:dyDescent="0.25">
      <c r="C266" s="54"/>
    </row>
    <row r="267" spans="1:14" x14ac:dyDescent="0.25">
      <c r="C267" s="54"/>
    </row>
    <row r="268" spans="1:14" x14ac:dyDescent="0.25">
      <c r="C268" s="54"/>
    </row>
    <row r="269" spans="1:14" x14ac:dyDescent="0.25">
      <c r="C269" s="54"/>
    </row>
    <row r="270" spans="1:14" x14ac:dyDescent="0.25">
      <c r="C270" s="54"/>
    </row>
    <row r="271" spans="1:14" x14ac:dyDescent="0.25">
      <c r="C271" s="54"/>
    </row>
    <row r="272" spans="1:14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</sheetData>
  <mergeCells count="42">
    <mergeCell ref="B135:O135"/>
    <mergeCell ref="B77:O77"/>
    <mergeCell ref="B82:O82"/>
    <mergeCell ref="B87:O87"/>
    <mergeCell ref="B90:O90"/>
    <mergeCell ref="B112:O112"/>
    <mergeCell ref="B125:O125"/>
    <mergeCell ref="B126:O126"/>
    <mergeCell ref="B130:O130"/>
    <mergeCell ref="B131:O131"/>
    <mergeCell ref="E11:F11"/>
    <mergeCell ref="B20:O20"/>
    <mergeCell ref="B26:O26"/>
    <mergeCell ref="B59:O59"/>
    <mergeCell ref="B70:O70"/>
    <mergeCell ref="B1:O1"/>
    <mergeCell ref="B2:O2"/>
    <mergeCell ref="B3:O3"/>
    <mergeCell ref="B4:O4"/>
    <mergeCell ref="B5:O5"/>
    <mergeCell ref="B6:O6"/>
    <mergeCell ref="G11:G12"/>
    <mergeCell ref="I11:J11"/>
    <mergeCell ref="K11:K12"/>
    <mergeCell ref="M11:N11"/>
    <mergeCell ref="O11:O12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B13:O13"/>
    <mergeCell ref="B14:O14"/>
    <mergeCell ref="B115:O115"/>
    <mergeCell ref="B120:O120"/>
    <mergeCell ref="B121:O121"/>
    <mergeCell ref="B76:O76"/>
  </mergeCells>
  <pageMargins left="0.59055118110236227" right="0.39370078740157483" top="0.78740157480314965" bottom="0.78740157480314965" header="0.31496062992125984" footer="0.31496062992125984"/>
  <pageSetup paperSize="9" scale="95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9"/>
  <sheetViews>
    <sheetView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1:15" x14ac:dyDescent="0.25">
      <c r="B1" s="609" t="s">
        <v>328</v>
      </c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</row>
    <row r="2" spans="1:15" x14ac:dyDescent="0.25">
      <c r="B2" s="609" t="s">
        <v>448</v>
      </c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</row>
    <row r="3" spans="1:15" x14ac:dyDescent="0.25">
      <c r="B3" s="609" t="s">
        <v>506</v>
      </c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</row>
    <row r="4" spans="1:15" x14ac:dyDescent="0.25">
      <c r="B4" s="609" t="s">
        <v>350</v>
      </c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</row>
    <row r="5" spans="1:15" x14ac:dyDescent="0.25">
      <c r="B5" s="598" t="s">
        <v>517</v>
      </c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</row>
    <row r="6" spans="1:15" x14ac:dyDescent="0.25">
      <c r="B6" s="598" t="s">
        <v>541</v>
      </c>
      <c r="C6" s="598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8"/>
      <c r="O6" s="598"/>
    </row>
    <row r="7" spans="1:15" x14ac:dyDescent="0.25">
      <c r="B7" s="598" t="s">
        <v>542</v>
      </c>
      <c r="C7" s="598"/>
      <c r="D7" s="598"/>
      <c r="E7" s="598"/>
      <c r="F7" s="598"/>
      <c r="G7" s="598"/>
      <c r="H7" s="598"/>
      <c r="I7" s="598"/>
      <c r="J7" s="598"/>
      <c r="K7" s="598"/>
      <c r="L7" s="598"/>
      <c r="M7" s="598"/>
      <c r="N7" s="598"/>
      <c r="O7" s="598"/>
    </row>
    <row r="8" spans="1:15" x14ac:dyDescent="0.25">
      <c r="B8" s="598" t="s">
        <v>543</v>
      </c>
      <c r="C8" s="598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</row>
    <row r="9" spans="1:15" x14ac:dyDescent="0.25">
      <c r="B9" s="611" t="s">
        <v>556</v>
      </c>
      <c r="C9" s="611"/>
      <c r="D9" s="611"/>
      <c r="E9" s="611"/>
      <c r="F9" s="611"/>
      <c r="G9" s="611"/>
      <c r="H9" s="611"/>
      <c r="I9" s="611"/>
      <c r="J9" s="611"/>
      <c r="K9" s="611"/>
      <c r="L9" s="611"/>
      <c r="M9" s="611"/>
      <c r="N9" s="611"/>
      <c r="O9" s="611"/>
    </row>
    <row r="10" spans="1:15" x14ac:dyDescent="0.25">
      <c r="B10" s="612" t="s">
        <v>557</v>
      </c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613"/>
    </row>
    <row r="12" spans="1:15" x14ac:dyDescent="0.25">
      <c r="A12" s="503" t="s">
        <v>461</v>
      </c>
      <c r="B12" s="503"/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</row>
    <row r="13" spans="1:15" ht="17.25" customHeight="1" x14ac:dyDescent="0.25">
      <c r="A13" s="474"/>
      <c r="B13" s="474"/>
      <c r="C13" s="474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5" t="s">
        <v>407</v>
      </c>
      <c r="O13" s="5"/>
    </row>
    <row r="14" spans="1:15" ht="15" customHeight="1" x14ac:dyDescent="0.25">
      <c r="A14" s="508" t="s">
        <v>5</v>
      </c>
      <c r="B14" s="511" t="s">
        <v>226</v>
      </c>
      <c r="C14" s="524" t="s">
        <v>336</v>
      </c>
      <c r="D14" s="528" t="s">
        <v>194</v>
      </c>
      <c r="E14" s="528"/>
      <c r="F14" s="529"/>
      <c r="G14" s="514" t="s">
        <v>338</v>
      </c>
      <c r="H14" s="517" t="s">
        <v>194</v>
      </c>
      <c r="I14" s="518"/>
      <c r="J14" s="519"/>
      <c r="K14" s="523" t="s">
        <v>0</v>
      </c>
      <c r="L14" s="531" t="s">
        <v>194</v>
      </c>
      <c r="M14" s="532"/>
      <c r="N14" s="533"/>
    </row>
    <row r="15" spans="1:15" ht="15" customHeight="1" x14ac:dyDescent="0.25">
      <c r="A15" s="509"/>
      <c r="B15" s="512"/>
      <c r="C15" s="525"/>
      <c r="D15" s="529" t="s">
        <v>1</v>
      </c>
      <c r="E15" s="543"/>
      <c r="F15" s="530" t="s">
        <v>2</v>
      </c>
      <c r="G15" s="515"/>
      <c r="H15" s="536" t="s">
        <v>1</v>
      </c>
      <c r="I15" s="536"/>
      <c r="J15" s="507" t="s">
        <v>2</v>
      </c>
      <c r="K15" s="523"/>
      <c r="L15" s="523" t="s">
        <v>1</v>
      </c>
      <c r="M15" s="523"/>
      <c r="N15" s="506" t="s">
        <v>2</v>
      </c>
    </row>
    <row r="16" spans="1:15" ht="28.5" customHeight="1" x14ac:dyDescent="0.25">
      <c r="A16" s="510"/>
      <c r="B16" s="513"/>
      <c r="C16" s="526"/>
      <c r="D16" s="457" t="s">
        <v>3</v>
      </c>
      <c r="E16" s="458" t="s">
        <v>4</v>
      </c>
      <c r="F16" s="530"/>
      <c r="G16" s="516"/>
      <c r="H16" s="464" t="s">
        <v>3</v>
      </c>
      <c r="I16" s="460" t="s">
        <v>4</v>
      </c>
      <c r="J16" s="507"/>
      <c r="K16" s="523"/>
      <c r="L16" s="455" t="s">
        <v>3</v>
      </c>
      <c r="M16" s="459" t="s">
        <v>4</v>
      </c>
      <c r="N16" s="506"/>
    </row>
    <row r="17" spans="1:16" ht="15" customHeight="1" x14ac:dyDescent="0.25">
      <c r="A17" s="6" t="s">
        <v>71</v>
      </c>
      <c r="B17" s="18" t="s">
        <v>6</v>
      </c>
      <c r="C17" s="17">
        <f>D17+F17</f>
        <v>6559.2000000000007</v>
      </c>
      <c r="D17" s="17">
        <f>'[2]4 pr._savarankiškos f-jos'!E87+'[2]5 pr._valstybinės f-jos'!E80+'[2]7 pr._kita dotacija'!E68+'[2]9 pr._įstaigų pajamos'!E43+'[2]10 pr._skolintos lėšos'!E29+'[2]11 pr._apyvartinės lėšos'!E19+'[2]11 pr._apyvartinės lėšos'!E81</f>
        <v>5125.1000000000004</v>
      </c>
      <c r="E17" s="17">
        <f>'[2]4 pr._savarankiškos f-jos'!F87+'[2]5 pr._valstybinės f-jos'!F80+'[2]7 pr._kita dotacija'!F68+'[2]9 pr._įstaigų pajamos'!F43+'[2]10 pr._skolintos lėšos'!F29+'[2]11 pr._apyvartinės lėšos'!F19+'[2]11 pr._apyvartinės lėšos'!F81</f>
        <v>2729.8999999999996</v>
      </c>
      <c r="F17" s="17">
        <f>'[2]4 pr._savarankiškos f-jos'!G87+'[2]5 pr._valstybinės f-jos'!G80+'[2]7 pr._kita dotacija'!G68+'[2]9 pr._įstaigų pajamos'!G43+'[2]10 pr._skolintos lėšos'!G29+'[2]11 pr._apyvartinės lėšos'!G19+'[2]11 pr._apyvartinės lėšos'!G81</f>
        <v>1434.1</v>
      </c>
      <c r="G17" s="11">
        <f t="shared" ref="G17:G23" si="0">H17+J17</f>
        <v>17.100000000000001</v>
      </c>
      <c r="H17" s="11">
        <f>'[2]4 pr._savarankiškos f-jos'!I87+'[2]5 pr._valstybinės f-jos'!I80+'[2]7 pr._kita dotacija'!I68+'[2]9 pr._įstaigų pajamos'!I43+'[2]10 pr._skolintos lėšos'!I29+'[2]11 pr._apyvartinės lėšos'!I19+'[2]11 pr._apyvartinės lėšos'!I81</f>
        <v>17.200000000000003</v>
      </c>
      <c r="I17" s="11">
        <f>'[2]4 pr._savarankiškos f-jos'!J87+'[2]5 pr._valstybinės f-jos'!J80+'[2]7 pr._kita dotacija'!J68+'[2]9 pr._įstaigų pajamos'!J43+'[2]10 pr._skolintos lėšos'!J29+'[2]11 pr._apyvartinės lėšos'!J19+'[2]11 pr._apyvartinės lėšos'!J81</f>
        <v>0.5</v>
      </c>
      <c r="J17" s="11">
        <f>'[2]4 pr._savarankiškos f-jos'!K87+'[2]5 pr._valstybinės f-jos'!K80+'[2]7 pr._kita dotacija'!K68+'[2]9 pr._įstaigų pajamos'!K43+'[2]10 pr._skolintos lėšos'!K29+'[2]11 pr._apyvartinės lėšos'!K19+'[2]11 pr._apyvartinės lėšos'!K81</f>
        <v>-9.9999999999999645E-2</v>
      </c>
      <c r="K17" s="13">
        <f t="shared" ref="K17:K23" si="1">L17+N17</f>
        <v>6576.3</v>
      </c>
      <c r="L17" s="87">
        <f>'[2]4 pr._savarankiškos f-jos'!M87+'[2]5 pr._valstybinės f-jos'!M80+'[2]7 pr._kita dotacija'!M68+'[2]9 pr._įstaigų pajamos'!M43+'[2]10 pr._skolintos lėšos'!M29+'[2]11 pr._apyvartinės lėšos'!M19+'[2]11 pr._apyvartinės lėšos'!M81</f>
        <v>5142.3</v>
      </c>
      <c r="M17" s="87">
        <f>'[2]4 pr._savarankiškos f-jos'!N87+'[2]5 pr._valstybinės f-jos'!N80+'[2]7 pr._kita dotacija'!N68+'[2]9 pr._įstaigų pajamos'!N43+'[2]10 pr._skolintos lėšos'!N29+'[2]11 pr._apyvartinės lėšos'!N19+'[2]11 pr._apyvartinės lėšos'!N81</f>
        <v>2730.3999999999996</v>
      </c>
      <c r="N17" s="87">
        <f>'[2]4 pr._savarankiškos f-jos'!O87+'[2]5 pr._valstybinės f-jos'!O80+'[2]7 pr._kita dotacija'!O68+'[2]9 pr._įstaigų pajamos'!O43+'[2]10 pr._skolintos lėšos'!O29+'[2]11 pr._apyvartinės lėšos'!O19+'[2]11 pr._apyvartinės lėšos'!O81</f>
        <v>1434</v>
      </c>
    </row>
    <row r="18" spans="1:16" ht="15" customHeight="1" x14ac:dyDescent="0.25">
      <c r="A18" s="6" t="s">
        <v>182</v>
      </c>
      <c r="B18" s="18" t="s">
        <v>59</v>
      </c>
      <c r="C18" s="17">
        <f t="shared" ref="C18:C23" si="2">D18+F18</f>
        <v>4597</v>
      </c>
      <c r="D18" s="17">
        <f>'[2]4 pr._savarankiškos f-jos'!E141+'[2]8 pr._aplinkos apsaugos s. p.'!E17+'[2]9 pr._įstaigų pajamos'!E56+'[2]10 pr._skolintos lėšos'!E36+'[2]7 pr._kita dotacija'!E75+'[2]11 pr._apyvartinės lėšos'!E25+'[2]11 pr._apyvartinės lėšos'!E86+'[2]11 pr._apyvartinės lėšos'!E124</f>
        <v>3186.8999999999996</v>
      </c>
      <c r="E18" s="17">
        <f>'[2]4 pr._savarankiškos f-jos'!F141+'[2]8 pr._aplinkos apsaugos s. p.'!F17+'[2]9 pr._įstaigų pajamos'!F56+'[2]10 pr._skolintos lėšos'!F36+'[2]7 pr._kita dotacija'!F75+'[2]11 pr._apyvartinės lėšos'!F25+'[2]11 pr._apyvartinės lėšos'!F86+'[2]11 pr._apyvartinės lėšos'!F124</f>
        <v>0</v>
      </c>
      <c r="F18" s="17">
        <f>'[2]4 pr._savarankiškos f-jos'!G141+'[2]8 pr._aplinkos apsaugos s. p.'!G17+'[2]9 pr._įstaigų pajamos'!G56+'[2]10 pr._skolintos lėšos'!G36+'[2]7 pr._kita dotacija'!G75+'[2]11 pr._apyvartinės lėšos'!G25+'[2]11 pr._apyvartinės lėšos'!G86+'[2]11 pr._apyvartinės lėšos'!G124</f>
        <v>1410.1000000000001</v>
      </c>
      <c r="G18" s="11">
        <f t="shared" si="0"/>
        <v>94.4</v>
      </c>
      <c r="H18" s="11">
        <f>'[2]4 pr._savarankiškos f-jos'!I141+'[2]8 pr._aplinkos apsaugos s. p.'!I17+'[2]9 pr._įstaigų pajamos'!I56+'[2]10 pr._skolintos lėšos'!I36+'[2]7 pr._kita dotacija'!I75+'[2]11 pr._apyvartinės lėšos'!I25+'[2]11 pr._apyvartinės lėšos'!I86+'[2]11 pr._apyvartinės lėšos'!I124</f>
        <v>58.5</v>
      </c>
      <c r="I18" s="11">
        <f>'[2]4 pr._savarankiškos f-jos'!J141+'[2]8 pr._aplinkos apsaugos s. p.'!J17+'[2]9 pr._įstaigų pajamos'!J56+'[2]10 pr._skolintos lėšos'!J36+'[2]7 pr._kita dotacija'!J75+'[2]11 pr._apyvartinės lėšos'!J25+'[2]11 pr._apyvartinės lėšos'!J86+'[2]11 pr._apyvartinės lėšos'!J124</f>
        <v>0</v>
      </c>
      <c r="J18" s="11">
        <f>'[2]4 pr._savarankiškos f-jos'!K141+'[2]8 pr._aplinkos apsaugos s. p.'!K17+'[2]9 pr._įstaigų pajamos'!K56+'[2]10 pr._skolintos lėšos'!K36+'[2]7 pr._kita dotacija'!K75+'[2]11 pr._apyvartinės lėšos'!K25+'[2]11 pr._apyvartinės lėšos'!K86+'[2]11 pr._apyvartinės lėšos'!K124</f>
        <v>35.900000000000006</v>
      </c>
      <c r="K18" s="13">
        <f t="shared" si="1"/>
        <v>4691.3999999999996</v>
      </c>
      <c r="L18" s="13">
        <f>'[2]4 pr._savarankiškos f-jos'!M141+'[2]8 pr._aplinkos apsaugos s. p.'!M17+'[2]9 pr._įstaigų pajamos'!M56+'[2]10 pr._skolintos lėšos'!M36+'[2]7 pr._kita dotacija'!M75+'[2]11 pr._apyvartinės lėšos'!M25+'[2]11 pr._apyvartinės lėšos'!M86+'[2]11 pr._apyvartinės lėšos'!M124</f>
        <v>3245.3999999999996</v>
      </c>
      <c r="M18" s="13">
        <f>'[2]4 pr._savarankiškos f-jos'!N141+'[2]8 pr._aplinkos apsaugos s. p.'!N17+'[2]9 pr._įstaigų pajamos'!N56+'[2]10 pr._skolintos lėšos'!N36+'[2]7 pr._kita dotacija'!N75+'[2]11 pr._apyvartinės lėšos'!N25+'[2]11 pr._apyvartinės lėšos'!N86+'[2]11 pr._apyvartinės lėšos'!N124</f>
        <v>0</v>
      </c>
      <c r="N18" s="13">
        <f>'[2]4 pr._savarankiškos f-jos'!O141+'[2]8 pr._aplinkos apsaugos s. p.'!O17+'[2]9 pr._įstaigų pajamos'!O56+'[2]10 pr._skolintos lėšos'!O36+'[2]7 pr._kita dotacija'!O75+'[2]11 pr._apyvartinės lėšos'!O25+'[2]11 pr._apyvartinės lėšos'!O86+'[2]11 pr._apyvartinės lėšos'!O124</f>
        <v>1446</v>
      </c>
    </row>
    <row r="19" spans="1:16" ht="15.95" customHeight="1" x14ac:dyDescent="0.25">
      <c r="A19" s="6" t="s">
        <v>72</v>
      </c>
      <c r="B19" s="18" t="s">
        <v>63</v>
      </c>
      <c r="C19" s="17">
        <f t="shared" si="2"/>
        <v>546.30000000000007</v>
      </c>
      <c r="D19" s="17">
        <f>'[2]4 pr._savarankiškos f-jos'!E145+'[2]5 pr._valstybinės f-jos'!E86+'[2]8 pr._aplinkos apsaugos s. p.'!E20+'[2]9 pr._įstaigų pajamos'!E60+'[2]10 pr._skolintos lėšos'!E39+'[2]7 pr._kita dotacija'!E85+'[2]11 pr._apyvartinės lėšos'!E88</f>
        <v>270.30000000000007</v>
      </c>
      <c r="E19" s="17">
        <f>'[2]4 pr._savarankiškos f-jos'!F145+'[2]5 pr._valstybinės f-jos'!F86+'[2]8 pr._aplinkos apsaugos s. p.'!F20+'[2]9 pr._įstaigų pajamos'!F60+'[2]10 pr._skolintos lėšos'!F39+'[2]7 pr._kita dotacija'!F85+'[2]11 pr._apyvartinės lėšos'!F88</f>
        <v>122.60000000000001</v>
      </c>
      <c r="F19" s="17">
        <f>'[2]4 pr._savarankiškos f-jos'!G145+'[2]5 pr._valstybinės f-jos'!G86+'[2]8 pr._aplinkos apsaugos s. p.'!G20+'[2]9 pr._įstaigų pajamos'!G60+'[2]10 pr._skolintos lėšos'!G39+'[2]7 pr._kita dotacija'!G85+'[2]11 pr._apyvartinės lėšos'!G88</f>
        <v>276</v>
      </c>
      <c r="G19" s="11">
        <f t="shared" si="0"/>
        <v>0</v>
      </c>
      <c r="H19" s="11">
        <f>'[2]4 pr._savarankiškos f-jos'!I145+'[2]5 pr._valstybinės f-jos'!I86+'[2]8 pr._aplinkos apsaugos s. p.'!I20+'[2]9 pr._įstaigų pajamos'!I60+'[2]10 pr._skolintos lėšos'!I39+'[2]7 pr._kita dotacija'!I85+'[2]11 pr._apyvartinės lėšos'!I88</f>
        <v>0</v>
      </c>
      <c r="I19" s="11">
        <f>'[2]4 pr._savarankiškos f-jos'!J145+'[2]5 pr._valstybinės f-jos'!J86+'[2]8 pr._aplinkos apsaugos s. p.'!J20+'[2]9 pr._įstaigų pajamos'!J60+'[2]10 pr._skolintos lėšos'!J39+'[2]7 pr._kita dotacija'!J85+'[2]11 pr._apyvartinės lėšos'!J88</f>
        <v>0</v>
      </c>
      <c r="J19" s="11">
        <f>'[2]4 pr._savarankiškos f-jos'!K145+'[2]5 pr._valstybinės f-jos'!K86+'[2]8 pr._aplinkos apsaugos s. p.'!K20+'[2]9 pr._įstaigų pajamos'!K60+'[2]10 pr._skolintos lėšos'!K39+'[2]7 pr._kita dotacija'!K85+'[2]11 pr._apyvartinės lėšos'!K88</f>
        <v>0</v>
      </c>
      <c r="K19" s="13">
        <f t="shared" si="1"/>
        <v>546.30000000000007</v>
      </c>
      <c r="L19" s="13">
        <f>'[2]4 pr._savarankiškos f-jos'!M145+'[2]5 pr._valstybinės f-jos'!M86+'[2]8 pr._aplinkos apsaugos s. p.'!M20+'[2]9 pr._įstaigų pajamos'!M60+'[2]10 pr._skolintos lėšos'!M39+'[2]7 pr._kita dotacija'!M85+'[2]11 pr._apyvartinės lėšos'!M88</f>
        <v>270.30000000000007</v>
      </c>
      <c r="M19" s="13">
        <f>'[2]4 pr._savarankiškos f-jos'!N145+'[2]5 pr._valstybinės f-jos'!N86+'[2]8 pr._aplinkos apsaugos s. p.'!N20+'[2]9 pr._įstaigų pajamos'!N60+'[2]10 pr._skolintos lėšos'!N39+'[2]7 pr._kita dotacija'!N85+'[2]11 pr._apyvartinės lėšos'!N88</f>
        <v>122.60000000000001</v>
      </c>
      <c r="N19" s="13">
        <f>'[2]4 pr._savarankiškos f-jos'!O145+'[2]5 pr._valstybinės f-jos'!O86+'[2]8 pr._aplinkos apsaugos s. p.'!O20+'[2]9 pr._įstaigų pajamos'!O60+'[2]10 pr._skolintos lėšos'!O39+'[2]7 pr._kita dotacija'!O85+'[2]11 pr._apyvartinės lėšos'!O88</f>
        <v>276</v>
      </c>
    </row>
    <row r="20" spans="1:16" ht="15" customHeight="1" x14ac:dyDescent="0.25">
      <c r="A20" s="6" t="s">
        <v>73</v>
      </c>
      <c r="B20" s="18" t="s">
        <v>171</v>
      </c>
      <c r="C20" s="17">
        <f>D20+F20</f>
        <v>17183.399999999998</v>
      </c>
      <c r="D20" s="17">
        <f>'[2]4 pr._savarankiškos f-jos'!E185+'[2]6 pr._mokinio krepšelis'!E51+'[2]7 pr._kita dotacija'!E241+'[2]9 pr._įstaigų pajamos'!E96+'[2]10 pr._skolintos lėšos'!E42+'[2]11 pr._apyvartinės lėšos'!E58+'[2]11 pr._apyvartinės lėšos'!E111+'[2]11 pr._apyvartinės lėšos'!E134</f>
        <v>16340.199999999999</v>
      </c>
      <c r="E20" s="17">
        <f>'[2]4 pr._savarankiškos f-jos'!F185+'[2]6 pr._mokinio krepšelis'!F51+'[2]7 pr._kita dotacija'!F241+'[2]9 pr._įstaigų pajamos'!F96+'[2]10 pr._skolintos lėšos'!F42+'[2]11 pr._apyvartinės lėšos'!F58+'[2]11 pr._apyvartinės lėšos'!F111+'[2]11 pr._apyvartinės lėšos'!F134</f>
        <v>10610.100000000002</v>
      </c>
      <c r="F20" s="17">
        <f>'[2]4 pr._savarankiškos f-jos'!G185+'[2]6 pr._mokinio krepšelis'!G51+'[2]7 pr._kita dotacija'!G241+'[2]9 pr._įstaigų pajamos'!G96+'[2]10 pr._skolintos lėšos'!G42+'[2]11 pr._apyvartinės lėšos'!G58+'[2]11 pr._apyvartinės lėšos'!G111+'[2]11 pr._apyvartinės lėšos'!G134</f>
        <v>843.2</v>
      </c>
      <c r="G20" s="11">
        <f t="shared" si="0"/>
        <v>215.2</v>
      </c>
      <c r="H20" s="11">
        <f>'[2]4 pr._savarankiškos f-jos'!I185+'[2]6 pr._mokinio krepšelis'!I51+'[2]7 pr._kita dotacija'!I241+'[2]9 pr._įstaigų pajamos'!I96+'[2]10 pr._skolintos lėšos'!I42+'[2]11 pr._apyvartinės lėšos'!I58+'[2]11 pr._apyvartinės lėšos'!I111+'[2]11 pr._apyvartinės lėšos'!I134</f>
        <v>95.199999999999989</v>
      </c>
      <c r="I20" s="11">
        <f>'[2]4 pr._savarankiškos f-jos'!J185+'[2]6 pr._mokinio krepšelis'!J51+'[2]7 pr._kita dotacija'!J241+'[2]9 pr._įstaigų pajamos'!J96+'[2]10 pr._skolintos lėšos'!J42+'[2]11 pr._apyvartinės lėšos'!J58+'[2]11 pr._apyvartinės lėšos'!J111+'[2]11 pr._apyvartinės lėšos'!J134</f>
        <v>29</v>
      </c>
      <c r="J20" s="11">
        <f>'[2]4 pr._savarankiškos f-jos'!K185+'[2]6 pr._mokinio krepšelis'!K51+'[2]7 pr._kita dotacija'!K241+'[2]9 pr._įstaigų pajamos'!K96+'[2]10 pr._skolintos lėšos'!K42+'[2]11 pr._apyvartinės lėšos'!K58+'[2]11 pr._apyvartinės lėšos'!K111+'[2]11 pr._apyvartinės lėšos'!K134</f>
        <v>120</v>
      </c>
      <c r="K20" s="13">
        <f t="shared" si="1"/>
        <v>17398.600000000002</v>
      </c>
      <c r="L20" s="13">
        <f>'[2]4 pr._savarankiškos f-jos'!M185+'[2]6 pr._mokinio krepšelis'!M51+'[2]7 pr._kita dotacija'!M241+'[2]9 pr._įstaigų pajamos'!M96+'[2]10 pr._skolintos lėšos'!M42+'[2]11 pr._apyvartinės lėšos'!M58+'[2]11 pr._apyvartinės lėšos'!M111+'[2]11 pr._apyvartinės lėšos'!M134</f>
        <v>16435.400000000001</v>
      </c>
      <c r="M20" s="13">
        <f>'[2]4 pr._savarankiškos f-jos'!N185+'[2]6 pr._mokinio krepšelis'!N51+'[2]7 pr._kita dotacija'!N241+'[2]9 pr._įstaigų pajamos'!N96+'[2]10 pr._skolintos lėšos'!N42+'[2]11 pr._apyvartinės lėšos'!N58+'[2]11 pr._apyvartinės lėšos'!N111+'[2]11 pr._apyvartinės lėšos'!N134</f>
        <v>10639.100000000002</v>
      </c>
      <c r="N20" s="13">
        <f>'[2]4 pr._savarankiškos f-jos'!O185+'[2]6 pr._mokinio krepšelis'!O51+'[2]7 pr._kita dotacija'!O241+'[2]9 pr._įstaigų pajamos'!O96+'[2]10 pr._skolintos lėšos'!O42+'[2]11 pr._apyvartinės lėšos'!O58+'[2]11 pr._apyvartinės lėšos'!O111+'[2]11 pr._apyvartinės lėšos'!O134</f>
        <v>963.2</v>
      </c>
    </row>
    <row r="21" spans="1:16" x14ac:dyDescent="0.25">
      <c r="A21" s="6" t="s">
        <v>74</v>
      </c>
      <c r="B21" s="18" t="s">
        <v>181</v>
      </c>
      <c r="C21" s="17">
        <f t="shared" si="2"/>
        <v>1308.5999999999999</v>
      </c>
      <c r="D21" s="17">
        <f>'[2]4 pr._savarankiškos f-jos'!E190+'[2]5 pr._valstybinės f-jos'!E112+'[2]10 pr._skolintos lėšos'!E45+'[2]7 pr._kita dotacija'!E247</f>
        <v>734.3</v>
      </c>
      <c r="E21" s="17">
        <f>'[2]4 pr._savarankiškos f-jos'!F190+'[2]5 pr._valstybinės f-jos'!F112+'[2]10 pr._skolintos lėšos'!F45+'[2]7 pr._kita dotacija'!F247</f>
        <v>166.3</v>
      </c>
      <c r="F21" s="17">
        <f>'[2]4 pr._savarankiškos f-jos'!G190+'[2]5 pr._valstybinės f-jos'!G112+'[2]10 pr._skolintos lėšos'!G45+'[2]7 pr._kita dotacija'!G247</f>
        <v>574.29999999999995</v>
      </c>
      <c r="G21" s="11">
        <f t="shared" si="0"/>
        <v>1.2</v>
      </c>
      <c r="H21" s="11">
        <f>'[2]4 pr._savarankiškos f-jos'!I190+'[2]5 pr._valstybinės f-jos'!I112+'[2]10 pr._skolintos lėšos'!I45+'[2]7 pr._kita dotacija'!I247</f>
        <v>1.2</v>
      </c>
      <c r="I21" s="11">
        <f>'[2]4 pr._savarankiškos f-jos'!J190+'[2]5 pr._valstybinės f-jos'!J112+'[2]10 pr._skolintos lėšos'!J45+'[2]7 pr._kita dotacija'!J247</f>
        <v>0</v>
      </c>
      <c r="J21" s="11">
        <f>'[2]4 pr._savarankiškos f-jos'!K190+'[2]5 pr._valstybinės f-jos'!K112+'[2]10 pr._skolintos lėšos'!K45+'[2]7 pr._kita dotacija'!K247</f>
        <v>0</v>
      </c>
      <c r="K21" s="13">
        <f t="shared" si="1"/>
        <v>1309.8</v>
      </c>
      <c r="L21" s="13">
        <f>'[2]4 pr._savarankiškos f-jos'!M190+'[2]5 pr._valstybinės f-jos'!M112+'[2]10 pr._skolintos lėšos'!M45+'[2]7 pr._kita dotacija'!M247</f>
        <v>735.5</v>
      </c>
      <c r="M21" s="13">
        <f>'[2]4 pr._savarankiškos f-jos'!N190+'[2]5 pr._valstybinės f-jos'!N112+'[2]10 pr._skolintos lėšos'!N45+'[2]7 pr._kita dotacija'!N247</f>
        <v>166.3</v>
      </c>
      <c r="N21" s="13">
        <f>'[2]4 pr._savarankiškos f-jos'!O190+'[2]5 pr._valstybinės f-jos'!O112+'[2]10 pr._skolintos lėšos'!O45+'[2]7 pr._kita dotacija'!O247</f>
        <v>574.29999999999995</v>
      </c>
    </row>
    <row r="22" spans="1:16" x14ac:dyDescent="0.25">
      <c r="A22" s="6" t="s">
        <v>75</v>
      </c>
      <c r="B22" s="18" t="s">
        <v>66</v>
      </c>
      <c r="C22" s="17">
        <f t="shared" si="2"/>
        <v>4909.3999999999996</v>
      </c>
      <c r="D22" s="17">
        <f>'[2]4 pr._savarankiškos f-jos'!E207+'[2]9 pr._įstaigų pajamos'!E112+'[2]10 pr._skolintos lėšos'!E49+'[2]7 pr._kita dotacija'!E305+'[2]11 pr._apyvartinės lėšos'!E69+'[2]11 pr._apyvartinės lėšos'!E114+'[2]11 pr._apyvartinės lėšos'!E129</f>
        <v>2144.2000000000003</v>
      </c>
      <c r="E22" s="17">
        <f>'[2]4 pr._savarankiškos f-jos'!F207+'[2]9 pr._įstaigų pajamos'!F112+'[2]10 pr._skolintos lėšos'!F49+'[2]7 pr._kita dotacija'!F305+'[2]11 pr._apyvartinės lėšos'!F69+'[2]11 pr._apyvartinės lėšos'!F114+'[2]11 pr._apyvartinės lėšos'!F129</f>
        <v>1121.8999999999999</v>
      </c>
      <c r="F22" s="17">
        <f>'[2]4 pr._savarankiškos f-jos'!G207+'[2]9 pr._įstaigų pajamos'!G112+'[2]10 pr._skolintos lėšos'!G49+'[2]7 pr._kita dotacija'!G305+'[2]11 pr._apyvartinės lėšos'!G69+'[2]11 pr._apyvartinės lėšos'!G114+'[2]11 pr._apyvartinės lėšos'!G129</f>
        <v>2765.2</v>
      </c>
      <c r="G22" s="11">
        <f t="shared" si="0"/>
        <v>0</v>
      </c>
      <c r="H22" s="11">
        <f>'[2]4 pr._savarankiškos f-jos'!I207+'[2]9 pr._įstaigų pajamos'!I112+'[2]10 pr._skolintos lėšos'!I49+'[2]7 pr._kita dotacija'!I305+'[2]11 pr._apyvartinės lėšos'!I69+'[2]11 pr._apyvartinės lėšos'!I114+'[2]11 pr._apyvartinės lėšos'!I129</f>
        <v>10.199999999999999</v>
      </c>
      <c r="I22" s="11">
        <f>'[2]4 pr._savarankiškos f-jos'!J207+'[2]9 pr._įstaigų pajamos'!J112+'[2]10 pr._skolintos lėšos'!J49+'[2]7 pr._kita dotacija'!J305+'[2]11 pr._apyvartinės lėšos'!J69+'[2]11 pr._apyvartinės lėšos'!J114+'[2]11 pr._apyvartinės lėšos'!J129</f>
        <v>0</v>
      </c>
      <c r="J22" s="11">
        <f>'[2]4 pr._savarankiškos f-jos'!K207+'[2]9 pr._įstaigų pajamos'!K112+'[2]10 pr._skolintos lėšos'!K49+'[2]7 pr._kita dotacija'!K305+'[2]11 pr._apyvartinės lėšos'!K69+'[2]11 pr._apyvartinės lėšos'!K114+'[2]11 pr._apyvartinės lėšos'!K129</f>
        <v>-10.199999999999999</v>
      </c>
      <c r="K22" s="13">
        <f t="shared" si="1"/>
        <v>4909.3999999999996</v>
      </c>
      <c r="L22" s="13">
        <f>'[2]4 pr._savarankiškos f-jos'!M207+'[2]9 pr._įstaigų pajamos'!M112+'[2]10 pr._skolintos lėšos'!M49+'[2]7 pr._kita dotacija'!M305+'[2]11 pr._apyvartinės lėšos'!M69+'[2]11 pr._apyvartinės lėšos'!M114+'[2]11 pr._apyvartinės lėšos'!M129</f>
        <v>2154.4</v>
      </c>
      <c r="M22" s="13">
        <f>'[2]4 pr._savarankiškos f-jos'!N207+'[2]9 pr._įstaigų pajamos'!N112+'[2]10 pr._skolintos lėšos'!N49+'[2]7 pr._kita dotacija'!N305+'[2]11 pr._apyvartinės lėšos'!N69+'[2]11 pr._apyvartinės lėšos'!N114+'[2]11 pr._apyvartinės lėšos'!N129</f>
        <v>1121.8999999999999</v>
      </c>
      <c r="N22" s="13">
        <f>'[2]4 pr._savarankiškos f-jos'!O207+'[2]9 pr._įstaigų pajamos'!O112+'[2]10 pr._skolintos lėšos'!O49+'[2]7 pr._kita dotacija'!O305+'[2]11 pr._apyvartinės lėšos'!O69+'[2]11 pr._apyvartinės lėšos'!O114+'[2]11 pr._apyvartinės lėšos'!O129</f>
        <v>2755</v>
      </c>
    </row>
    <row r="23" spans="1:16" x14ac:dyDescent="0.25">
      <c r="A23" s="6" t="s">
        <v>76</v>
      </c>
      <c r="B23" s="18" t="s">
        <v>68</v>
      </c>
      <c r="C23" s="17">
        <f t="shared" si="2"/>
        <v>5103.5</v>
      </c>
      <c r="D23" s="17">
        <f>'[2]4 pr._savarankiškos f-jos'!E218+'[2]5 pr._valstybinės f-jos'!E123+'[2]9 pr._įstaigų pajamos'!E118+'[2]7 pr._kita dotacija'!E324+'[2]10 pr._skolintos lėšos'!E52+'[2]11 pr._apyvartinės lėšos'!E75+'[2]11 pr._apyvartinės lėšos'!E119+'[2]11 pr._apyvartinės lėšos'!E138</f>
        <v>4916.8999999999996</v>
      </c>
      <c r="E23" s="17">
        <f>'[2]4 pr._savarankiškos f-jos'!F218+'[2]5 pr._valstybinės f-jos'!F123+'[2]9 pr._įstaigų pajamos'!F118+'[2]7 pr._kita dotacija'!F324+'[2]10 pr._skolintos lėšos'!F52+'[2]11 pr._apyvartinės lėšos'!F75+'[2]11 pr._apyvartinės lėšos'!F119+'[2]11 pr._apyvartinės lėšos'!F138</f>
        <v>1176.4999999999998</v>
      </c>
      <c r="F23" s="17">
        <f>'[2]4 pr._savarankiškos f-jos'!G218+'[2]5 pr._valstybinės f-jos'!G123+'[2]9 pr._įstaigų pajamos'!G118+'[2]7 pr._kita dotacija'!G324+'[2]10 pr._skolintos lėšos'!G52+'[2]11 pr._apyvartinės lėšos'!G75+'[2]11 pr._apyvartinės lėšos'!G119+'[2]11 pr._apyvartinės lėšos'!G138</f>
        <v>186.6</v>
      </c>
      <c r="G23" s="11">
        <f t="shared" si="0"/>
        <v>6.7</v>
      </c>
      <c r="H23" s="11">
        <f>'[2]4 pr._savarankiškos f-jos'!I218+'[2]5 pr._valstybinės f-jos'!I123+'[2]9 pr._įstaigų pajamos'!I118+'[2]7 pr._kita dotacija'!I324+'[2]10 pr._skolintos lėšos'!I52+'[2]11 pr._apyvartinės lėšos'!I75+'[2]11 pr._apyvartinės lėšos'!I119+'[2]11 pr._apyvartinės lėšos'!I138</f>
        <v>6.7</v>
      </c>
      <c r="I23" s="11">
        <f>'[2]4 pr._savarankiškos f-jos'!J218+'[2]5 pr._valstybinės f-jos'!J123+'[2]9 pr._įstaigų pajamos'!J118+'[2]7 pr._kita dotacija'!J324+'[2]10 pr._skolintos lėšos'!J52+'[2]11 pr._apyvartinės lėšos'!J75+'[2]11 pr._apyvartinės lėšos'!J119+'[2]11 pr._apyvartinės lėšos'!J138</f>
        <v>5.0999999999999996</v>
      </c>
      <c r="J23" s="11">
        <f>'[2]4 pr._savarankiškos f-jos'!K218+'[2]5 pr._valstybinės f-jos'!K123+'[2]9 pr._įstaigų pajamos'!K118+'[2]7 pr._kita dotacija'!K324+'[2]10 pr._skolintos lėšos'!K52+'[2]11 pr._apyvartinės lėšos'!K75+'[2]11 pr._apyvartinės lėšos'!K119+'[2]11 pr._apyvartinės lėšos'!K138</f>
        <v>0</v>
      </c>
      <c r="K23" s="13">
        <f t="shared" si="1"/>
        <v>5110.2</v>
      </c>
      <c r="L23" s="13">
        <f>'[2]4 pr._savarankiškos f-jos'!M218+'[2]5 pr._valstybinės f-jos'!M123+'[2]9 pr._įstaigų pajamos'!M118+'[2]7 pr._kita dotacija'!M324+'[2]10 pr._skolintos lėšos'!M52+'[2]11 pr._apyvartinės lėšos'!M75+'[2]11 pr._apyvartinės lėšos'!M119+'[2]11 pr._apyvartinės lėšos'!M138</f>
        <v>4923.5999999999995</v>
      </c>
      <c r="M23" s="13">
        <f>'[2]4 pr._savarankiškos f-jos'!N218+'[2]5 pr._valstybinės f-jos'!N123+'[2]9 pr._įstaigų pajamos'!N118+'[2]7 pr._kita dotacija'!N324+'[2]10 pr._skolintos lėšos'!N52+'[2]11 pr._apyvartinės lėšos'!N75+'[2]11 pr._apyvartinės lėšos'!N119+'[2]11 pr._apyvartinės lėšos'!N138</f>
        <v>1181.5999999999999</v>
      </c>
      <c r="N23" s="13">
        <f>'[2]4 pr._savarankiškos f-jos'!O218+'[2]5 pr._valstybinės f-jos'!O123+'[2]9 pr._įstaigų pajamos'!O118+'[2]7 pr._kita dotacija'!O324+'[2]10 pr._skolintos lėšos'!O52+'[2]11 pr._apyvartinės lėšos'!O75+'[2]11 pr._apyvartinės lėšos'!O119+'[2]11 pr._apyvartinės lėšos'!O138</f>
        <v>186.6</v>
      </c>
    </row>
    <row r="24" spans="1:16" x14ac:dyDescent="0.25">
      <c r="A24" s="108" t="s">
        <v>77</v>
      </c>
      <c r="B24" s="46" t="s">
        <v>172</v>
      </c>
      <c r="C24" s="48">
        <f>SUM(C17:C23)</f>
        <v>40207.399999999994</v>
      </c>
      <c r="D24" s="48">
        <f>SUM(D17:D23)</f>
        <v>32717.9</v>
      </c>
      <c r="E24" s="48">
        <f>SUM(E17:E23)</f>
        <v>15927.300000000001</v>
      </c>
      <c r="F24" s="48">
        <f>SUM(F17:F23)</f>
        <v>7489.5</v>
      </c>
      <c r="G24" s="49">
        <f t="shared" ref="G24:N24" si="3">SUM(G17:G23)</f>
        <v>334.59999999999997</v>
      </c>
      <c r="H24" s="49">
        <f t="shared" si="3"/>
        <v>188.99999999999994</v>
      </c>
      <c r="I24" s="49">
        <f t="shared" si="3"/>
        <v>34.6</v>
      </c>
      <c r="J24" s="49">
        <f t="shared" si="3"/>
        <v>145.60000000000002</v>
      </c>
      <c r="K24" s="50">
        <f t="shared" si="3"/>
        <v>40542</v>
      </c>
      <c r="L24" s="50">
        <f t="shared" si="3"/>
        <v>32906.9</v>
      </c>
      <c r="M24" s="50">
        <f t="shared" si="3"/>
        <v>15961.900000000001</v>
      </c>
      <c r="N24" s="50">
        <f t="shared" si="3"/>
        <v>7635.1</v>
      </c>
    </row>
    <row r="25" spans="1:16" x14ac:dyDescent="0.25">
      <c r="A25" s="7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</row>
    <row r="26" spans="1:16" x14ac:dyDescent="0.25">
      <c r="A26" s="7"/>
      <c r="B26" s="7"/>
      <c r="C26" s="7"/>
      <c r="D26" s="7"/>
      <c r="E26" s="7"/>
      <c r="F26" s="7"/>
    </row>
    <row r="27" spans="1:16" x14ac:dyDescent="0.25">
      <c r="A27" s="7"/>
      <c r="B27" s="7"/>
      <c r="C27" s="7"/>
      <c r="D27" s="7"/>
      <c r="E27" s="7"/>
      <c r="F27" s="7"/>
      <c r="O27" s="74"/>
      <c r="P27" s="111" t="s">
        <v>323</v>
      </c>
    </row>
    <row r="28" spans="1:16" x14ac:dyDescent="0.25">
      <c r="A28" s="7"/>
      <c r="B28" s="7"/>
      <c r="C28" s="7"/>
      <c r="D28" s="7"/>
      <c r="E28" s="7"/>
      <c r="F28" s="7"/>
      <c r="O28" s="67" t="s">
        <v>305</v>
      </c>
      <c r="P28" s="68">
        <f>'[2]4 pr._savarankiškos f-jos'!Q224+'[2]5 pr._valstybinės f-jos'!Q148+'[2]6 pr._mokinio krepšelis'!Q12+'[2]7 pr._kita dotacija'!S341+'[2]8 pr._aplinkos apsaugos s. p.'!Q14+'[2]9 pr._įstaigų pajamos'!Q121+'[2]10 pr._skolintos lėšos'!Q55+'[2]11 pr._apyvartinės lėšos'!Q146</f>
        <v>4669.7000000000007</v>
      </c>
    </row>
    <row r="29" spans="1:16" x14ac:dyDescent="0.25">
      <c r="A29" s="7"/>
      <c r="B29" s="7"/>
      <c r="C29" s="7"/>
      <c r="D29" s="7"/>
      <c r="E29" s="7"/>
      <c r="F29" s="7"/>
      <c r="O29" s="67" t="s">
        <v>306</v>
      </c>
      <c r="P29" s="68">
        <f>'[2]4 pr._savarankiškos f-jos'!Q225+'[2]5 pr._valstybinės f-jos'!Q149+'[2]6 pr._mokinio krepšelis'!Q13+'[2]7 pr._kita dotacija'!S342+'[2]8 pr._aplinkos apsaugos s. p.'!Q15+'[2]9 pr._įstaigų pajamos'!Q122+'[2]10 pr._skolintos lėšos'!Q56+'[2]11 pr._apyvartinės lėšos'!Q147</f>
        <v>24.299999999999997</v>
      </c>
    </row>
    <row r="30" spans="1:16" x14ac:dyDescent="0.25">
      <c r="A30" s="7"/>
      <c r="B30" s="7"/>
      <c r="C30" s="7"/>
      <c r="D30" s="7"/>
      <c r="E30" s="7"/>
      <c r="F30" s="7"/>
      <c r="O30" s="67" t="s">
        <v>307</v>
      </c>
      <c r="P30" s="68">
        <f>'[2]4 pr._savarankiškos f-jos'!Q226+'[2]5 pr._valstybinės f-jos'!Q150+'[2]6 pr._mokinio krepšelis'!Q14+'[2]7 pr._kita dotacija'!S343+'[2]8 pr._aplinkos apsaugos s. p.'!Q16+'[2]9 pr._įstaigų pajamos'!Q123+'[2]10 pr._skolintos lėšos'!Q57+'[2]11 pr._apyvartinės lėšos'!Q148</f>
        <v>452.29999999999995</v>
      </c>
    </row>
    <row r="31" spans="1:16" x14ac:dyDescent="0.25">
      <c r="A31" s="7"/>
      <c r="B31" s="7"/>
      <c r="C31" s="7"/>
      <c r="D31" s="7"/>
      <c r="E31" s="7"/>
      <c r="F31" s="7"/>
      <c r="O31" s="67" t="s">
        <v>308</v>
      </c>
      <c r="P31" s="68">
        <f>'[2]4 pr._savarankiškos f-jos'!Q227+'[2]5 pr._valstybinės f-jos'!Q151+'[2]6 pr._mokinio krepšelis'!Q15+'[2]7 pr._kita dotacija'!S344+'[2]8 pr._aplinkos apsaugos s. p.'!Q17+'[2]9 pr._įstaigų pajamos'!Q124+'[2]10 pr._skolintos lėšos'!Q58+'[2]11 pr._apyvartinės lėšos'!Q149</f>
        <v>3409.0000000000005</v>
      </c>
    </row>
    <row r="32" spans="1:16" x14ac:dyDescent="0.25">
      <c r="A32" s="7"/>
      <c r="B32" s="7"/>
      <c r="C32" s="7"/>
      <c r="D32" s="7"/>
      <c r="E32" s="7"/>
      <c r="F32" s="7"/>
      <c r="O32" s="67" t="s">
        <v>311</v>
      </c>
      <c r="P32" s="68">
        <f>'[2]4 pr._savarankiškos f-jos'!Q228+'[2]5 pr._valstybinės f-jos'!Q152+'[2]6 pr._mokinio krepšelis'!Q16+'[2]7 pr._kita dotacija'!S345+'[2]8 pr._aplinkos apsaugos s. p.'!Q18+'[2]9 pr._įstaigų pajamos'!Q125+'[2]10 pr._skolintos lėšos'!Q59+'[2]11 pr._apyvartinės lėšos'!Q150</f>
        <v>2261.6999999999998</v>
      </c>
    </row>
    <row r="33" spans="1:16" x14ac:dyDescent="0.25">
      <c r="A33" s="7"/>
      <c r="B33" s="7"/>
      <c r="C33" s="7"/>
      <c r="D33" s="7"/>
      <c r="E33" s="7"/>
      <c r="F33" s="7"/>
      <c r="G33" s="2" t="s">
        <v>173</v>
      </c>
      <c r="O33" s="67" t="s">
        <v>309</v>
      </c>
      <c r="P33" s="68">
        <f>'[2]4 pr._savarankiškos f-jos'!Q229+'[2]5 pr._valstybinės f-jos'!Q153+'[2]6 pr._mokinio krepšelis'!Q17+'[2]7 pr._kita dotacija'!S346+'[2]8 pr._aplinkos apsaugos s. p.'!Q19+'[2]9 pr._įstaigų pajamos'!Q126+'[2]10 pr._skolintos lėšos'!Q60+'[2]11 pr._apyvartinės lėšos'!Q151</f>
        <v>1493.2999999999997</v>
      </c>
    </row>
    <row r="34" spans="1:16" x14ac:dyDescent="0.25">
      <c r="A34" s="7"/>
      <c r="B34" s="7"/>
      <c r="C34" s="7"/>
      <c r="D34" s="7"/>
      <c r="E34" s="7"/>
      <c r="F34" s="7"/>
      <c r="O34" s="67" t="s">
        <v>310</v>
      </c>
      <c r="P34" s="68">
        <f>'[2]4 pr._savarankiškos f-jos'!Q230+'[2]5 pr._valstybinės f-jos'!Q154+'[2]6 pr._mokinio krepšelis'!Q18+'[2]7 pr._kita dotacija'!S347+'[2]8 pr._aplinkos apsaugos s. p.'!Q20+'[2]9 pr._įstaigų pajamos'!Q127+'[2]10 pr._skolintos lėšos'!Q61+'[2]11 pr._apyvartinės lėšos'!Q152</f>
        <v>555.5</v>
      </c>
    </row>
    <row r="35" spans="1:16" x14ac:dyDescent="0.25">
      <c r="A35" s="7"/>
      <c r="B35" s="7"/>
      <c r="C35" s="7"/>
      <c r="D35" s="7"/>
      <c r="E35" s="7"/>
      <c r="F35" s="7"/>
      <c r="O35" s="67" t="s">
        <v>312</v>
      </c>
      <c r="P35" s="68">
        <f>'[2]4 pr._savarankiškos f-jos'!Q231+'[2]5 pr._valstybinės f-jos'!Q155+'[2]6 pr._mokinio krepšelis'!Q19+'[2]7 pr._kita dotacija'!S348+'[2]8 pr._aplinkos apsaugos s. p.'!Q21+'[2]9 pr._įstaigų pajamos'!Q128+'[2]10 pr._skolintos lėšos'!Q62+'[2]11 pr._apyvartinės lėšos'!Q153</f>
        <v>5022.0999999999995</v>
      </c>
    </row>
    <row r="36" spans="1:16" x14ac:dyDescent="0.25">
      <c r="A36" s="7"/>
      <c r="B36" s="7"/>
      <c r="C36" s="7"/>
      <c r="D36" s="7"/>
      <c r="E36" s="7"/>
      <c r="F36" s="7"/>
      <c r="O36" s="67" t="s">
        <v>313</v>
      </c>
      <c r="P36" s="68">
        <f>'[2]4 pr._savarankiškos f-jos'!Q232+'[2]5 pr._valstybinės f-jos'!Q156+'[2]6 pr._mokinio krepšelis'!Q20+'[2]7 pr._kita dotacija'!S349+'[2]8 pr._aplinkos apsaugos s. p.'!Q22+'[2]9 pr._įstaigų pajamos'!Q129+'[2]10 pr._skolintos lėšos'!Q63+'[2]11 pr._apyvartinės lėšos'!Q154</f>
        <v>17378.8</v>
      </c>
    </row>
    <row r="37" spans="1:16" x14ac:dyDescent="0.25">
      <c r="A37" s="7"/>
      <c r="B37" s="7"/>
      <c r="C37" s="7"/>
      <c r="D37" s="7"/>
      <c r="E37" s="7"/>
      <c r="F37" s="7"/>
      <c r="O37" s="67" t="s">
        <v>314</v>
      </c>
      <c r="P37" s="68">
        <f>'[2]4 pr._savarankiškos f-jos'!Q233+'[2]5 pr._valstybinės f-jos'!Q157+'[2]6 pr._mokinio krepšelis'!Q21+'[2]7 pr._kita dotacija'!S350+'[2]8 pr._aplinkos apsaugos s. p.'!Q23+'[2]9 pr._įstaigų pajamos'!Q130+'[2]10 pr._skolintos lėšos'!Q64+'[2]11 pr._apyvartinės lėšos'!Q155</f>
        <v>5275.3</v>
      </c>
    </row>
    <row r="38" spans="1:16" x14ac:dyDescent="0.25">
      <c r="A38" s="7"/>
      <c r="B38" s="7"/>
      <c r="C38" s="7"/>
      <c r="D38" s="7"/>
      <c r="E38" s="7"/>
      <c r="F38" s="7"/>
      <c r="O38" s="72" t="s">
        <v>172</v>
      </c>
      <c r="P38" s="73">
        <f>SUM(P28:P37)</f>
        <v>40542</v>
      </c>
    </row>
    <row r="39" spans="1:16" x14ac:dyDescent="0.25">
      <c r="A39" s="7"/>
      <c r="B39" s="7"/>
      <c r="C39" s="7"/>
      <c r="D39" s="7"/>
      <c r="E39" s="7"/>
      <c r="F39" s="7"/>
      <c r="O39" s="74"/>
      <c r="P39" s="74"/>
    </row>
    <row r="40" spans="1:16" x14ac:dyDescent="0.25">
      <c r="A40" s="7"/>
      <c r="B40" s="7"/>
      <c r="C40" s="7"/>
      <c r="D40" s="7"/>
      <c r="E40" s="7"/>
      <c r="F40" s="7"/>
      <c r="O40" s="74"/>
      <c r="P40" s="74">
        <f>K24-P38</f>
        <v>0</v>
      </c>
    </row>
    <row r="41" spans="1:16" x14ac:dyDescent="0.25">
      <c r="A41" s="7"/>
      <c r="B41" s="7"/>
      <c r="C41" s="7"/>
      <c r="D41" s="7"/>
      <c r="E41" s="7"/>
      <c r="F41" s="7"/>
    </row>
    <row r="42" spans="1:16" x14ac:dyDescent="0.25">
      <c r="A42" s="7"/>
      <c r="B42" s="7"/>
      <c r="C42" s="7"/>
      <c r="D42" s="7"/>
      <c r="E42" s="7"/>
      <c r="F42" s="7"/>
    </row>
    <row r="43" spans="1:16" x14ac:dyDescent="0.25">
      <c r="A43" s="7"/>
      <c r="B43" s="7"/>
      <c r="C43" s="7"/>
      <c r="D43" s="7"/>
      <c r="E43" s="7"/>
      <c r="F43" s="7"/>
    </row>
    <row r="44" spans="1:16" x14ac:dyDescent="0.25">
      <c r="A44" s="7"/>
      <c r="B44" s="7"/>
      <c r="C44" s="7"/>
      <c r="D44" s="7"/>
      <c r="E44" s="7"/>
      <c r="F44" s="7"/>
    </row>
    <row r="45" spans="1:16" x14ac:dyDescent="0.25">
      <c r="A45" s="7"/>
      <c r="B45" s="7"/>
      <c r="C45" s="7"/>
      <c r="D45" s="7"/>
      <c r="E45" s="7"/>
      <c r="F45" s="7"/>
    </row>
    <row r="46" spans="1:16" x14ac:dyDescent="0.25">
      <c r="A46" s="7"/>
      <c r="B46" s="7"/>
      <c r="C46" s="7"/>
      <c r="D46" s="7"/>
      <c r="E46" s="7"/>
      <c r="F46" s="7"/>
    </row>
    <row r="47" spans="1:16" x14ac:dyDescent="0.25">
      <c r="A47" s="7"/>
      <c r="B47" s="7"/>
      <c r="C47" s="7"/>
      <c r="D47" s="7"/>
      <c r="E47" s="7"/>
      <c r="F47" s="7"/>
    </row>
    <row r="48" spans="1:1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</sheetData>
  <mergeCells count="25">
    <mergeCell ref="N15:N16"/>
    <mergeCell ref="B8:O8"/>
    <mergeCell ref="B9:O9"/>
    <mergeCell ref="B10:N10"/>
    <mergeCell ref="A12:N12"/>
    <mergeCell ref="A14:A16"/>
    <mergeCell ref="B14:B16"/>
    <mergeCell ref="C14:C16"/>
    <mergeCell ref="B1:N1"/>
    <mergeCell ref="B2:N2"/>
    <mergeCell ref="B3:N3"/>
    <mergeCell ref="B4:N4"/>
    <mergeCell ref="B7:O7"/>
    <mergeCell ref="B5:O5"/>
    <mergeCell ref="B6:O6"/>
    <mergeCell ref="D14:F14"/>
    <mergeCell ref="G14:G16"/>
    <mergeCell ref="H14:J14"/>
    <mergeCell ref="K14:K16"/>
    <mergeCell ref="L14:N14"/>
    <mergeCell ref="D15:E15"/>
    <mergeCell ref="F15:F16"/>
    <mergeCell ref="H15:I15"/>
    <mergeCell ref="J15:J16"/>
    <mergeCell ref="L15:M15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7"/>
  <sheetViews>
    <sheetView showZeros="0" zoomScale="98" zoomScaleNormal="98" workbookViewId="0">
      <selection activeCell="B3" sqref="B3:O3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00" t="s">
        <v>328</v>
      </c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</row>
    <row r="2" spans="1:15" x14ac:dyDescent="0.25">
      <c r="B2" s="500" t="s">
        <v>448</v>
      </c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</row>
    <row r="3" spans="1:15" x14ac:dyDescent="0.25">
      <c r="B3" s="500" t="s">
        <v>506</v>
      </c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</row>
    <row r="4" spans="1:15" x14ac:dyDescent="0.25">
      <c r="B4" s="500" t="s">
        <v>332</v>
      </c>
      <c r="C4" s="500"/>
      <c r="D4" s="500"/>
      <c r="E4" s="500"/>
      <c r="F4" s="500"/>
      <c r="G4" s="500"/>
      <c r="H4" s="500"/>
      <c r="I4" s="500"/>
      <c r="J4" s="500"/>
      <c r="K4" s="500"/>
      <c r="L4" s="500"/>
      <c r="M4" s="500"/>
      <c r="N4" s="500"/>
      <c r="O4" s="500"/>
    </row>
    <row r="5" spans="1:15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0.75" customHeight="1" x14ac:dyDescent="0.25">
      <c r="A6" s="503" t="s">
        <v>454</v>
      </c>
      <c r="B6" s="503"/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</row>
    <row r="7" spans="1:15" x14ac:dyDescent="0.25">
      <c r="G7" s="5"/>
      <c r="H7" s="5"/>
      <c r="I7" s="5"/>
      <c r="J7" s="5"/>
      <c r="K7" s="5"/>
      <c r="L7" s="5"/>
      <c r="M7" s="5"/>
      <c r="N7" s="5"/>
      <c r="O7" s="5" t="s">
        <v>407</v>
      </c>
    </row>
    <row r="8" spans="1:15" ht="15" customHeight="1" x14ac:dyDescent="0.25">
      <c r="A8" s="508" t="s">
        <v>5</v>
      </c>
      <c r="B8" s="511" t="s">
        <v>326</v>
      </c>
      <c r="C8" s="511" t="s">
        <v>504</v>
      </c>
      <c r="D8" s="524" t="s">
        <v>336</v>
      </c>
      <c r="E8" s="527" t="s">
        <v>194</v>
      </c>
      <c r="F8" s="528"/>
      <c r="G8" s="529"/>
      <c r="H8" s="514" t="s">
        <v>337</v>
      </c>
      <c r="I8" s="517" t="s">
        <v>194</v>
      </c>
      <c r="J8" s="518"/>
      <c r="K8" s="519"/>
      <c r="L8" s="523" t="s">
        <v>0</v>
      </c>
      <c r="M8" s="531" t="s">
        <v>194</v>
      </c>
      <c r="N8" s="532"/>
      <c r="O8" s="533"/>
    </row>
    <row r="9" spans="1:15" x14ac:dyDescent="0.25">
      <c r="A9" s="509"/>
      <c r="B9" s="512"/>
      <c r="C9" s="512"/>
      <c r="D9" s="525"/>
      <c r="E9" s="530" t="s">
        <v>195</v>
      </c>
      <c r="F9" s="534" t="s">
        <v>196</v>
      </c>
      <c r="G9" s="530" t="s">
        <v>197</v>
      </c>
      <c r="H9" s="515"/>
      <c r="I9" s="507" t="s">
        <v>195</v>
      </c>
      <c r="J9" s="501" t="s">
        <v>196</v>
      </c>
      <c r="K9" s="507" t="s">
        <v>197</v>
      </c>
      <c r="L9" s="523"/>
      <c r="M9" s="506" t="s">
        <v>195</v>
      </c>
      <c r="N9" s="504" t="s">
        <v>196</v>
      </c>
      <c r="O9" s="506" t="s">
        <v>197</v>
      </c>
    </row>
    <row r="10" spans="1:15" ht="70.5" customHeight="1" x14ac:dyDescent="0.25">
      <c r="A10" s="510"/>
      <c r="B10" s="513"/>
      <c r="C10" s="513"/>
      <c r="D10" s="526"/>
      <c r="E10" s="530"/>
      <c r="F10" s="535"/>
      <c r="G10" s="530"/>
      <c r="H10" s="516"/>
      <c r="I10" s="507"/>
      <c r="J10" s="502"/>
      <c r="K10" s="507"/>
      <c r="L10" s="523"/>
      <c r="M10" s="506"/>
      <c r="N10" s="505"/>
      <c r="O10" s="506"/>
    </row>
    <row r="11" spans="1:15" ht="15.95" customHeight="1" x14ac:dyDescent="0.25">
      <c r="A11" s="6" t="s">
        <v>71</v>
      </c>
      <c r="B11" s="520" t="s">
        <v>6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2"/>
    </row>
    <row r="12" spans="1:15" ht="15" customHeight="1" x14ac:dyDescent="0.25">
      <c r="A12" s="6" t="s">
        <v>182</v>
      </c>
      <c r="B12" s="7" t="s">
        <v>20</v>
      </c>
      <c r="C12" s="8" t="s">
        <v>9</v>
      </c>
      <c r="D12" s="9">
        <f>E12+F12+G12</f>
        <v>16.3</v>
      </c>
      <c r="E12" s="9">
        <v>14.3</v>
      </c>
      <c r="F12" s="9">
        <v>2</v>
      </c>
      <c r="G12" s="9"/>
      <c r="H12" s="10">
        <f>I12+J12+K12</f>
        <v>0</v>
      </c>
      <c r="I12" s="11"/>
      <c r="J12" s="11"/>
      <c r="K12" s="11"/>
      <c r="L12" s="12">
        <f>M12+N12+O12</f>
        <v>16.3</v>
      </c>
      <c r="M12" s="13">
        <f>E12+I12</f>
        <v>14.3</v>
      </c>
      <c r="N12" s="13">
        <f>F12+J12</f>
        <v>2</v>
      </c>
      <c r="O12" s="13">
        <f>G12+K12</f>
        <v>0</v>
      </c>
    </row>
    <row r="13" spans="1:15" x14ac:dyDescent="0.25">
      <c r="A13" s="14" t="s">
        <v>72</v>
      </c>
      <c r="B13" s="15" t="s">
        <v>324</v>
      </c>
      <c r="C13" s="16" t="s">
        <v>9</v>
      </c>
      <c r="D13" s="17">
        <f t="shared" ref="D13:D22" si="0">E13+F13+G13</f>
        <v>2.9</v>
      </c>
      <c r="E13" s="17">
        <v>2.9</v>
      </c>
      <c r="F13" s="17"/>
      <c r="G13" s="17"/>
      <c r="H13" s="10">
        <f t="shared" ref="H13:H15" si="1">I13+J13+K13</f>
        <v>0</v>
      </c>
      <c r="I13" s="11"/>
      <c r="J13" s="11"/>
      <c r="K13" s="11"/>
      <c r="L13" s="13">
        <f t="shared" ref="L13:L22" si="2">M13+N13+O13</f>
        <v>2.9</v>
      </c>
      <c r="M13" s="13">
        <f t="shared" ref="M13:M22" si="3">E13+I13</f>
        <v>2.9</v>
      </c>
      <c r="N13" s="13">
        <f t="shared" ref="N13:N22" si="4">F13+J13</f>
        <v>0</v>
      </c>
      <c r="O13" s="13">
        <f t="shared" ref="O13:O22" si="5">G13+K13</f>
        <v>0</v>
      </c>
    </row>
    <row r="14" spans="1:15" ht="15" customHeight="1" x14ac:dyDescent="0.25">
      <c r="A14" s="6" t="s">
        <v>73</v>
      </c>
      <c r="B14" s="18" t="s">
        <v>10</v>
      </c>
      <c r="C14" s="16" t="s">
        <v>9</v>
      </c>
      <c r="D14" s="17">
        <f t="shared" si="0"/>
        <v>0.2</v>
      </c>
      <c r="E14" s="17">
        <v>0.2</v>
      </c>
      <c r="F14" s="17"/>
      <c r="G14" s="17"/>
      <c r="H14" s="10">
        <f t="shared" si="1"/>
        <v>0</v>
      </c>
      <c r="I14" s="11"/>
      <c r="J14" s="11"/>
      <c r="K14" s="11"/>
      <c r="L14" s="13">
        <f t="shared" si="2"/>
        <v>0.2</v>
      </c>
      <c r="M14" s="13">
        <f t="shared" si="3"/>
        <v>0.2</v>
      </c>
      <c r="N14" s="13">
        <f t="shared" si="4"/>
        <v>0</v>
      </c>
      <c r="O14" s="13">
        <f t="shared" si="5"/>
        <v>0</v>
      </c>
    </row>
    <row r="15" spans="1:15" ht="15" customHeight="1" x14ac:dyDescent="0.25">
      <c r="A15" s="6" t="s">
        <v>74</v>
      </c>
      <c r="B15" s="18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0">
        <f t="shared" si="1"/>
        <v>0</v>
      </c>
      <c r="I15" s="11"/>
      <c r="J15" s="11"/>
      <c r="K15" s="11"/>
      <c r="L15" s="13">
        <f t="shared" si="2"/>
        <v>0.5</v>
      </c>
      <c r="M15" s="13">
        <f t="shared" si="3"/>
        <v>0.5</v>
      </c>
      <c r="N15" s="13">
        <f t="shared" si="4"/>
        <v>0</v>
      </c>
      <c r="O15" s="13">
        <f t="shared" si="5"/>
        <v>0</v>
      </c>
    </row>
    <row r="16" spans="1:15" ht="15" customHeight="1" x14ac:dyDescent="0.25">
      <c r="A16" s="14" t="s">
        <v>75</v>
      </c>
      <c r="B16" s="18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ref="H16:H22" si="6">I16+J16+K16</f>
        <v>0</v>
      </c>
      <c r="I16" s="11"/>
      <c r="J16" s="11"/>
      <c r="K16" s="11"/>
      <c r="L16" s="13">
        <f t="shared" si="2"/>
        <v>1.5</v>
      </c>
      <c r="M16" s="13">
        <f t="shared" si="3"/>
        <v>1.5</v>
      </c>
      <c r="N16" s="13">
        <f t="shared" si="4"/>
        <v>0</v>
      </c>
      <c r="O16" s="13">
        <f t="shared" si="5"/>
        <v>0</v>
      </c>
    </row>
    <row r="17" spans="1:15" ht="15" hidden="1" customHeight="1" x14ac:dyDescent="0.25">
      <c r="A17" s="14" t="s">
        <v>76</v>
      </c>
      <c r="B17" s="18" t="s">
        <v>13</v>
      </c>
      <c r="C17" s="16" t="s">
        <v>9</v>
      </c>
      <c r="D17" s="17">
        <f t="shared" si="0"/>
        <v>0</v>
      </c>
      <c r="E17" s="17"/>
      <c r="F17" s="17"/>
      <c r="G17" s="17"/>
      <c r="H17" s="11">
        <f t="shared" si="6"/>
        <v>0</v>
      </c>
      <c r="I17" s="11"/>
      <c r="J17" s="11"/>
      <c r="K17" s="11"/>
      <c r="L17" s="13">
        <f t="shared" si="2"/>
        <v>0</v>
      </c>
      <c r="M17" s="13">
        <f t="shared" si="3"/>
        <v>0</v>
      </c>
      <c r="N17" s="13">
        <f t="shared" ref="N17" si="7">F17+J17</f>
        <v>0</v>
      </c>
      <c r="O17" s="13">
        <f t="shared" ref="O17" si="8">G17+K17</f>
        <v>0</v>
      </c>
    </row>
    <row r="18" spans="1:15" ht="15" customHeight="1" x14ac:dyDescent="0.25">
      <c r="A18" s="20" t="s">
        <v>76</v>
      </c>
      <c r="B18" s="19" t="s">
        <v>14</v>
      </c>
      <c r="C18" s="16" t="s">
        <v>9</v>
      </c>
      <c r="D18" s="17">
        <f t="shared" si="0"/>
        <v>2</v>
      </c>
      <c r="E18" s="17">
        <v>2</v>
      </c>
      <c r="F18" s="17"/>
      <c r="G18" s="17"/>
      <c r="H18" s="11">
        <f t="shared" si="6"/>
        <v>0</v>
      </c>
      <c r="I18" s="11"/>
      <c r="J18" s="11"/>
      <c r="K18" s="11"/>
      <c r="L18" s="13">
        <f t="shared" si="2"/>
        <v>2</v>
      </c>
      <c r="M18" s="13">
        <f t="shared" si="3"/>
        <v>2</v>
      </c>
      <c r="N18" s="13">
        <f t="shared" si="4"/>
        <v>0</v>
      </c>
      <c r="O18" s="13">
        <f t="shared" si="5"/>
        <v>0</v>
      </c>
    </row>
    <row r="19" spans="1:15" ht="15" customHeight="1" x14ac:dyDescent="0.25">
      <c r="A19" s="6" t="s">
        <v>77</v>
      </c>
      <c r="B19" s="7" t="s">
        <v>15</v>
      </c>
      <c r="C19" s="16" t="s">
        <v>9</v>
      </c>
      <c r="D19" s="17">
        <f t="shared" si="0"/>
        <v>0.1</v>
      </c>
      <c r="E19" s="17">
        <v>0.1</v>
      </c>
      <c r="F19" s="17"/>
      <c r="G19" s="17"/>
      <c r="H19" s="11">
        <f t="shared" si="6"/>
        <v>0</v>
      </c>
      <c r="I19" s="11"/>
      <c r="J19" s="11"/>
      <c r="K19" s="11"/>
      <c r="L19" s="13">
        <f t="shared" si="2"/>
        <v>0.1</v>
      </c>
      <c r="M19" s="13">
        <f t="shared" si="3"/>
        <v>0.1</v>
      </c>
      <c r="N19" s="13">
        <f t="shared" si="4"/>
        <v>0</v>
      </c>
      <c r="O19" s="13">
        <f t="shared" si="5"/>
        <v>0</v>
      </c>
    </row>
    <row r="20" spans="1:15" ht="15" customHeight="1" x14ac:dyDescent="0.25">
      <c r="A20" s="6" t="s">
        <v>78</v>
      </c>
      <c r="B20" s="18" t="s">
        <v>16</v>
      </c>
      <c r="C20" s="16" t="s">
        <v>9</v>
      </c>
      <c r="D20" s="17">
        <f t="shared" si="0"/>
        <v>2.5</v>
      </c>
      <c r="E20" s="17">
        <v>2.5</v>
      </c>
      <c r="F20" s="17"/>
      <c r="G20" s="17"/>
      <c r="H20" s="11">
        <f t="shared" si="6"/>
        <v>0</v>
      </c>
      <c r="I20" s="11"/>
      <c r="J20" s="11"/>
      <c r="K20" s="11"/>
      <c r="L20" s="13">
        <f t="shared" si="2"/>
        <v>2.5</v>
      </c>
      <c r="M20" s="13">
        <f t="shared" si="3"/>
        <v>2.5</v>
      </c>
      <c r="N20" s="13">
        <f t="shared" si="4"/>
        <v>0</v>
      </c>
      <c r="O20" s="13">
        <f t="shared" si="5"/>
        <v>0</v>
      </c>
    </row>
    <row r="21" spans="1:15" ht="15" customHeight="1" x14ac:dyDescent="0.25">
      <c r="A21" s="6" t="s">
        <v>79</v>
      </c>
      <c r="B21" s="18" t="s">
        <v>17</v>
      </c>
      <c r="C21" s="16" t="s">
        <v>9</v>
      </c>
      <c r="D21" s="17">
        <f t="shared" si="0"/>
        <v>0.6</v>
      </c>
      <c r="E21" s="17">
        <v>0.6</v>
      </c>
      <c r="F21" s="17"/>
      <c r="G21" s="17"/>
      <c r="H21" s="11">
        <f t="shared" si="6"/>
        <v>0</v>
      </c>
      <c r="I21" s="11"/>
      <c r="J21" s="11"/>
      <c r="K21" s="11"/>
      <c r="L21" s="13">
        <f t="shared" si="2"/>
        <v>0.6</v>
      </c>
      <c r="M21" s="13">
        <f t="shared" si="3"/>
        <v>0.6</v>
      </c>
      <c r="N21" s="13">
        <f t="shared" si="4"/>
        <v>0</v>
      </c>
      <c r="O21" s="13">
        <f t="shared" si="5"/>
        <v>0</v>
      </c>
    </row>
    <row r="22" spans="1:15" ht="15" customHeight="1" x14ac:dyDescent="0.25">
      <c r="A22" s="39" t="s">
        <v>80</v>
      </c>
      <c r="B22" s="18" t="s">
        <v>18</v>
      </c>
      <c r="C22" s="16" t="s">
        <v>9</v>
      </c>
      <c r="D22" s="17">
        <f t="shared" si="0"/>
        <v>0.7</v>
      </c>
      <c r="E22" s="17">
        <v>0.7</v>
      </c>
      <c r="F22" s="17"/>
      <c r="G22" s="17"/>
      <c r="H22" s="11">
        <f t="shared" si="6"/>
        <v>0</v>
      </c>
      <c r="I22" s="11"/>
      <c r="J22" s="11"/>
      <c r="K22" s="11"/>
      <c r="L22" s="13">
        <f t="shared" si="2"/>
        <v>0.7</v>
      </c>
      <c r="M22" s="13">
        <f t="shared" si="3"/>
        <v>0.7</v>
      </c>
      <c r="N22" s="13">
        <f t="shared" si="4"/>
        <v>0</v>
      </c>
      <c r="O22" s="13">
        <f t="shared" si="5"/>
        <v>0</v>
      </c>
    </row>
    <row r="23" spans="1:15" ht="15" customHeight="1" x14ac:dyDescent="0.25">
      <c r="A23" s="39" t="s">
        <v>81</v>
      </c>
      <c r="B23" s="36" t="s">
        <v>170</v>
      </c>
      <c r="C23" s="381" t="s">
        <v>21</v>
      </c>
      <c r="D23" s="17">
        <f t="shared" ref="D23" si="9">E23+F23+G23</f>
        <v>1.5</v>
      </c>
      <c r="E23" s="17"/>
      <c r="F23" s="17">
        <v>1.5</v>
      </c>
      <c r="G23" s="17"/>
      <c r="H23" s="11">
        <f t="shared" ref="H23" si="10">I23+J23+K23</f>
        <v>0</v>
      </c>
      <c r="I23" s="11"/>
      <c r="J23" s="11"/>
      <c r="K23" s="11"/>
      <c r="L23" s="13">
        <f t="shared" ref="L23" si="11">M23+N23+O23</f>
        <v>1.5</v>
      </c>
      <c r="M23" s="13">
        <f t="shared" ref="M23" si="12">E23+I23</f>
        <v>0</v>
      </c>
      <c r="N23" s="13">
        <f t="shared" ref="N23" si="13">F23+J23</f>
        <v>1.5</v>
      </c>
      <c r="O23" s="13">
        <f t="shared" ref="O23" si="14">G23+K23</f>
        <v>0</v>
      </c>
    </row>
    <row r="24" spans="1:15" ht="15.95" customHeight="1" x14ac:dyDescent="0.25">
      <c r="A24" s="92" t="s">
        <v>82</v>
      </c>
      <c r="B24" s="22" t="s">
        <v>174</v>
      </c>
      <c r="C24" s="23"/>
      <c r="D24" s="24">
        <f>SUM(D12:D23)</f>
        <v>28.8</v>
      </c>
      <c r="E24" s="24">
        <f t="shared" ref="E24:O24" si="15">SUM(E12:E23)</f>
        <v>25.3</v>
      </c>
      <c r="F24" s="24">
        <f t="shared" si="15"/>
        <v>3.5</v>
      </c>
      <c r="G24" s="24">
        <f t="shared" si="15"/>
        <v>0</v>
      </c>
      <c r="H24" s="25">
        <f t="shared" si="15"/>
        <v>0</v>
      </c>
      <c r="I24" s="25">
        <f t="shared" si="15"/>
        <v>0</v>
      </c>
      <c r="J24" s="25">
        <f t="shared" si="15"/>
        <v>0</v>
      </c>
      <c r="K24" s="25">
        <f t="shared" si="15"/>
        <v>0</v>
      </c>
      <c r="L24" s="22">
        <f t="shared" si="15"/>
        <v>28.8</v>
      </c>
      <c r="M24" s="22">
        <f t="shared" si="15"/>
        <v>25.3</v>
      </c>
      <c r="N24" s="22">
        <f t="shared" si="15"/>
        <v>3.5</v>
      </c>
      <c r="O24" s="22">
        <f t="shared" si="15"/>
        <v>0</v>
      </c>
    </row>
    <row r="25" spans="1:15" ht="15.95" customHeight="1" x14ac:dyDescent="0.25">
      <c r="A25" s="6" t="s">
        <v>83</v>
      </c>
      <c r="B25" s="520" t="s">
        <v>59</v>
      </c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2"/>
    </row>
    <row r="26" spans="1:15" ht="15" customHeight="1" x14ac:dyDescent="0.25">
      <c r="A26" s="6" t="s">
        <v>84</v>
      </c>
      <c r="B26" s="7" t="s">
        <v>7</v>
      </c>
      <c r="C26" s="8" t="s">
        <v>22</v>
      </c>
      <c r="D26" s="9">
        <f>E26+F26+G26</f>
        <v>0.1</v>
      </c>
      <c r="E26" s="9">
        <v>0.1</v>
      </c>
      <c r="F26" s="9"/>
      <c r="G26" s="9"/>
      <c r="H26" s="10">
        <f>I26+J26+K26</f>
        <v>0</v>
      </c>
      <c r="I26" s="10"/>
      <c r="J26" s="10"/>
      <c r="K26" s="10"/>
      <c r="L26" s="12">
        <f>M26+N26+O26</f>
        <v>0.1</v>
      </c>
      <c r="M26" s="12">
        <f>E26+I26</f>
        <v>0.1</v>
      </c>
      <c r="N26" s="12">
        <f t="shared" ref="N26:N35" si="16">F26+J26</f>
        <v>0</v>
      </c>
      <c r="O26" s="12">
        <f t="shared" ref="O26:O35" si="17">G26+K26</f>
        <v>0</v>
      </c>
    </row>
    <row r="27" spans="1:15" ht="15" customHeight="1" x14ac:dyDescent="0.25">
      <c r="A27" s="6" t="s">
        <v>85</v>
      </c>
      <c r="B27" s="18" t="s">
        <v>10</v>
      </c>
      <c r="C27" s="16" t="s">
        <v>22</v>
      </c>
      <c r="D27" s="17">
        <f t="shared" ref="D27:D36" si="18">E27+F27+G27</f>
        <v>1.2</v>
      </c>
      <c r="E27" s="17">
        <v>0.6</v>
      </c>
      <c r="F27" s="17">
        <v>0.6</v>
      </c>
      <c r="G27" s="17"/>
      <c r="H27" s="11">
        <f t="shared" ref="H27:H35" si="19">I27+J27+K27</f>
        <v>0</v>
      </c>
      <c r="I27" s="11"/>
      <c r="J27" s="11"/>
      <c r="K27" s="11"/>
      <c r="L27" s="13">
        <f t="shared" ref="L27:L35" si="20">M27+N27+O27</f>
        <v>1.2</v>
      </c>
      <c r="M27" s="13">
        <f t="shared" ref="M27:M35" si="21">E27+I27</f>
        <v>0.6</v>
      </c>
      <c r="N27" s="13">
        <f t="shared" si="16"/>
        <v>0.6</v>
      </c>
      <c r="O27" s="13">
        <f t="shared" si="17"/>
        <v>0</v>
      </c>
    </row>
    <row r="28" spans="1:15" ht="15" customHeight="1" x14ac:dyDescent="0.25">
      <c r="A28" s="6" t="s">
        <v>86</v>
      </c>
      <c r="B28" s="18" t="s">
        <v>11</v>
      </c>
      <c r="C28" s="16" t="s">
        <v>22</v>
      </c>
      <c r="D28" s="17">
        <f t="shared" si="18"/>
        <v>13.299999999999999</v>
      </c>
      <c r="E28" s="17">
        <v>12.6</v>
      </c>
      <c r="F28" s="17">
        <v>0.7</v>
      </c>
      <c r="G28" s="17"/>
      <c r="H28" s="11">
        <f t="shared" si="19"/>
        <v>0</v>
      </c>
      <c r="I28" s="11"/>
      <c r="J28" s="11"/>
      <c r="K28" s="11"/>
      <c r="L28" s="13">
        <f t="shared" si="20"/>
        <v>13.299999999999999</v>
      </c>
      <c r="M28" s="13">
        <f t="shared" si="21"/>
        <v>12.6</v>
      </c>
      <c r="N28" s="13">
        <f t="shared" si="16"/>
        <v>0.7</v>
      </c>
      <c r="O28" s="13">
        <f t="shared" si="17"/>
        <v>0</v>
      </c>
    </row>
    <row r="29" spans="1:15" ht="15" customHeight="1" x14ac:dyDescent="0.25">
      <c r="A29" s="6" t="s">
        <v>87</v>
      </c>
      <c r="B29" s="18" t="s">
        <v>12</v>
      </c>
      <c r="C29" s="16" t="s">
        <v>22</v>
      </c>
      <c r="D29" s="17">
        <f t="shared" si="18"/>
        <v>1.1000000000000001</v>
      </c>
      <c r="E29" s="17"/>
      <c r="F29" s="17">
        <v>1.1000000000000001</v>
      </c>
      <c r="G29" s="17"/>
      <c r="H29" s="11">
        <f t="shared" si="19"/>
        <v>0</v>
      </c>
      <c r="I29" s="11"/>
      <c r="J29" s="11"/>
      <c r="K29" s="11"/>
      <c r="L29" s="13">
        <f t="shared" si="20"/>
        <v>1.1000000000000001</v>
      </c>
      <c r="M29" s="13">
        <f t="shared" si="21"/>
        <v>0</v>
      </c>
      <c r="N29" s="13">
        <f t="shared" si="16"/>
        <v>1.1000000000000001</v>
      </c>
      <c r="O29" s="13">
        <f t="shared" si="17"/>
        <v>0</v>
      </c>
    </row>
    <row r="30" spans="1:15" ht="15" customHeight="1" x14ac:dyDescent="0.25">
      <c r="A30" s="14" t="s">
        <v>88</v>
      </c>
      <c r="B30" s="18" t="s">
        <v>13</v>
      </c>
      <c r="C30" s="16" t="s">
        <v>22</v>
      </c>
      <c r="D30" s="17">
        <f t="shared" si="18"/>
        <v>1.6</v>
      </c>
      <c r="E30" s="17">
        <v>1.6</v>
      </c>
      <c r="F30" s="17"/>
      <c r="G30" s="17"/>
      <c r="H30" s="11">
        <f t="shared" si="19"/>
        <v>0</v>
      </c>
      <c r="I30" s="11"/>
      <c r="J30" s="11"/>
      <c r="K30" s="11"/>
      <c r="L30" s="13">
        <f t="shared" si="20"/>
        <v>1.6</v>
      </c>
      <c r="M30" s="13">
        <f t="shared" si="21"/>
        <v>1.6</v>
      </c>
      <c r="N30" s="13">
        <f t="shared" si="16"/>
        <v>0</v>
      </c>
      <c r="O30" s="13">
        <f t="shared" si="17"/>
        <v>0</v>
      </c>
    </row>
    <row r="31" spans="1:15" ht="15" customHeight="1" x14ac:dyDescent="0.25">
      <c r="A31" s="14" t="s">
        <v>89</v>
      </c>
      <c r="B31" s="19" t="s">
        <v>14</v>
      </c>
      <c r="C31" s="16" t="s">
        <v>22</v>
      </c>
      <c r="D31" s="17">
        <f t="shared" si="18"/>
        <v>2.9</v>
      </c>
      <c r="E31" s="17">
        <v>1.4</v>
      </c>
      <c r="F31" s="17">
        <v>1.5</v>
      </c>
      <c r="G31" s="17"/>
      <c r="H31" s="11">
        <f t="shared" si="19"/>
        <v>0</v>
      </c>
      <c r="I31" s="11"/>
      <c r="J31" s="11"/>
      <c r="K31" s="11"/>
      <c r="L31" s="13">
        <f t="shared" si="20"/>
        <v>2.9</v>
      </c>
      <c r="M31" s="13">
        <f t="shared" si="21"/>
        <v>1.4</v>
      </c>
      <c r="N31" s="13">
        <f t="shared" si="16"/>
        <v>1.5</v>
      </c>
      <c r="O31" s="13">
        <f t="shared" si="17"/>
        <v>0</v>
      </c>
    </row>
    <row r="32" spans="1:15" ht="15" customHeight="1" x14ac:dyDescent="0.25">
      <c r="A32" s="6" t="s">
        <v>90</v>
      </c>
      <c r="B32" s="7" t="s">
        <v>15</v>
      </c>
      <c r="C32" s="16" t="s">
        <v>22</v>
      </c>
      <c r="D32" s="17">
        <f t="shared" si="18"/>
        <v>2.9</v>
      </c>
      <c r="E32" s="17">
        <v>2.2999999999999998</v>
      </c>
      <c r="F32" s="17">
        <v>0.6</v>
      </c>
      <c r="G32" s="17"/>
      <c r="H32" s="11">
        <f t="shared" si="19"/>
        <v>0</v>
      </c>
      <c r="I32" s="11"/>
      <c r="J32" s="11"/>
      <c r="K32" s="11"/>
      <c r="L32" s="13">
        <f t="shared" si="20"/>
        <v>2.9</v>
      </c>
      <c r="M32" s="13">
        <f t="shared" si="21"/>
        <v>2.2999999999999998</v>
      </c>
      <c r="N32" s="13">
        <f t="shared" si="16"/>
        <v>0.6</v>
      </c>
      <c r="O32" s="13">
        <f t="shared" si="17"/>
        <v>0</v>
      </c>
    </row>
    <row r="33" spans="1:15" ht="15" customHeight="1" x14ac:dyDescent="0.25">
      <c r="A33" s="6" t="s">
        <v>91</v>
      </c>
      <c r="B33" s="18" t="s">
        <v>16</v>
      </c>
      <c r="C33" s="16" t="s">
        <v>22</v>
      </c>
      <c r="D33" s="17">
        <f t="shared" si="18"/>
        <v>9.9</v>
      </c>
      <c r="E33" s="17">
        <v>7</v>
      </c>
      <c r="F33" s="17">
        <v>2.9</v>
      </c>
      <c r="G33" s="17"/>
      <c r="H33" s="11">
        <f t="shared" si="19"/>
        <v>0</v>
      </c>
      <c r="I33" s="11"/>
      <c r="J33" s="11"/>
      <c r="K33" s="11"/>
      <c r="L33" s="13">
        <f t="shared" si="20"/>
        <v>9.9</v>
      </c>
      <c r="M33" s="13">
        <f t="shared" si="21"/>
        <v>7</v>
      </c>
      <c r="N33" s="13">
        <f t="shared" si="16"/>
        <v>2.9</v>
      </c>
      <c r="O33" s="13">
        <f t="shared" si="17"/>
        <v>0</v>
      </c>
    </row>
    <row r="34" spans="1:15" ht="15" customHeight="1" x14ac:dyDescent="0.25">
      <c r="A34" s="6" t="s">
        <v>92</v>
      </c>
      <c r="B34" s="18" t="s">
        <v>17</v>
      </c>
      <c r="C34" s="16" t="s">
        <v>22</v>
      </c>
      <c r="D34" s="17">
        <f t="shared" si="18"/>
        <v>0.4</v>
      </c>
      <c r="E34" s="17">
        <v>0.1</v>
      </c>
      <c r="F34" s="17">
        <v>0.3</v>
      </c>
      <c r="G34" s="17"/>
      <c r="H34" s="11">
        <f t="shared" si="19"/>
        <v>0</v>
      </c>
      <c r="I34" s="11"/>
      <c r="J34" s="11"/>
      <c r="K34" s="11"/>
      <c r="L34" s="13">
        <f t="shared" si="20"/>
        <v>0.4</v>
      </c>
      <c r="M34" s="13">
        <f t="shared" si="21"/>
        <v>0.1</v>
      </c>
      <c r="N34" s="13">
        <f t="shared" si="16"/>
        <v>0.3</v>
      </c>
      <c r="O34" s="13">
        <f t="shared" si="17"/>
        <v>0</v>
      </c>
    </row>
    <row r="35" spans="1:15" ht="15" customHeight="1" x14ac:dyDescent="0.25">
      <c r="A35" s="6" t="s">
        <v>93</v>
      </c>
      <c r="B35" s="18" t="s">
        <v>18</v>
      </c>
      <c r="C35" s="16" t="s">
        <v>22</v>
      </c>
      <c r="D35" s="17">
        <f t="shared" si="18"/>
        <v>1.5</v>
      </c>
      <c r="E35" s="17">
        <v>0.9</v>
      </c>
      <c r="F35" s="17">
        <v>0.6</v>
      </c>
      <c r="G35" s="17"/>
      <c r="H35" s="11">
        <f t="shared" si="19"/>
        <v>0</v>
      </c>
      <c r="I35" s="11"/>
      <c r="J35" s="11"/>
      <c r="K35" s="11"/>
      <c r="L35" s="13">
        <f t="shared" si="20"/>
        <v>1.5</v>
      </c>
      <c r="M35" s="13">
        <f t="shared" si="21"/>
        <v>0.9</v>
      </c>
      <c r="N35" s="13">
        <f t="shared" si="16"/>
        <v>0.6</v>
      </c>
      <c r="O35" s="13">
        <f t="shared" si="17"/>
        <v>0</v>
      </c>
    </row>
    <row r="36" spans="1:15" ht="15" customHeight="1" x14ac:dyDescent="0.25">
      <c r="A36" s="39" t="s">
        <v>94</v>
      </c>
      <c r="B36" s="18" t="s">
        <v>19</v>
      </c>
      <c r="C36" s="16" t="s">
        <v>22</v>
      </c>
      <c r="D36" s="17">
        <f t="shared" si="18"/>
        <v>0.9</v>
      </c>
      <c r="E36" s="17"/>
      <c r="F36" s="17">
        <v>0.9</v>
      </c>
      <c r="G36" s="17"/>
      <c r="H36" s="11">
        <f>I36+J36+K36</f>
        <v>0</v>
      </c>
      <c r="I36" s="11"/>
      <c r="J36" s="11"/>
      <c r="K36" s="11"/>
      <c r="L36" s="13">
        <f>M36+N36+O36</f>
        <v>0.9</v>
      </c>
      <c r="M36" s="13">
        <f>E36+I36</f>
        <v>0</v>
      </c>
      <c r="N36" s="13">
        <f>F36+J36</f>
        <v>0.9</v>
      </c>
      <c r="O36" s="13">
        <f>G36+K36</f>
        <v>0</v>
      </c>
    </row>
    <row r="37" spans="1:15" ht="15.95" customHeight="1" x14ac:dyDescent="0.25">
      <c r="A37" s="92" t="s">
        <v>95</v>
      </c>
      <c r="B37" s="22" t="s">
        <v>175</v>
      </c>
      <c r="C37" s="26"/>
      <c r="D37" s="24">
        <f>SUM(D26:D36)</f>
        <v>35.799999999999997</v>
      </c>
      <c r="E37" s="24">
        <f>SUM(E26:E36)</f>
        <v>26.599999999999998</v>
      </c>
      <c r="F37" s="24">
        <f>SUM(F26:F36)</f>
        <v>9.2000000000000011</v>
      </c>
      <c r="G37" s="24">
        <f>SUM(G26:G36)</f>
        <v>0</v>
      </c>
      <c r="H37" s="25">
        <f t="shared" ref="H37:O37" si="22">SUM(H26:H36)</f>
        <v>0</v>
      </c>
      <c r="I37" s="25">
        <f t="shared" si="22"/>
        <v>0</v>
      </c>
      <c r="J37" s="25">
        <f t="shared" si="22"/>
        <v>0</v>
      </c>
      <c r="K37" s="25">
        <f t="shared" si="22"/>
        <v>0</v>
      </c>
      <c r="L37" s="22">
        <f t="shared" si="22"/>
        <v>35.799999999999997</v>
      </c>
      <c r="M37" s="22">
        <f t="shared" si="22"/>
        <v>26.599999999999998</v>
      </c>
      <c r="N37" s="22">
        <f t="shared" si="22"/>
        <v>9.2000000000000011</v>
      </c>
      <c r="O37" s="22">
        <f t="shared" si="22"/>
        <v>0</v>
      </c>
    </row>
    <row r="38" spans="1:15" ht="15.95" customHeight="1" x14ac:dyDescent="0.25">
      <c r="A38" s="6" t="s">
        <v>96</v>
      </c>
      <c r="B38" s="520" t="s">
        <v>63</v>
      </c>
      <c r="C38" s="521"/>
      <c r="D38" s="521"/>
      <c r="E38" s="521"/>
      <c r="F38" s="521"/>
      <c r="G38" s="521"/>
      <c r="H38" s="521"/>
      <c r="I38" s="521"/>
      <c r="J38" s="521"/>
      <c r="K38" s="521"/>
      <c r="L38" s="521"/>
      <c r="M38" s="521"/>
      <c r="N38" s="521"/>
      <c r="O38" s="522"/>
    </row>
    <row r="39" spans="1:15" ht="15" customHeight="1" x14ac:dyDescent="0.25">
      <c r="A39" s="39" t="s">
        <v>97</v>
      </c>
      <c r="B39" s="27" t="s">
        <v>20</v>
      </c>
      <c r="C39" s="8" t="s">
        <v>32</v>
      </c>
      <c r="D39" s="9">
        <f>E39+F39+G39</f>
        <v>105.6</v>
      </c>
      <c r="E39" s="9">
        <v>105.6</v>
      </c>
      <c r="F39" s="9"/>
      <c r="G39" s="9"/>
      <c r="H39" s="11">
        <f>I39+J39+K39</f>
        <v>0</v>
      </c>
      <c r="I39" s="11"/>
      <c r="J39" s="11"/>
      <c r="K39" s="11"/>
      <c r="L39" s="13">
        <f>M39+N39+O39</f>
        <v>105.6</v>
      </c>
      <c r="M39" s="13">
        <f t="shared" ref="M39:O40" si="23">E39+I39</f>
        <v>105.6</v>
      </c>
      <c r="N39" s="13">
        <f t="shared" si="23"/>
        <v>0</v>
      </c>
      <c r="O39" s="13">
        <f t="shared" si="23"/>
        <v>0</v>
      </c>
    </row>
    <row r="40" spans="1:15" ht="15" hidden="1" customHeight="1" x14ac:dyDescent="0.25">
      <c r="A40" s="41" t="s">
        <v>98</v>
      </c>
      <c r="B40" s="30" t="s">
        <v>70</v>
      </c>
      <c r="C40" s="31" t="s">
        <v>32</v>
      </c>
      <c r="D40" s="9">
        <f>E40+F40+G40</f>
        <v>0</v>
      </c>
      <c r="E40" s="9"/>
      <c r="F40" s="9"/>
      <c r="G40" s="9"/>
      <c r="H40" s="11">
        <f>I40+J40+K40</f>
        <v>0</v>
      </c>
      <c r="I40" s="11"/>
      <c r="J40" s="11"/>
      <c r="K40" s="11"/>
      <c r="L40" s="13">
        <f>M40+N40+O40</f>
        <v>0</v>
      </c>
      <c r="M40" s="13">
        <f t="shared" si="23"/>
        <v>0</v>
      </c>
      <c r="N40" s="13">
        <f t="shared" si="23"/>
        <v>0</v>
      </c>
      <c r="O40" s="13">
        <f t="shared" si="23"/>
        <v>0</v>
      </c>
    </row>
    <row r="41" spans="1:15" ht="15.95" customHeight="1" x14ac:dyDescent="0.25">
      <c r="A41" s="21" t="s">
        <v>98</v>
      </c>
      <c r="B41" s="28" t="s">
        <v>176</v>
      </c>
      <c r="C41" s="29"/>
      <c r="D41" s="24">
        <f>D39+D40</f>
        <v>105.6</v>
      </c>
      <c r="E41" s="24">
        <f t="shared" ref="E41:O41" si="24">E39+E40</f>
        <v>105.6</v>
      </c>
      <c r="F41" s="24">
        <f t="shared" si="24"/>
        <v>0</v>
      </c>
      <c r="G41" s="24">
        <f t="shared" si="24"/>
        <v>0</v>
      </c>
      <c r="H41" s="25">
        <f t="shared" si="24"/>
        <v>0</v>
      </c>
      <c r="I41" s="25">
        <f t="shared" si="24"/>
        <v>0</v>
      </c>
      <c r="J41" s="25">
        <f t="shared" si="24"/>
        <v>0</v>
      </c>
      <c r="K41" s="25">
        <f t="shared" si="24"/>
        <v>0</v>
      </c>
      <c r="L41" s="22">
        <f t="shared" si="24"/>
        <v>105.6</v>
      </c>
      <c r="M41" s="22">
        <f t="shared" si="24"/>
        <v>105.6</v>
      </c>
      <c r="N41" s="22">
        <f t="shared" si="24"/>
        <v>0</v>
      </c>
      <c r="O41" s="22">
        <f t="shared" si="24"/>
        <v>0</v>
      </c>
    </row>
    <row r="42" spans="1:15" ht="15.95" customHeight="1" x14ac:dyDescent="0.25">
      <c r="A42" s="6" t="s">
        <v>99</v>
      </c>
      <c r="B42" s="520" t="s">
        <v>171</v>
      </c>
      <c r="C42" s="521"/>
      <c r="D42" s="521"/>
      <c r="E42" s="521"/>
      <c r="F42" s="521"/>
      <c r="G42" s="521"/>
      <c r="H42" s="521"/>
      <c r="I42" s="521"/>
      <c r="J42" s="521"/>
      <c r="K42" s="521"/>
      <c r="L42" s="521"/>
      <c r="M42" s="521"/>
      <c r="N42" s="521"/>
      <c r="O42" s="522"/>
    </row>
    <row r="43" spans="1:15" ht="15.95" customHeight="1" x14ac:dyDescent="0.25">
      <c r="A43" s="14" t="s">
        <v>100</v>
      </c>
      <c r="B43" s="15" t="s">
        <v>55</v>
      </c>
      <c r="C43" s="31" t="s">
        <v>51</v>
      </c>
      <c r="D43" s="17">
        <f>E43+F43+G43</f>
        <v>0.1</v>
      </c>
      <c r="E43" s="17">
        <v>0.1</v>
      </c>
      <c r="F43" s="17"/>
      <c r="G43" s="17"/>
      <c r="H43" s="11">
        <f>I43+J43+K43</f>
        <v>0</v>
      </c>
      <c r="I43" s="11"/>
      <c r="J43" s="11"/>
      <c r="K43" s="11"/>
      <c r="L43" s="13">
        <f>M43+N43+O43</f>
        <v>0.1</v>
      </c>
      <c r="M43" s="13">
        <f t="shared" ref="M43:O45" si="25">E43+I43</f>
        <v>0.1</v>
      </c>
      <c r="N43" s="13">
        <f t="shared" si="25"/>
        <v>0</v>
      </c>
      <c r="O43" s="13">
        <f t="shared" si="25"/>
        <v>0</v>
      </c>
    </row>
    <row r="44" spans="1:15" ht="15.95" customHeight="1" x14ac:dyDescent="0.25">
      <c r="A44" s="14" t="s">
        <v>101</v>
      </c>
      <c r="B44" s="13" t="s">
        <v>33</v>
      </c>
      <c r="C44" s="31" t="s">
        <v>51</v>
      </c>
      <c r="D44" s="17">
        <f>E44+F44+G44</f>
        <v>0.1</v>
      </c>
      <c r="E44" s="17">
        <v>0.1</v>
      </c>
      <c r="F44" s="17"/>
      <c r="G44" s="17"/>
      <c r="H44" s="11">
        <f>I44+J44+K44</f>
        <v>0</v>
      </c>
      <c r="I44" s="11"/>
      <c r="J44" s="11"/>
      <c r="K44" s="11"/>
      <c r="L44" s="13">
        <f>M44+N44+O44</f>
        <v>0.1</v>
      </c>
      <c r="M44" s="13">
        <f t="shared" si="25"/>
        <v>0.1</v>
      </c>
      <c r="N44" s="13">
        <f t="shared" si="25"/>
        <v>0</v>
      </c>
      <c r="O44" s="13">
        <f t="shared" si="25"/>
        <v>0</v>
      </c>
    </row>
    <row r="45" spans="1:15" ht="15" customHeight="1" x14ac:dyDescent="0.25">
      <c r="A45" s="20" t="s">
        <v>102</v>
      </c>
      <c r="B45" s="30" t="s">
        <v>160</v>
      </c>
      <c r="C45" s="31" t="s">
        <v>51</v>
      </c>
      <c r="D45" s="17">
        <f>E45+F45+G45</f>
        <v>1.5</v>
      </c>
      <c r="E45" s="17">
        <v>1.5</v>
      </c>
      <c r="F45" s="17"/>
      <c r="G45" s="17"/>
      <c r="H45" s="11">
        <f>I45+J45+K45</f>
        <v>0</v>
      </c>
      <c r="I45" s="11"/>
      <c r="J45" s="11"/>
      <c r="K45" s="11"/>
      <c r="L45" s="13">
        <f>M45+N45+O45</f>
        <v>1.5</v>
      </c>
      <c r="M45" s="13">
        <f t="shared" si="25"/>
        <v>1.5</v>
      </c>
      <c r="N45" s="13">
        <f t="shared" si="25"/>
        <v>0</v>
      </c>
      <c r="O45" s="13">
        <f t="shared" si="25"/>
        <v>0</v>
      </c>
    </row>
    <row r="46" spans="1:15" ht="15" customHeight="1" x14ac:dyDescent="0.25">
      <c r="A46" s="6" t="s">
        <v>103</v>
      </c>
      <c r="B46" s="30" t="s">
        <v>417</v>
      </c>
      <c r="C46" s="31" t="s">
        <v>51</v>
      </c>
      <c r="D46" s="17">
        <f t="shared" ref="D46:D76" si="26">E46+F46+G46</f>
        <v>6.3999999999999995</v>
      </c>
      <c r="E46" s="17">
        <v>0.1</v>
      </c>
      <c r="F46" s="17"/>
      <c r="G46" s="17">
        <v>6.3</v>
      </c>
      <c r="H46" s="11">
        <f t="shared" ref="H46:H76" si="27">I46+J46+K46</f>
        <v>0</v>
      </c>
      <c r="I46" s="11"/>
      <c r="J46" s="11"/>
      <c r="K46" s="11"/>
      <c r="L46" s="13">
        <f t="shared" ref="L46:L76" si="28">M46+N46+O46</f>
        <v>6.3999999999999995</v>
      </c>
      <c r="M46" s="13">
        <f t="shared" ref="M46:M76" si="29">E46+I46</f>
        <v>0.1</v>
      </c>
      <c r="N46" s="13">
        <f t="shared" ref="N46:N76" si="30">F46+J46</f>
        <v>0</v>
      </c>
      <c r="O46" s="13">
        <f t="shared" ref="O46:O76" si="31">G46+K46</f>
        <v>6.3</v>
      </c>
    </row>
    <row r="47" spans="1:15" ht="15" customHeight="1" x14ac:dyDescent="0.25">
      <c r="A47" s="6" t="s">
        <v>104</v>
      </c>
      <c r="B47" s="19" t="s">
        <v>152</v>
      </c>
      <c r="C47" s="31" t="s">
        <v>51</v>
      </c>
      <c r="D47" s="17">
        <f t="shared" si="26"/>
        <v>7.1</v>
      </c>
      <c r="E47" s="17"/>
      <c r="F47" s="17">
        <v>7.1</v>
      </c>
      <c r="G47" s="17"/>
      <c r="H47" s="11">
        <f t="shared" si="27"/>
        <v>0</v>
      </c>
      <c r="I47" s="11"/>
      <c r="J47" s="11"/>
      <c r="K47" s="11"/>
      <c r="L47" s="13">
        <f t="shared" si="28"/>
        <v>7.1</v>
      </c>
      <c r="M47" s="13">
        <f t="shared" si="29"/>
        <v>0</v>
      </c>
      <c r="N47" s="13">
        <f t="shared" si="30"/>
        <v>7.1</v>
      </c>
      <c r="O47" s="13">
        <f t="shared" si="31"/>
        <v>0</v>
      </c>
    </row>
    <row r="48" spans="1:15" ht="15" customHeight="1" x14ac:dyDescent="0.25">
      <c r="A48" s="33" t="s">
        <v>105</v>
      </c>
      <c r="B48" s="32" t="s">
        <v>342</v>
      </c>
      <c r="C48" s="31" t="s">
        <v>51</v>
      </c>
      <c r="D48" s="17">
        <f t="shared" si="26"/>
        <v>7.8999999999999995</v>
      </c>
      <c r="E48" s="17">
        <v>0.1</v>
      </c>
      <c r="F48" s="17"/>
      <c r="G48" s="17">
        <v>7.8</v>
      </c>
      <c r="H48" s="11">
        <f t="shared" si="27"/>
        <v>0</v>
      </c>
      <c r="I48" s="11"/>
      <c r="J48" s="11"/>
      <c r="K48" s="11"/>
      <c r="L48" s="13">
        <f t="shared" si="28"/>
        <v>7.8999999999999995</v>
      </c>
      <c r="M48" s="13">
        <f t="shared" si="29"/>
        <v>0.1</v>
      </c>
      <c r="N48" s="13">
        <f t="shared" si="30"/>
        <v>0</v>
      </c>
      <c r="O48" s="13">
        <f t="shared" si="31"/>
        <v>7.8</v>
      </c>
    </row>
    <row r="49" spans="1:15" ht="15" customHeight="1" x14ac:dyDescent="0.25">
      <c r="A49" s="33" t="s">
        <v>106</v>
      </c>
      <c r="B49" s="30" t="s">
        <v>418</v>
      </c>
      <c r="C49" s="16" t="s">
        <v>51</v>
      </c>
      <c r="D49" s="17">
        <f t="shared" si="26"/>
        <v>37.6</v>
      </c>
      <c r="E49" s="17">
        <v>1.7</v>
      </c>
      <c r="F49" s="17">
        <v>30.7</v>
      </c>
      <c r="G49" s="17">
        <v>5.2</v>
      </c>
      <c r="H49" s="11">
        <f t="shared" si="27"/>
        <v>0</v>
      </c>
      <c r="I49" s="11"/>
      <c r="J49" s="11"/>
      <c r="K49" s="11"/>
      <c r="L49" s="13">
        <f t="shared" si="28"/>
        <v>37.6</v>
      </c>
      <c r="M49" s="13">
        <f t="shared" si="29"/>
        <v>1.7</v>
      </c>
      <c r="N49" s="13">
        <f t="shared" si="30"/>
        <v>30.7</v>
      </c>
      <c r="O49" s="13">
        <f t="shared" si="31"/>
        <v>5.2</v>
      </c>
    </row>
    <row r="50" spans="1:15" ht="15" customHeight="1" x14ac:dyDescent="0.25">
      <c r="A50" s="33" t="s">
        <v>107</v>
      </c>
      <c r="B50" s="30" t="s">
        <v>419</v>
      </c>
      <c r="C50" s="16" t="s">
        <v>51</v>
      </c>
      <c r="D50" s="17">
        <f t="shared" si="26"/>
        <v>10.9</v>
      </c>
      <c r="E50" s="17">
        <v>0.8</v>
      </c>
      <c r="F50" s="17">
        <v>0.6</v>
      </c>
      <c r="G50" s="17">
        <v>9.5</v>
      </c>
      <c r="H50" s="11">
        <f t="shared" si="27"/>
        <v>0</v>
      </c>
      <c r="I50" s="11"/>
      <c r="J50" s="11"/>
      <c r="K50" s="11"/>
      <c r="L50" s="13">
        <f t="shared" si="28"/>
        <v>10.9</v>
      </c>
      <c r="M50" s="13">
        <f t="shared" si="29"/>
        <v>0.8</v>
      </c>
      <c r="N50" s="13">
        <f t="shared" si="30"/>
        <v>0.6</v>
      </c>
      <c r="O50" s="13">
        <f t="shared" si="31"/>
        <v>9.5</v>
      </c>
    </row>
    <row r="51" spans="1:15" ht="15" customHeight="1" x14ac:dyDescent="0.25">
      <c r="A51" s="33" t="s">
        <v>108</v>
      </c>
      <c r="B51" s="30" t="s">
        <v>420</v>
      </c>
      <c r="C51" s="31" t="s">
        <v>51</v>
      </c>
      <c r="D51" s="17">
        <f>E51+F51+G51</f>
        <v>0.1</v>
      </c>
      <c r="E51" s="17">
        <v>0.1</v>
      </c>
      <c r="F51" s="17"/>
      <c r="G51" s="17"/>
      <c r="H51" s="11">
        <f>I51+J51+K51</f>
        <v>0</v>
      </c>
      <c r="I51" s="11"/>
      <c r="J51" s="11"/>
      <c r="K51" s="11"/>
      <c r="L51" s="13">
        <f>M51+N51+O51</f>
        <v>0.1</v>
      </c>
      <c r="M51" s="13">
        <f>E51+I51</f>
        <v>0.1</v>
      </c>
      <c r="N51" s="13">
        <f>F51+J51</f>
        <v>0</v>
      </c>
      <c r="O51" s="13">
        <f>G51+K51</f>
        <v>0</v>
      </c>
    </row>
    <row r="52" spans="1:15" ht="15" customHeight="1" x14ac:dyDescent="0.25">
      <c r="A52" s="33" t="s">
        <v>109</v>
      </c>
      <c r="B52" s="34" t="s">
        <v>391</v>
      </c>
      <c r="C52" s="16" t="s">
        <v>51</v>
      </c>
      <c r="D52" s="17">
        <f t="shared" si="26"/>
        <v>2.2000000000000002</v>
      </c>
      <c r="E52" s="17">
        <v>2.2000000000000002</v>
      </c>
      <c r="F52" s="17"/>
      <c r="G52" s="17"/>
      <c r="H52" s="11">
        <f t="shared" si="27"/>
        <v>0</v>
      </c>
      <c r="I52" s="11"/>
      <c r="J52" s="11"/>
      <c r="K52" s="11"/>
      <c r="L52" s="13">
        <f t="shared" si="28"/>
        <v>2.2000000000000002</v>
      </c>
      <c r="M52" s="13">
        <f t="shared" si="29"/>
        <v>2.2000000000000002</v>
      </c>
      <c r="N52" s="13">
        <f t="shared" si="30"/>
        <v>0</v>
      </c>
      <c r="O52" s="13">
        <f t="shared" si="31"/>
        <v>0</v>
      </c>
    </row>
    <row r="53" spans="1:15" ht="15" customHeight="1" x14ac:dyDescent="0.25">
      <c r="A53" s="33" t="s">
        <v>155</v>
      </c>
      <c r="B53" s="179" t="s">
        <v>46</v>
      </c>
      <c r="C53" s="16" t="s">
        <v>51</v>
      </c>
      <c r="D53" s="17">
        <f t="shared" si="26"/>
        <v>0.1</v>
      </c>
      <c r="E53" s="17">
        <v>0.1</v>
      </c>
      <c r="F53" s="17"/>
      <c r="G53" s="17"/>
      <c r="H53" s="11">
        <f t="shared" si="27"/>
        <v>0</v>
      </c>
      <c r="I53" s="11"/>
      <c r="J53" s="11"/>
      <c r="K53" s="11"/>
      <c r="L53" s="13">
        <f t="shared" ref="L53" si="32">M53+N53+O53</f>
        <v>0.1</v>
      </c>
      <c r="M53" s="13">
        <f t="shared" ref="M53" si="33">E53+I53</f>
        <v>0.1</v>
      </c>
      <c r="N53" s="13">
        <f t="shared" ref="N53" si="34">F53+J53</f>
        <v>0</v>
      </c>
      <c r="O53" s="13">
        <f t="shared" ref="O53" si="35">G53+K53</f>
        <v>0</v>
      </c>
    </row>
    <row r="54" spans="1:15" ht="15" customHeight="1" x14ac:dyDescent="0.25">
      <c r="A54" s="33" t="s">
        <v>156</v>
      </c>
      <c r="B54" s="13" t="s">
        <v>43</v>
      </c>
      <c r="C54" s="16" t="s">
        <v>51</v>
      </c>
      <c r="D54" s="17">
        <f t="shared" si="26"/>
        <v>0.1</v>
      </c>
      <c r="E54" s="17">
        <v>0.1</v>
      </c>
      <c r="F54" s="17"/>
      <c r="G54" s="17"/>
      <c r="H54" s="11">
        <f t="shared" si="27"/>
        <v>0</v>
      </c>
      <c r="I54" s="11"/>
      <c r="J54" s="11"/>
      <c r="K54" s="11"/>
      <c r="L54" s="13">
        <f t="shared" si="28"/>
        <v>0.1</v>
      </c>
      <c r="M54" s="13">
        <f t="shared" si="29"/>
        <v>0.1</v>
      </c>
      <c r="N54" s="13">
        <f t="shared" si="30"/>
        <v>0</v>
      </c>
      <c r="O54" s="13">
        <f t="shared" si="31"/>
        <v>0</v>
      </c>
    </row>
    <row r="55" spans="1:15" ht="15" customHeight="1" x14ac:dyDescent="0.25">
      <c r="A55" s="33" t="s">
        <v>110</v>
      </c>
      <c r="B55" s="35" t="s">
        <v>165</v>
      </c>
      <c r="C55" s="31" t="s">
        <v>51</v>
      </c>
      <c r="D55" s="17">
        <f t="shared" si="26"/>
        <v>6.6</v>
      </c>
      <c r="E55" s="17">
        <v>0.1</v>
      </c>
      <c r="F55" s="17"/>
      <c r="G55" s="17">
        <v>6.5</v>
      </c>
      <c r="H55" s="11">
        <f t="shared" si="27"/>
        <v>0</v>
      </c>
      <c r="I55" s="11"/>
      <c r="J55" s="11"/>
      <c r="K55" s="11"/>
      <c r="L55" s="13">
        <f t="shared" si="28"/>
        <v>6.6</v>
      </c>
      <c r="M55" s="13">
        <f t="shared" ref="M55:O58" si="36">E55+I55</f>
        <v>0.1</v>
      </c>
      <c r="N55" s="13">
        <f t="shared" si="36"/>
        <v>0</v>
      </c>
      <c r="O55" s="13">
        <f t="shared" si="36"/>
        <v>6.5</v>
      </c>
    </row>
    <row r="56" spans="1:15" ht="15" customHeight="1" x14ac:dyDescent="0.25">
      <c r="A56" s="33" t="s">
        <v>157</v>
      </c>
      <c r="B56" s="35" t="s">
        <v>44</v>
      </c>
      <c r="C56" s="31" t="s">
        <v>51</v>
      </c>
      <c r="D56" s="17">
        <f t="shared" si="26"/>
        <v>0.1</v>
      </c>
      <c r="E56" s="17">
        <v>0.1</v>
      </c>
      <c r="F56" s="17"/>
      <c r="G56" s="17"/>
      <c r="H56" s="11">
        <f t="shared" si="27"/>
        <v>0</v>
      </c>
      <c r="I56" s="11"/>
      <c r="J56" s="11"/>
      <c r="K56" s="11"/>
      <c r="L56" s="13">
        <f t="shared" ref="L56:L57" si="37">M56+N56+O56</f>
        <v>0.1</v>
      </c>
      <c r="M56" s="13">
        <f t="shared" ref="M56" si="38">E56+I56</f>
        <v>0.1</v>
      </c>
      <c r="N56" s="13">
        <f t="shared" ref="N56" si="39">F56+J56</f>
        <v>0</v>
      </c>
      <c r="O56" s="13">
        <f t="shared" ref="O56" si="40">G56+K56</f>
        <v>0</v>
      </c>
    </row>
    <row r="57" spans="1:15" ht="15" customHeight="1" x14ac:dyDescent="0.25">
      <c r="A57" s="6" t="s">
        <v>158</v>
      </c>
      <c r="B57" s="86" t="s">
        <v>47</v>
      </c>
      <c r="C57" s="31" t="s">
        <v>51</v>
      </c>
      <c r="D57" s="17">
        <f t="shared" si="26"/>
        <v>0.1</v>
      </c>
      <c r="E57" s="17">
        <v>0.1</v>
      </c>
      <c r="F57" s="17"/>
      <c r="G57" s="17"/>
      <c r="H57" s="11">
        <f t="shared" si="27"/>
        <v>0</v>
      </c>
      <c r="I57" s="11"/>
      <c r="J57" s="11"/>
      <c r="K57" s="11"/>
      <c r="L57" s="13">
        <f t="shared" si="37"/>
        <v>0.1</v>
      </c>
      <c r="M57" s="13">
        <f t="shared" ref="M57" si="41">E57+I57</f>
        <v>0.1</v>
      </c>
      <c r="N57" s="13">
        <f t="shared" ref="N57" si="42">F57+J57</f>
        <v>0</v>
      </c>
      <c r="O57" s="13">
        <f t="shared" ref="O57" si="43">G57+K57</f>
        <v>0</v>
      </c>
    </row>
    <row r="58" spans="1:15" ht="15" customHeight="1" x14ac:dyDescent="0.25">
      <c r="A58" s="6" t="s">
        <v>111</v>
      </c>
      <c r="B58" s="34" t="s">
        <v>392</v>
      </c>
      <c r="C58" s="31" t="s">
        <v>51</v>
      </c>
      <c r="D58" s="17">
        <f>E58+F58+G58</f>
        <v>4.8</v>
      </c>
      <c r="E58" s="17"/>
      <c r="F58" s="17"/>
      <c r="G58" s="17">
        <v>4.8</v>
      </c>
      <c r="H58" s="11">
        <f t="shared" si="27"/>
        <v>0</v>
      </c>
      <c r="I58" s="11"/>
      <c r="J58" s="11"/>
      <c r="K58" s="11"/>
      <c r="L58" s="13">
        <f t="shared" si="28"/>
        <v>4.8</v>
      </c>
      <c r="M58" s="13">
        <f t="shared" si="36"/>
        <v>0</v>
      </c>
      <c r="N58" s="13">
        <f t="shared" si="36"/>
        <v>0</v>
      </c>
      <c r="O58" s="13">
        <f t="shared" si="36"/>
        <v>4.8</v>
      </c>
    </row>
    <row r="59" spans="1:15" ht="15" customHeight="1" x14ac:dyDescent="0.25">
      <c r="A59" s="6" t="s">
        <v>112</v>
      </c>
      <c r="B59" s="34" t="s">
        <v>42</v>
      </c>
      <c r="C59" s="31" t="s">
        <v>51</v>
      </c>
      <c r="D59" s="17">
        <f t="shared" si="26"/>
        <v>27.1</v>
      </c>
      <c r="E59" s="17">
        <v>0.1</v>
      </c>
      <c r="F59" s="17"/>
      <c r="G59" s="17">
        <v>27</v>
      </c>
      <c r="H59" s="11">
        <f t="shared" si="27"/>
        <v>0</v>
      </c>
      <c r="I59" s="11"/>
      <c r="J59" s="11"/>
      <c r="K59" s="11"/>
      <c r="L59" s="13">
        <f t="shared" si="28"/>
        <v>27.1</v>
      </c>
      <c r="M59" s="13">
        <f t="shared" si="29"/>
        <v>0.1</v>
      </c>
      <c r="N59" s="13">
        <f t="shared" si="30"/>
        <v>0</v>
      </c>
      <c r="O59" s="13">
        <f t="shared" si="31"/>
        <v>27</v>
      </c>
    </row>
    <row r="60" spans="1:15" ht="15" customHeight="1" x14ac:dyDescent="0.25">
      <c r="A60" s="6" t="s">
        <v>113</v>
      </c>
      <c r="B60" s="34" t="s">
        <v>393</v>
      </c>
      <c r="C60" s="31" t="s">
        <v>51</v>
      </c>
      <c r="D60" s="17">
        <f>E60+F60+G60</f>
        <v>12.1</v>
      </c>
      <c r="E60" s="17">
        <v>0.1</v>
      </c>
      <c r="F60" s="17"/>
      <c r="G60" s="17">
        <v>12</v>
      </c>
      <c r="H60" s="11">
        <f t="shared" si="27"/>
        <v>0</v>
      </c>
      <c r="I60" s="11"/>
      <c r="J60" s="11"/>
      <c r="K60" s="11"/>
      <c r="L60" s="13">
        <f t="shared" si="28"/>
        <v>12.1</v>
      </c>
      <c r="M60" s="13">
        <f>E60+I60</f>
        <v>0.1</v>
      </c>
      <c r="N60" s="13">
        <f>F60+J60</f>
        <v>0</v>
      </c>
      <c r="O60" s="13">
        <f>G60+K60</f>
        <v>12</v>
      </c>
    </row>
    <row r="61" spans="1:15" ht="15" customHeight="1" x14ac:dyDescent="0.25">
      <c r="A61" s="6" t="s">
        <v>114</v>
      </c>
      <c r="B61" s="35" t="s">
        <v>41</v>
      </c>
      <c r="C61" s="31" t="s">
        <v>51</v>
      </c>
      <c r="D61" s="17">
        <f t="shared" si="26"/>
        <v>22.6</v>
      </c>
      <c r="E61" s="17">
        <v>0.1</v>
      </c>
      <c r="F61" s="17"/>
      <c r="G61" s="17">
        <v>22.5</v>
      </c>
      <c r="H61" s="11">
        <f t="shared" si="27"/>
        <v>0</v>
      </c>
      <c r="I61" s="11"/>
      <c r="J61" s="11"/>
      <c r="K61" s="11"/>
      <c r="L61" s="13">
        <f t="shared" si="28"/>
        <v>22.6</v>
      </c>
      <c r="M61" s="13">
        <f t="shared" si="29"/>
        <v>0.1</v>
      </c>
      <c r="N61" s="13">
        <f t="shared" si="30"/>
        <v>0</v>
      </c>
      <c r="O61" s="13">
        <f t="shared" si="31"/>
        <v>22.5</v>
      </c>
    </row>
    <row r="62" spans="1:15" ht="15" customHeight="1" x14ac:dyDescent="0.25">
      <c r="A62" s="6" t="s">
        <v>115</v>
      </c>
      <c r="B62" s="30" t="s">
        <v>161</v>
      </c>
      <c r="C62" s="31" t="s">
        <v>51</v>
      </c>
      <c r="D62" s="17">
        <f t="shared" si="26"/>
        <v>6.2</v>
      </c>
      <c r="E62" s="17">
        <v>1</v>
      </c>
      <c r="F62" s="17"/>
      <c r="G62" s="17">
        <v>5.2</v>
      </c>
      <c r="H62" s="11">
        <f t="shared" si="27"/>
        <v>0</v>
      </c>
      <c r="I62" s="11"/>
      <c r="J62" s="11"/>
      <c r="K62" s="11"/>
      <c r="L62" s="13">
        <f t="shared" si="28"/>
        <v>6.2</v>
      </c>
      <c r="M62" s="13">
        <f t="shared" si="29"/>
        <v>1</v>
      </c>
      <c r="N62" s="13">
        <f t="shared" si="30"/>
        <v>0</v>
      </c>
      <c r="O62" s="13">
        <f t="shared" si="31"/>
        <v>5.2</v>
      </c>
    </row>
    <row r="63" spans="1:15" ht="15" customHeight="1" x14ac:dyDescent="0.25">
      <c r="A63" s="6" t="s">
        <v>166</v>
      </c>
      <c r="B63" s="30" t="s">
        <v>153</v>
      </c>
      <c r="C63" s="31" t="s">
        <v>51</v>
      </c>
      <c r="D63" s="17">
        <f t="shared" si="26"/>
        <v>60.4</v>
      </c>
      <c r="E63" s="17"/>
      <c r="F63" s="17"/>
      <c r="G63" s="17">
        <v>60.4</v>
      </c>
      <c r="H63" s="11">
        <f t="shared" si="27"/>
        <v>0</v>
      </c>
      <c r="I63" s="11"/>
      <c r="J63" s="11"/>
      <c r="K63" s="11"/>
      <c r="L63" s="13">
        <f t="shared" si="28"/>
        <v>60.4</v>
      </c>
      <c r="M63" s="13">
        <f t="shared" si="29"/>
        <v>0</v>
      </c>
      <c r="N63" s="13">
        <f t="shared" si="30"/>
        <v>0</v>
      </c>
      <c r="O63" s="13">
        <f t="shared" si="31"/>
        <v>60.4</v>
      </c>
    </row>
    <row r="64" spans="1:15" ht="15" customHeight="1" x14ac:dyDescent="0.25">
      <c r="A64" s="6" t="s">
        <v>116</v>
      </c>
      <c r="B64" s="30" t="s">
        <v>34</v>
      </c>
      <c r="C64" s="31" t="s">
        <v>51</v>
      </c>
      <c r="D64" s="17">
        <f t="shared" si="26"/>
        <v>35.299999999999997</v>
      </c>
      <c r="E64" s="17"/>
      <c r="F64" s="17"/>
      <c r="G64" s="17">
        <v>35.299999999999997</v>
      </c>
      <c r="H64" s="11">
        <f t="shared" si="27"/>
        <v>0</v>
      </c>
      <c r="I64" s="11"/>
      <c r="J64" s="11"/>
      <c r="K64" s="11"/>
      <c r="L64" s="13">
        <f t="shared" si="28"/>
        <v>35.299999999999997</v>
      </c>
      <c r="M64" s="13">
        <f t="shared" si="29"/>
        <v>0</v>
      </c>
      <c r="N64" s="13">
        <f t="shared" si="30"/>
        <v>0</v>
      </c>
      <c r="O64" s="13">
        <f t="shared" si="31"/>
        <v>35.299999999999997</v>
      </c>
    </row>
    <row r="65" spans="1:15" ht="15" customHeight="1" x14ac:dyDescent="0.25">
      <c r="A65" s="6" t="s">
        <v>117</v>
      </c>
      <c r="B65" s="30" t="s">
        <v>36</v>
      </c>
      <c r="C65" s="31" t="s">
        <v>51</v>
      </c>
      <c r="D65" s="17">
        <f t="shared" si="26"/>
        <v>35.6</v>
      </c>
      <c r="E65" s="17"/>
      <c r="F65" s="17"/>
      <c r="G65" s="17">
        <v>35.6</v>
      </c>
      <c r="H65" s="11">
        <f t="shared" si="27"/>
        <v>0</v>
      </c>
      <c r="I65" s="11"/>
      <c r="J65" s="11"/>
      <c r="K65" s="11"/>
      <c r="L65" s="13">
        <f t="shared" si="28"/>
        <v>35.6</v>
      </c>
      <c r="M65" s="13">
        <f t="shared" si="29"/>
        <v>0</v>
      </c>
      <c r="N65" s="13">
        <f t="shared" si="30"/>
        <v>0</v>
      </c>
      <c r="O65" s="13">
        <f t="shared" si="31"/>
        <v>35.6</v>
      </c>
    </row>
    <row r="66" spans="1:15" ht="15" customHeight="1" x14ac:dyDescent="0.25">
      <c r="A66" s="6" t="s">
        <v>118</v>
      </c>
      <c r="B66" s="30" t="s">
        <v>38</v>
      </c>
      <c r="C66" s="31" t="s">
        <v>51</v>
      </c>
      <c r="D66" s="17">
        <f t="shared" si="26"/>
        <v>76.400000000000006</v>
      </c>
      <c r="E66" s="17"/>
      <c r="F66" s="17"/>
      <c r="G66" s="17">
        <v>76.400000000000006</v>
      </c>
      <c r="H66" s="11">
        <f t="shared" si="27"/>
        <v>0</v>
      </c>
      <c r="I66" s="11"/>
      <c r="J66" s="11"/>
      <c r="K66" s="11"/>
      <c r="L66" s="13">
        <f t="shared" si="28"/>
        <v>76.400000000000006</v>
      </c>
      <c r="M66" s="13">
        <f t="shared" si="29"/>
        <v>0</v>
      </c>
      <c r="N66" s="13">
        <f t="shared" si="30"/>
        <v>0</v>
      </c>
      <c r="O66" s="13">
        <f t="shared" si="31"/>
        <v>76.400000000000006</v>
      </c>
    </row>
    <row r="67" spans="1:15" ht="15" customHeight="1" x14ac:dyDescent="0.25">
      <c r="A67" s="6" t="s">
        <v>119</v>
      </c>
      <c r="B67" s="30" t="s">
        <v>37</v>
      </c>
      <c r="C67" s="31" t="s">
        <v>51</v>
      </c>
      <c r="D67" s="17">
        <f t="shared" si="26"/>
        <v>38.200000000000003</v>
      </c>
      <c r="E67" s="17"/>
      <c r="F67" s="17"/>
      <c r="G67" s="17">
        <v>38.200000000000003</v>
      </c>
      <c r="H67" s="11">
        <f t="shared" si="27"/>
        <v>0</v>
      </c>
      <c r="I67" s="11"/>
      <c r="J67" s="11"/>
      <c r="K67" s="11"/>
      <c r="L67" s="13">
        <f t="shared" si="28"/>
        <v>38.200000000000003</v>
      </c>
      <c r="M67" s="13">
        <f t="shared" si="29"/>
        <v>0</v>
      </c>
      <c r="N67" s="13">
        <f t="shared" si="30"/>
        <v>0</v>
      </c>
      <c r="O67" s="13">
        <f t="shared" si="31"/>
        <v>38.200000000000003</v>
      </c>
    </row>
    <row r="68" spans="1:15" ht="15" customHeight="1" x14ac:dyDescent="0.25">
      <c r="A68" s="6" t="s">
        <v>120</v>
      </c>
      <c r="B68" s="36" t="s">
        <v>35</v>
      </c>
      <c r="C68" s="16" t="s">
        <v>51</v>
      </c>
      <c r="D68" s="17">
        <f t="shared" si="26"/>
        <v>69.7</v>
      </c>
      <c r="E68" s="17"/>
      <c r="F68" s="17"/>
      <c r="G68" s="17">
        <v>69.7</v>
      </c>
      <c r="H68" s="11">
        <f t="shared" si="27"/>
        <v>0</v>
      </c>
      <c r="I68" s="11"/>
      <c r="J68" s="11"/>
      <c r="K68" s="11"/>
      <c r="L68" s="13">
        <f t="shared" si="28"/>
        <v>69.7</v>
      </c>
      <c r="M68" s="13">
        <f t="shared" si="29"/>
        <v>0</v>
      </c>
      <c r="N68" s="13">
        <f t="shared" si="30"/>
        <v>0</v>
      </c>
      <c r="O68" s="13">
        <f t="shared" si="31"/>
        <v>69.7</v>
      </c>
    </row>
    <row r="69" spans="1:15" ht="15" customHeight="1" x14ac:dyDescent="0.25">
      <c r="A69" s="6" t="s">
        <v>162</v>
      </c>
      <c r="B69" s="37" t="s">
        <v>39</v>
      </c>
      <c r="C69" s="16" t="s">
        <v>51</v>
      </c>
      <c r="D69" s="17">
        <f t="shared" si="26"/>
        <v>8.9</v>
      </c>
      <c r="E69" s="17"/>
      <c r="F69" s="17"/>
      <c r="G69" s="17">
        <v>8.9</v>
      </c>
      <c r="H69" s="11">
        <f t="shared" si="27"/>
        <v>0</v>
      </c>
      <c r="I69" s="11"/>
      <c r="J69" s="11"/>
      <c r="K69" s="11"/>
      <c r="L69" s="13">
        <f t="shared" si="28"/>
        <v>8.9</v>
      </c>
      <c r="M69" s="13">
        <f t="shared" si="29"/>
        <v>0</v>
      </c>
      <c r="N69" s="13">
        <f t="shared" si="30"/>
        <v>0</v>
      </c>
      <c r="O69" s="13">
        <f t="shared" si="31"/>
        <v>8.9</v>
      </c>
    </row>
    <row r="70" spans="1:15" ht="15" customHeight="1" x14ac:dyDescent="0.25">
      <c r="A70" s="6" t="s">
        <v>121</v>
      </c>
      <c r="B70" s="37" t="s">
        <v>40</v>
      </c>
      <c r="C70" s="16" t="s">
        <v>51</v>
      </c>
      <c r="D70" s="17">
        <f t="shared" si="26"/>
        <v>16.2</v>
      </c>
      <c r="E70" s="17"/>
      <c r="F70" s="17"/>
      <c r="G70" s="17">
        <v>16.2</v>
      </c>
      <c r="H70" s="11">
        <f t="shared" si="27"/>
        <v>0</v>
      </c>
      <c r="I70" s="11"/>
      <c r="J70" s="11"/>
      <c r="K70" s="11"/>
      <c r="L70" s="13">
        <f t="shared" si="28"/>
        <v>16.2</v>
      </c>
      <c r="M70" s="13">
        <f t="shared" si="29"/>
        <v>0</v>
      </c>
      <c r="N70" s="13">
        <f t="shared" si="30"/>
        <v>0</v>
      </c>
      <c r="O70" s="13">
        <f t="shared" si="31"/>
        <v>16.2</v>
      </c>
    </row>
    <row r="71" spans="1:15" ht="15" customHeight="1" x14ac:dyDescent="0.25">
      <c r="A71" s="33" t="s">
        <v>122</v>
      </c>
      <c r="B71" s="36" t="s">
        <v>49</v>
      </c>
      <c r="C71" s="16" t="s">
        <v>51</v>
      </c>
      <c r="D71" s="17">
        <f t="shared" si="26"/>
        <v>4.3999999999999995</v>
      </c>
      <c r="E71" s="17"/>
      <c r="F71" s="17">
        <v>0.1</v>
      </c>
      <c r="G71" s="17">
        <v>4.3</v>
      </c>
      <c r="H71" s="11">
        <f t="shared" si="27"/>
        <v>0</v>
      </c>
      <c r="I71" s="11"/>
      <c r="J71" s="11"/>
      <c r="K71" s="11"/>
      <c r="L71" s="13">
        <f t="shared" si="28"/>
        <v>4.3999999999999995</v>
      </c>
      <c r="M71" s="13">
        <f t="shared" si="29"/>
        <v>0</v>
      </c>
      <c r="N71" s="13">
        <f t="shared" si="30"/>
        <v>0.1</v>
      </c>
      <c r="O71" s="13">
        <f t="shared" si="31"/>
        <v>4.3</v>
      </c>
    </row>
    <row r="72" spans="1:15" ht="15" customHeight="1" x14ac:dyDescent="0.25">
      <c r="A72" s="39" t="s">
        <v>123</v>
      </c>
      <c r="B72" s="36" t="s">
        <v>48</v>
      </c>
      <c r="C72" s="16" t="s">
        <v>51</v>
      </c>
      <c r="D72" s="17">
        <f t="shared" si="26"/>
        <v>52.3</v>
      </c>
      <c r="E72" s="17"/>
      <c r="F72" s="17">
        <v>0.3</v>
      </c>
      <c r="G72" s="17">
        <v>52</v>
      </c>
      <c r="H72" s="11">
        <f t="shared" si="27"/>
        <v>0</v>
      </c>
      <c r="I72" s="11"/>
      <c r="J72" s="11"/>
      <c r="K72" s="11"/>
      <c r="L72" s="13">
        <f t="shared" si="28"/>
        <v>52.3</v>
      </c>
      <c r="M72" s="13">
        <f t="shared" si="29"/>
        <v>0</v>
      </c>
      <c r="N72" s="13">
        <f t="shared" si="30"/>
        <v>0.3</v>
      </c>
      <c r="O72" s="13">
        <f t="shared" si="31"/>
        <v>52</v>
      </c>
    </row>
    <row r="73" spans="1:15" ht="15" customHeight="1" x14ac:dyDescent="0.25">
      <c r="A73" s="14" t="s">
        <v>124</v>
      </c>
      <c r="B73" s="36" t="s">
        <v>65</v>
      </c>
      <c r="C73" s="16" t="s">
        <v>51</v>
      </c>
      <c r="D73" s="17">
        <f t="shared" si="26"/>
        <v>11.8</v>
      </c>
      <c r="E73" s="17"/>
      <c r="F73" s="17"/>
      <c r="G73" s="17">
        <v>11.8</v>
      </c>
      <c r="H73" s="11">
        <f t="shared" si="27"/>
        <v>0</v>
      </c>
      <c r="I73" s="11"/>
      <c r="J73" s="11"/>
      <c r="K73" s="11"/>
      <c r="L73" s="13">
        <f t="shared" si="28"/>
        <v>11.8</v>
      </c>
      <c r="M73" s="13">
        <f t="shared" si="29"/>
        <v>0</v>
      </c>
      <c r="N73" s="13">
        <f t="shared" si="30"/>
        <v>0</v>
      </c>
      <c r="O73" s="13">
        <f t="shared" si="31"/>
        <v>11.8</v>
      </c>
    </row>
    <row r="74" spans="1:15" ht="15" customHeight="1" x14ac:dyDescent="0.25">
      <c r="A74" s="20" t="s">
        <v>125</v>
      </c>
      <c r="B74" s="36" t="s">
        <v>50</v>
      </c>
      <c r="C74" s="16" t="s">
        <v>51</v>
      </c>
      <c r="D74" s="17">
        <f t="shared" si="26"/>
        <v>26.5</v>
      </c>
      <c r="E74" s="17"/>
      <c r="F74" s="17">
        <v>26.5</v>
      </c>
      <c r="G74" s="17"/>
      <c r="H74" s="11">
        <f t="shared" si="27"/>
        <v>0</v>
      </c>
      <c r="I74" s="11"/>
      <c r="J74" s="11"/>
      <c r="K74" s="11"/>
      <c r="L74" s="13">
        <f t="shared" si="28"/>
        <v>26.5</v>
      </c>
      <c r="M74" s="13">
        <f t="shared" si="29"/>
        <v>0</v>
      </c>
      <c r="N74" s="13">
        <f t="shared" si="30"/>
        <v>26.5</v>
      </c>
      <c r="O74" s="13">
        <f t="shared" si="31"/>
        <v>0</v>
      </c>
    </row>
    <row r="75" spans="1:15" ht="15" customHeight="1" x14ac:dyDescent="0.25">
      <c r="A75" s="336" t="s">
        <v>126</v>
      </c>
      <c r="B75" s="36" t="s">
        <v>167</v>
      </c>
      <c r="C75" s="16" t="s">
        <v>51</v>
      </c>
      <c r="D75" s="17">
        <f t="shared" si="26"/>
        <v>14</v>
      </c>
      <c r="E75" s="17">
        <v>0.1</v>
      </c>
      <c r="F75" s="17"/>
      <c r="G75" s="17">
        <v>13.9</v>
      </c>
      <c r="H75" s="11">
        <f t="shared" si="27"/>
        <v>0</v>
      </c>
      <c r="I75" s="11"/>
      <c r="J75" s="11"/>
      <c r="K75" s="11"/>
      <c r="L75" s="13">
        <f t="shared" si="28"/>
        <v>14</v>
      </c>
      <c r="M75" s="13">
        <f t="shared" si="29"/>
        <v>0.1</v>
      </c>
      <c r="N75" s="13">
        <f t="shared" si="30"/>
        <v>0</v>
      </c>
      <c r="O75" s="13">
        <f t="shared" si="31"/>
        <v>13.9</v>
      </c>
    </row>
    <row r="76" spans="1:15" s="38" customFormat="1" ht="15" customHeight="1" x14ac:dyDescent="0.25">
      <c r="A76" s="33" t="s">
        <v>127</v>
      </c>
      <c r="B76" s="36" t="s">
        <v>168</v>
      </c>
      <c r="C76" s="16" t="s">
        <v>51</v>
      </c>
      <c r="D76" s="17">
        <f t="shared" si="26"/>
        <v>2</v>
      </c>
      <c r="E76" s="17">
        <v>2</v>
      </c>
      <c r="F76" s="17"/>
      <c r="G76" s="17"/>
      <c r="H76" s="11">
        <f t="shared" si="27"/>
        <v>0</v>
      </c>
      <c r="I76" s="11"/>
      <c r="J76" s="11"/>
      <c r="K76" s="11"/>
      <c r="L76" s="13">
        <f t="shared" si="28"/>
        <v>2</v>
      </c>
      <c r="M76" s="13">
        <f t="shared" si="29"/>
        <v>2</v>
      </c>
      <c r="N76" s="13">
        <f t="shared" si="30"/>
        <v>0</v>
      </c>
      <c r="O76" s="13">
        <f t="shared" si="31"/>
        <v>0</v>
      </c>
    </row>
    <row r="77" spans="1:15" ht="15.95" customHeight="1" x14ac:dyDescent="0.25">
      <c r="A77" s="338" t="s">
        <v>128</v>
      </c>
      <c r="B77" s="28" t="s">
        <v>177</v>
      </c>
      <c r="C77" s="26"/>
      <c r="D77" s="22">
        <f>SUM(D42:D76)</f>
        <v>605.39999999999986</v>
      </c>
      <c r="E77" s="22">
        <f>SUM(E42:E76)</f>
        <v>10.599999999999996</v>
      </c>
      <c r="F77" s="22">
        <f>SUM(F42:F76)</f>
        <v>65.3</v>
      </c>
      <c r="G77" s="22">
        <f>SUM(G42:G76)</f>
        <v>529.49999999999989</v>
      </c>
      <c r="H77" s="25">
        <f>SUM(H43:H76)</f>
        <v>0</v>
      </c>
      <c r="I77" s="25">
        <f>SUM(I43:I76)</f>
        <v>0</v>
      </c>
      <c r="J77" s="25">
        <f>SUM(J43:J76)</f>
        <v>0</v>
      </c>
      <c r="K77" s="25">
        <f>SUM(K43:K76)</f>
        <v>0</v>
      </c>
      <c r="L77" s="22">
        <f>SUM(L42:L76)</f>
        <v>605.39999999999986</v>
      </c>
      <c r="M77" s="22">
        <f>SUM(M42:M76)</f>
        <v>10.599999999999996</v>
      </c>
      <c r="N77" s="22">
        <f>SUM(N42:N76)</f>
        <v>65.3</v>
      </c>
      <c r="O77" s="22">
        <f>SUM(O42:O76)</f>
        <v>529.49999999999989</v>
      </c>
    </row>
    <row r="78" spans="1:15" ht="15.95" customHeight="1" x14ac:dyDescent="0.25">
      <c r="A78" s="33" t="s">
        <v>129</v>
      </c>
      <c r="B78" s="520" t="s">
        <v>66</v>
      </c>
      <c r="C78" s="521"/>
      <c r="D78" s="521"/>
      <c r="E78" s="521"/>
      <c r="F78" s="521"/>
      <c r="G78" s="521"/>
      <c r="H78" s="521"/>
      <c r="I78" s="521"/>
      <c r="J78" s="521"/>
      <c r="K78" s="521"/>
      <c r="L78" s="521"/>
      <c r="M78" s="521"/>
      <c r="N78" s="521"/>
      <c r="O78" s="522"/>
    </row>
    <row r="79" spans="1:15" ht="15" customHeight="1" x14ac:dyDescent="0.25">
      <c r="A79" s="33" t="s">
        <v>130</v>
      </c>
      <c r="B79" s="30" t="s">
        <v>7</v>
      </c>
      <c r="C79" s="40" t="s">
        <v>30</v>
      </c>
      <c r="D79" s="17">
        <f>E79+F79+G79</f>
        <v>0.7</v>
      </c>
      <c r="E79" s="17">
        <v>0.4</v>
      </c>
      <c r="F79" s="17">
        <v>0.3</v>
      </c>
      <c r="G79" s="17"/>
      <c r="H79" s="11">
        <f>I79+J79+K79</f>
        <v>0</v>
      </c>
      <c r="I79" s="11"/>
      <c r="J79" s="11"/>
      <c r="K79" s="11"/>
      <c r="L79" s="13">
        <f>M79+N79+O79</f>
        <v>0.7</v>
      </c>
      <c r="M79" s="13">
        <f>E79+I79</f>
        <v>0.4</v>
      </c>
      <c r="N79" s="13">
        <f>F79+J79</f>
        <v>0.3</v>
      </c>
      <c r="O79" s="13">
        <f>G79+K79</f>
        <v>0</v>
      </c>
    </row>
    <row r="80" spans="1:15" ht="15" customHeight="1" x14ac:dyDescent="0.25">
      <c r="A80" s="33" t="s">
        <v>131</v>
      </c>
      <c r="B80" s="30" t="s">
        <v>10</v>
      </c>
      <c r="C80" s="40" t="s">
        <v>30</v>
      </c>
      <c r="D80" s="17">
        <f t="shared" ref="D80:D92" si="44">E80+F80+G80</f>
        <v>0.6</v>
      </c>
      <c r="E80" s="17"/>
      <c r="F80" s="17">
        <v>0.6</v>
      </c>
      <c r="G80" s="17"/>
      <c r="H80" s="11">
        <f t="shared" ref="H80:H92" si="45">I80+J80+K80</f>
        <v>0</v>
      </c>
      <c r="I80" s="11"/>
      <c r="J80" s="11"/>
      <c r="K80" s="11"/>
      <c r="L80" s="13">
        <f t="shared" ref="L80:L92" si="46">M80+N80+O80</f>
        <v>0.6</v>
      </c>
      <c r="M80" s="13">
        <f t="shared" ref="M80:M92" si="47">E80+I80</f>
        <v>0</v>
      </c>
      <c r="N80" s="13">
        <f t="shared" ref="N80:N92" si="48">F80+J80</f>
        <v>0.6</v>
      </c>
      <c r="O80" s="13">
        <f t="shared" ref="O80:O92" si="49">G80+K80</f>
        <v>0</v>
      </c>
    </row>
    <row r="81" spans="1:15" ht="15" customHeight="1" x14ac:dyDescent="0.25">
      <c r="A81" s="33" t="s">
        <v>132</v>
      </c>
      <c r="B81" s="30" t="s">
        <v>11</v>
      </c>
      <c r="C81" s="40" t="s">
        <v>30</v>
      </c>
      <c r="D81" s="17">
        <f t="shared" si="44"/>
        <v>1</v>
      </c>
      <c r="E81" s="17"/>
      <c r="F81" s="17">
        <v>1</v>
      </c>
      <c r="G81" s="17"/>
      <c r="H81" s="11">
        <f t="shared" si="45"/>
        <v>0</v>
      </c>
      <c r="I81" s="11"/>
      <c r="J81" s="11"/>
      <c r="K81" s="11"/>
      <c r="L81" s="13">
        <f t="shared" si="46"/>
        <v>1</v>
      </c>
      <c r="M81" s="13">
        <f t="shared" si="47"/>
        <v>0</v>
      </c>
      <c r="N81" s="13">
        <f t="shared" si="48"/>
        <v>1</v>
      </c>
      <c r="O81" s="13">
        <f t="shared" si="49"/>
        <v>0</v>
      </c>
    </row>
    <row r="82" spans="1:15" ht="15" customHeight="1" x14ac:dyDescent="0.25">
      <c r="A82" s="33" t="s">
        <v>163</v>
      </c>
      <c r="B82" s="30" t="s">
        <v>15</v>
      </c>
      <c r="C82" s="40" t="s">
        <v>30</v>
      </c>
      <c r="D82" s="17">
        <f t="shared" si="44"/>
        <v>0.8</v>
      </c>
      <c r="E82" s="17"/>
      <c r="F82" s="17">
        <v>0.8</v>
      </c>
      <c r="G82" s="17"/>
      <c r="H82" s="11">
        <f t="shared" si="45"/>
        <v>0</v>
      </c>
      <c r="I82" s="11"/>
      <c r="J82" s="11"/>
      <c r="K82" s="11"/>
      <c r="L82" s="13">
        <f t="shared" si="46"/>
        <v>0.8</v>
      </c>
      <c r="M82" s="13">
        <f t="shared" si="47"/>
        <v>0</v>
      </c>
      <c r="N82" s="13">
        <f t="shared" si="48"/>
        <v>0.8</v>
      </c>
      <c r="O82" s="13">
        <f t="shared" si="49"/>
        <v>0</v>
      </c>
    </row>
    <row r="83" spans="1:15" ht="15" customHeight="1" x14ac:dyDescent="0.25">
      <c r="A83" s="33" t="s">
        <v>133</v>
      </c>
      <c r="B83" s="30" t="s">
        <v>27</v>
      </c>
      <c r="C83" s="40" t="s">
        <v>30</v>
      </c>
      <c r="D83" s="17">
        <f t="shared" si="44"/>
        <v>12.8</v>
      </c>
      <c r="E83" s="17"/>
      <c r="F83" s="17">
        <v>10.5</v>
      </c>
      <c r="G83" s="17">
        <v>2.2999999999999998</v>
      </c>
      <c r="H83" s="11">
        <f t="shared" si="45"/>
        <v>0</v>
      </c>
      <c r="I83" s="11"/>
      <c r="J83" s="11"/>
      <c r="K83" s="11"/>
      <c r="L83" s="13">
        <f t="shared" si="46"/>
        <v>12.8</v>
      </c>
      <c r="M83" s="13">
        <f t="shared" si="47"/>
        <v>0</v>
      </c>
      <c r="N83" s="13">
        <f t="shared" si="48"/>
        <v>10.5</v>
      </c>
      <c r="O83" s="13">
        <f t="shared" si="49"/>
        <v>2.2999999999999998</v>
      </c>
    </row>
    <row r="84" spans="1:15" ht="15" customHeight="1" x14ac:dyDescent="0.25">
      <c r="A84" s="33" t="s">
        <v>134</v>
      </c>
      <c r="B84" s="30" t="s">
        <v>57</v>
      </c>
      <c r="C84" s="40" t="s">
        <v>30</v>
      </c>
      <c r="D84" s="17">
        <f t="shared" si="44"/>
        <v>3.4000000000000004</v>
      </c>
      <c r="E84" s="17">
        <v>0.2</v>
      </c>
      <c r="F84" s="17">
        <v>3.2</v>
      </c>
      <c r="G84" s="17"/>
      <c r="H84" s="11">
        <f t="shared" si="45"/>
        <v>0</v>
      </c>
      <c r="I84" s="11"/>
      <c r="J84" s="11"/>
      <c r="K84" s="11"/>
      <c r="L84" s="13">
        <f t="shared" si="46"/>
        <v>3.4000000000000004</v>
      </c>
      <c r="M84" s="13">
        <f t="shared" si="47"/>
        <v>0.2</v>
      </c>
      <c r="N84" s="13">
        <f t="shared" si="48"/>
        <v>3.2</v>
      </c>
      <c r="O84" s="13">
        <f t="shared" si="49"/>
        <v>0</v>
      </c>
    </row>
    <row r="85" spans="1:15" ht="15" customHeight="1" x14ac:dyDescent="0.25">
      <c r="A85" s="33" t="s">
        <v>135</v>
      </c>
      <c r="B85" s="30" t="s">
        <v>58</v>
      </c>
      <c r="C85" s="40" t="s">
        <v>30</v>
      </c>
      <c r="D85" s="17">
        <f t="shared" si="44"/>
        <v>2.2999999999999998</v>
      </c>
      <c r="E85" s="17">
        <v>0.3</v>
      </c>
      <c r="F85" s="17">
        <v>2</v>
      </c>
      <c r="G85" s="17"/>
      <c r="H85" s="11">
        <f t="shared" si="45"/>
        <v>0</v>
      </c>
      <c r="I85" s="11"/>
      <c r="J85" s="11"/>
      <c r="K85" s="11"/>
      <c r="L85" s="13">
        <f t="shared" si="46"/>
        <v>2.2999999999999998</v>
      </c>
      <c r="M85" s="13">
        <f t="shared" si="47"/>
        <v>0.3</v>
      </c>
      <c r="N85" s="13">
        <f t="shared" si="48"/>
        <v>2</v>
      </c>
      <c r="O85" s="13">
        <f t="shared" si="49"/>
        <v>0</v>
      </c>
    </row>
    <row r="86" spans="1:15" ht="15" customHeight="1" x14ac:dyDescent="0.25">
      <c r="A86" s="33" t="s">
        <v>136</v>
      </c>
      <c r="B86" s="30" t="s">
        <v>394</v>
      </c>
      <c r="C86" s="40" t="s">
        <v>30</v>
      </c>
      <c r="D86" s="17">
        <f t="shared" si="44"/>
        <v>0.79999999999999993</v>
      </c>
      <c r="E86" s="17">
        <v>0.1</v>
      </c>
      <c r="F86" s="17">
        <v>0.7</v>
      </c>
      <c r="G86" s="17"/>
      <c r="H86" s="11">
        <f t="shared" si="45"/>
        <v>0</v>
      </c>
      <c r="I86" s="11"/>
      <c r="J86" s="11"/>
      <c r="K86" s="11"/>
      <c r="L86" s="13">
        <f t="shared" si="46"/>
        <v>0.79999999999999993</v>
      </c>
      <c r="M86" s="13">
        <f t="shared" si="47"/>
        <v>0.1</v>
      </c>
      <c r="N86" s="13">
        <f t="shared" si="48"/>
        <v>0.7</v>
      </c>
      <c r="O86" s="13">
        <f t="shared" si="49"/>
        <v>0</v>
      </c>
    </row>
    <row r="87" spans="1:15" ht="15" customHeight="1" x14ac:dyDescent="0.25">
      <c r="A87" s="33" t="s">
        <v>137</v>
      </c>
      <c r="B87" s="30" t="s">
        <v>395</v>
      </c>
      <c r="C87" s="40" t="s">
        <v>30</v>
      </c>
      <c r="D87" s="17">
        <f t="shared" si="44"/>
        <v>0.8</v>
      </c>
      <c r="E87" s="17">
        <v>0.4</v>
      </c>
      <c r="F87" s="17">
        <v>0.4</v>
      </c>
      <c r="G87" s="17"/>
      <c r="H87" s="11">
        <f t="shared" si="45"/>
        <v>0</v>
      </c>
      <c r="I87" s="11"/>
      <c r="J87" s="11"/>
      <c r="K87" s="11"/>
      <c r="L87" s="13">
        <f t="shared" si="46"/>
        <v>0.8</v>
      </c>
      <c r="M87" s="13">
        <f t="shared" si="47"/>
        <v>0.4</v>
      </c>
      <c r="N87" s="13">
        <f t="shared" si="48"/>
        <v>0.4</v>
      </c>
      <c r="O87" s="13">
        <f t="shared" si="49"/>
        <v>0</v>
      </c>
    </row>
    <row r="88" spans="1:15" ht="15" customHeight="1" x14ac:dyDescent="0.25">
      <c r="A88" s="39" t="s">
        <v>138</v>
      </c>
      <c r="B88" s="30" t="s">
        <v>67</v>
      </c>
      <c r="C88" s="40" t="s">
        <v>30</v>
      </c>
      <c r="D88" s="17">
        <f t="shared" si="44"/>
        <v>1.2999999999999998</v>
      </c>
      <c r="E88" s="17">
        <v>0.6</v>
      </c>
      <c r="F88" s="17">
        <v>0.7</v>
      </c>
      <c r="G88" s="17"/>
      <c r="H88" s="11">
        <f t="shared" si="45"/>
        <v>0</v>
      </c>
      <c r="I88" s="11"/>
      <c r="J88" s="11"/>
      <c r="K88" s="11"/>
      <c r="L88" s="13">
        <f t="shared" si="46"/>
        <v>1.2999999999999998</v>
      </c>
      <c r="M88" s="13">
        <f t="shared" si="47"/>
        <v>0.6</v>
      </c>
      <c r="N88" s="13">
        <f t="shared" si="48"/>
        <v>0.7</v>
      </c>
      <c r="O88" s="13">
        <f t="shared" si="49"/>
        <v>0</v>
      </c>
    </row>
    <row r="89" spans="1:15" ht="15" customHeight="1" x14ac:dyDescent="0.25">
      <c r="A89" s="14" t="s">
        <v>139</v>
      </c>
      <c r="B89" s="30" t="s">
        <v>154</v>
      </c>
      <c r="C89" s="40" t="s">
        <v>30</v>
      </c>
      <c r="D89" s="17">
        <f t="shared" si="44"/>
        <v>1.6</v>
      </c>
      <c r="E89" s="17">
        <v>0.8</v>
      </c>
      <c r="F89" s="17">
        <v>0.8</v>
      </c>
      <c r="G89" s="17"/>
      <c r="H89" s="11">
        <f t="shared" si="45"/>
        <v>0</v>
      </c>
      <c r="I89" s="11"/>
      <c r="J89" s="11"/>
      <c r="K89" s="11"/>
      <c r="L89" s="13">
        <f t="shared" si="46"/>
        <v>1.6</v>
      </c>
      <c r="M89" s="13">
        <f t="shared" si="47"/>
        <v>0.8</v>
      </c>
      <c r="N89" s="13">
        <f t="shared" si="48"/>
        <v>0.8</v>
      </c>
      <c r="O89" s="13">
        <f t="shared" si="49"/>
        <v>0</v>
      </c>
    </row>
    <row r="90" spans="1:15" ht="15" customHeight="1" x14ac:dyDescent="0.25">
      <c r="A90" s="14" t="s">
        <v>164</v>
      </c>
      <c r="B90" s="30" t="s">
        <v>28</v>
      </c>
      <c r="C90" s="40" t="s">
        <v>30</v>
      </c>
      <c r="D90" s="17">
        <f t="shared" si="44"/>
        <v>1.8</v>
      </c>
      <c r="E90" s="17">
        <v>0.5</v>
      </c>
      <c r="F90" s="17">
        <v>1.3</v>
      </c>
      <c r="G90" s="17"/>
      <c r="H90" s="11">
        <f t="shared" si="45"/>
        <v>0</v>
      </c>
      <c r="I90" s="11"/>
      <c r="J90" s="11"/>
      <c r="K90" s="11"/>
      <c r="L90" s="13">
        <f t="shared" si="46"/>
        <v>1.8</v>
      </c>
      <c r="M90" s="13">
        <f t="shared" si="47"/>
        <v>0.5</v>
      </c>
      <c r="N90" s="13">
        <f t="shared" si="48"/>
        <v>1.3</v>
      </c>
      <c r="O90" s="13">
        <f t="shared" si="49"/>
        <v>0</v>
      </c>
    </row>
    <row r="91" spans="1:15" ht="15" customHeight="1" x14ac:dyDescent="0.25">
      <c r="A91" s="336" t="s">
        <v>140</v>
      </c>
      <c r="B91" s="13" t="s">
        <v>29</v>
      </c>
      <c r="C91" s="40" t="s">
        <v>30</v>
      </c>
      <c r="D91" s="17">
        <f t="shared" si="44"/>
        <v>13</v>
      </c>
      <c r="E91" s="17">
        <v>8.5</v>
      </c>
      <c r="F91" s="17">
        <v>4.5</v>
      </c>
      <c r="G91" s="17"/>
      <c r="H91" s="11">
        <f t="shared" si="45"/>
        <v>0</v>
      </c>
      <c r="I91" s="11"/>
      <c r="J91" s="11"/>
      <c r="K91" s="11"/>
      <c r="L91" s="13">
        <f t="shared" si="46"/>
        <v>13</v>
      </c>
      <c r="M91" s="13">
        <f t="shared" si="47"/>
        <v>8.5</v>
      </c>
      <c r="N91" s="13">
        <f t="shared" si="48"/>
        <v>4.5</v>
      </c>
      <c r="O91" s="13">
        <f t="shared" si="49"/>
        <v>0</v>
      </c>
    </row>
    <row r="92" spans="1:15" ht="15" customHeight="1" x14ac:dyDescent="0.25">
      <c r="A92" s="14" t="s">
        <v>183</v>
      </c>
      <c r="B92" s="42" t="s">
        <v>64</v>
      </c>
      <c r="C92" s="40" t="s">
        <v>30</v>
      </c>
      <c r="D92" s="17">
        <f t="shared" si="44"/>
        <v>13.2</v>
      </c>
      <c r="E92" s="17">
        <v>0.2</v>
      </c>
      <c r="F92" s="17"/>
      <c r="G92" s="17">
        <v>13</v>
      </c>
      <c r="H92" s="11">
        <f t="shared" si="45"/>
        <v>0</v>
      </c>
      <c r="I92" s="11"/>
      <c r="J92" s="11"/>
      <c r="K92" s="11"/>
      <c r="L92" s="13">
        <f t="shared" si="46"/>
        <v>13.2</v>
      </c>
      <c r="M92" s="13">
        <f t="shared" si="47"/>
        <v>0.2</v>
      </c>
      <c r="N92" s="13">
        <f t="shared" si="48"/>
        <v>0</v>
      </c>
      <c r="O92" s="13">
        <f t="shared" si="49"/>
        <v>13</v>
      </c>
    </row>
    <row r="93" spans="1:15" ht="15.95" customHeight="1" x14ac:dyDescent="0.25">
      <c r="A93" s="337" t="s">
        <v>184</v>
      </c>
      <c r="B93" s="28" t="s">
        <v>179</v>
      </c>
      <c r="C93" s="26"/>
      <c r="D93" s="24">
        <f>SUM(D79:D92)</f>
        <v>54.100000000000009</v>
      </c>
      <c r="E93" s="24">
        <f>SUM(E79:E92)</f>
        <v>12</v>
      </c>
      <c r="F93" s="24">
        <f>SUM(F79:F92)</f>
        <v>26.799999999999997</v>
      </c>
      <c r="G93" s="24">
        <f>SUM(G79:G92)</f>
        <v>15.3</v>
      </c>
      <c r="H93" s="25">
        <f t="shared" ref="H93:O93" si="50">SUM(H79:H92)</f>
        <v>0</v>
      </c>
      <c r="I93" s="25">
        <f t="shared" si="50"/>
        <v>0</v>
      </c>
      <c r="J93" s="25">
        <f t="shared" si="50"/>
        <v>0</v>
      </c>
      <c r="K93" s="25">
        <f t="shared" si="50"/>
        <v>0</v>
      </c>
      <c r="L93" s="22">
        <f t="shared" si="50"/>
        <v>54.100000000000009</v>
      </c>
      <c r="M93" s="22">
        <f t="shared" si="50"/>
        <v>12</v>
      </c>
      <c r="N93" s="22">
        <f t="shared" si="50"/>
        <v>26.799999999999997</v>
      </c>
      <c r="O93" s="22">
        <f t="shared" si="50"/>
        <v>15.3</v>
      </c>
    </row>
    <row r="94" spans="1:15" ht="15.95" customHeight="1" x14ac:dyDescent="0.25">
      <c r="A94" s="39" t="s">
        <v>185</v>
      </c>
      <c r="B94" s="520" t="s">
        <v>68</v>
      </c>
      <c r="C94" s="521"/>
      <c r="D94" s="521"/>
      <c r="E94" s="521"/>
      <c r="F94" s="521"/>
      <c r="G94" s="521"/>
      <c r="H94" s="521"/>
      <c r="I94" s="521"/>
      <c r="J94" s="521"/>
      <c r="K94" s="521"/>
      <c r="L94" s="521"/>
      <c r="M94" s="521"/>
      <c r="N94" s="521"/>
      <c r="O94" s="522"/>
    </row>
    <row r="95" spans="1:15" ht="15" customHeight="1" x14ac:dyDescent="0.25">
      <c r="A95" s="39" t="s">
        <v>186</v>
      </c>
      <c r="B95" s="12" t="s">
        <v>52</v>
      </c>
      <c r="C95" s="8" t="s">
        <v>24</v>
      </c>
      <c r="D95" s="9">
        <f>E95+F95+G95</f>
        <v>233</v>
      </c>
      <c r="E95" s="43"/>
      <c r="F95" s="43"/>
      <c r="G95" s="43">
        <v>233</v>
      </c>
      <c r="H95" s="11">
        <f>I95+J95+K95</f>
        <v>0</v>
      </c>
      <c r="I95" s="11"/>
      <c r="J95" s="11"/>
      <c r="K95" s="11"/>
      <c r="L95" s="13">
        <f>M95+N95+O95</f>
        <v>233</v>
      </c>
      <c r="M95" s="13">
        <f t="shared" ref="M95:O98" si="51">E95+I95</f>
        <v>0</v>
      </c>
      <c r="N95" s="13">
        <f t="shared" si="51"/>
        <v>0</v>
      </c>
      <c r="O95" s="13">
        <f t="shared" si="51"/>
        <v>233</v>
      </c>
    </row>
    <row r="96" spans="1:15" ht="15" customHeight="1" x14ac:dyDescent="0.25">
      <c r="A96" s="39" t="s">
        <v>187</v>
      </c>
      <c r="B96" s="13" t="s">
        <v>53</v>
      </c>
      <c r="C96" s="16" t="s">
        <v>24</v>
      </c>
      <c r="D96" s="17">
        <f>E96+F96+G96</f>
        <v>30</v>
      </c>
      <c r="E96" s="17"/>
      <c r="F96" s="17"/>
      <c r="G96" s="17">
        <v>30</v>
      </c>
      <c r="H96" s="11">
        <f>I96+J96+K96</f>
        <v>0</v>
      </c>
      <c r="I96" s="11"/>
      <c r="J96" s="11"/>
      <c r="K96" s="11"/>
      <c r="L96" s="13">
        <f>M96+N96+O96</f>
        <v>30</v>
      </c>
      <c r="M96" s="13">
        <f t="shared" si="51"/>
        <v>0</v>
      </c>
      <c r="N96" s="13">
        <f t="shared" si="51"/>
        <v>0</v>
      </c>
      <c r="O96" s="13">
        <f t="shared" si="51"/>
        <v>30</v>
      </c>
    </row>
    <row r="97" spans="1:15" ht="15" customHeight="1" x14ac:dyDescent="0.25">
      <c r="A97" s="39" t="s">
        <v>188</v>
      </c>
      <c r="B97" s="13" t="s">
        <v>167</v>
      </c>
      <c r="C97" s="16" t="s">
        <v>24</v>
      </c>
      <c r="D97" s="17">
        <f>E97+F97+G97</f>
        <v>8</v>
      </c>
      <c r="E97" s="44"/>
      <c r="F97" s="44"/>
      <c r="G97" s="44">
        <v>8</v>
      </c>
      <c r="H97" s="11">
        <f>I97+J97+K97</f>
        <v>0</v>
      </c>
      <c r="I97" s="11"/>
      <c r="J97" s="11"/>
      <c r="K97" s="11"/>
      <c r="L97" s="13">
        <f>M97+N97+O97</f>
        <v>8</v>
      </c>
      <c r="M97" s="13">
        <f t="shared" si="51"/>
        <v>0</v>
      </c>
      <c r="N97" s="13">
        <f t="shared" si="51"/>
        <v>0</v>
      </c>
      <c r="O97" s="13">
        <f t="shared" si="51"/>
        <v>8</v>
      </c>
    </row>
    <row r="98" spans="1:15" s="38" customFormat="1" ht="15" customHeight="1" x14ac:dyDescent="0.25">
      <c r="A98" s="39" t="s">
        <v>189</v>
      </c>
      <c r="B98" s="13" t="s">
        <v>69</v>
      </c>
      <c r="C98" s="31" t="s">
        <v>24</v>
      </c>
      <c r="D98" s="17">
        <f>E98+F98+G98</f>
        <v>3</v>
      </c>
      <c r="E98" s="17"/>
      <c r="F98" s="17"/>
      <c r="G98" s="17">
        <v>3</v>
      </c>
      <c r="H98" s="11">
        <f>I98+J98+K98</f>
        <v>0</v>
      </c>
      <c r="I98" s="11"/>
      <c r="J98" s="11"/>
      <c r="K98" s="11"/>
      <c r="L98" s="13">
        <f>M98+N98+O98</f>
        <v>3</v>
      </c>
      <c r="M98" s="13">
        <f t="shared" si="51"/>
        <v>0</v>
      </c>
      <c r="N98" s="13">
        <f t="shared" si="51"/>
        <v>0</v>
      </c>
      <c r="O98" s="13">
        <f t="shared" si="51"/>
        <v>3</v>
      </c>
    </row>
    <row r="99" spans="1:15" ht="15.95" customHeight="1" x14ac:dyDescent="0.25">
      <c r="A99" s="21" t="s">
        <v>190</v>
      </c>
      <c r="B99" s="45" t="s">
        <v>180</v>
      </c>
      <c r="C99" s="26"/>
      <c r="D99" s="24">
        <f>SUM(D95:D98)</f>
        <v>274</v>
      </c>
      <c r="E99" s="24">
        <f>SUM(E95:E98)</f>
        <v>0</v>
      </c>
      <c r="F99" s="24">
        <f>SUM(F95:F98)</f>
        <v>0</v>
      </c>
      <c r="G99" s="24">
        <f>SUM(G95:G98)</f>
        <v>274</v>
      </c>
      <c r="H99" s="25">
        <f t="shared" ref="H99:O99" si="52">SUM(H95:H98)</f>
        <v>0</v>
      </c>
      <c r="I99" s="25">
        <f t="shared" si="52"/>
        <v>0</v>
      </c>
      <c r="J99" s="25">
        <f t="shared" si="52"/>
        <v>0</v>
      </c>
      <c r="K99" s="25">
        <f t="shared" si="52"/>
        <v>0</v>
      </c>
      <c r="L99" s="22">
        <f t="shared" si="52"/>
        <v>274</v>
      </c>
      <c r="M99" s="22">
        <f t="shared" si="52"/>
        <v>0</v>
      </c>
      <c r="N99" s="22">
        <f t="shared" si="52"/>
        <v>0</v>
      </c>
      <c r="O99" s="22">
        <f t="shared" si="52"/>
        <v>274</v>
      </c>
    </row>
    <row r="100" spans="1:15" ht="15.95" customHeight="1" x14ac:dyDescent="0.25">
      <c r="A100" s="21" t="s">
        <v>191</v>
      </c>
      <c r="B100" s="46" t="s">
        <v>172</v>
      </c>
      <c r="C100" s="47"/>
      <c r="D100" s="48">
        <f t="shared" ref="D100:O100" si="53">D24+D37+D41+D77+D93+D99</f>
        <v>1103.6999999999998</v>
      </c>
      <c r="E100" s="48">
        <f t="shared" si="53"/>
        <v>180.1</v>
      </c>
      <c r="F100" s="48">
        <f t="shared" si="53"/>
        <v>104.8</v>
      </c>
      <c r="G100" s="48">
        <f t="shared" si="53"/>
        <v>818.79999999999984</v>
      </c>
      <c r="H100" s="49">
        <f t="shared" si="53"/>
        <v>0</v>
      </c>
      <c r="I100" s="49">
        <f t="shared" si="53"/>
        <v>0</v>
      </c>
      <c r="J100" s="49">
        <f t="shared" si="53"/>
        <v>0</v>
      </c>
      <c r="K100" s="49">
        <f t="shared" si="53"/>
        <v>0</v>
      </c>
      <c r="L100" s="50">
        <f t="shared" si="53"/>
        <v>1103.6999999999998</v>
      </c>
      <c r="M100" s="50">
        <f t="shared" si="53"/>
        <v>180.1</v>
      </c>
      <c r="N100" s="50">
        <f t="shared" si="53"/>
        <v>104.8</v>
      </c>
      <c r="O100" s="50">
        <f t="shared" si="53"/>
        <v>818.79999999999984</v>
      </c>
    </row>
    <row r="101" spans="1:15" x14ac:dyDescent="0.25">
      <c r="A101" s="56"/>
      <c r="B101" s="51"/>
      <c r="C101" s="52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</row>
    <row r="102" spans="1:15" x14ac:dyDescent="0.25">
      <c r="A102" s="7"/>
      <c r="B102" s="7"/>
      <c r="C102" s="53"/>
      <c r="D102" s="7"/>
      <c r="E102" s="7"/>
      <c r="F102" s="7"/>
      <c r="G102" s="7"/>
    </row>
    <row r="103" spans="1:15" x14ac:dyDescent="0.25">
      <c r="A103" s="7"/>
      <c r="B103" s="7"/>
      <c r="C103" s="53"/>
      <c r="D103" s="7"/>
      <c r="E103" s="7"/>
      <c r="F103" s="7"/>
      <c r="G103" s="7"/>
    </row>
    <row r="104" spans="1:15" x14ac:dyDescent="0.25">
      <c r="A104" s="7"/>
      <c r="B104" s="7"/>
      <c r="C104" s="53"/>
      <c r="D104" s="7"/>
      <c r="E104" s="7"/>
      <c r="F104" s="7"/>
      <c r="G104" s="7"/>
    </row>
    <row r="105" spans="1:15" x14ac:dyDescent="0.25">
      <c r="A105" s="7"/>
      <c r="B105" s="7"/>
      <c r="C105" s="53"/>
      <c r="D105" s="7"/>
      <c r="E105" s="7"/>
      <c r="F105" s="7"/>
      <c r="G105" s="7"/>
    </row>
    <row r="106" spans="1:15" x14ac:dyDescent="0.25">
      <c r="A106" s="7"/>
      <c r="B106" s="7"/>
      <c r="C106" s="53"/>
      <c r="D106" s="7"/>
      <c r="E106" s="7"/>
      <c r="F106" s="7"/>
      <c r="G106" s="7"/>
    </row>
    <row r="107" spans="1:15" x14ac:dyDescent="0.25">
      <c r="A107" s="7"/>
      <c r="B107" s="7"/>
      <c r="C107" s="53"/>
      <c r="D107" s="7"/>
      <c r="E107" s="7"/>
      <c r="F107" s="7"/>
      <c r="G107" s="7"/>
    </row>
    <row r="108" spans="1:15" x14ac:dyDescent="0.25">
      <c r="A108" s="7"/>
      <c r="B108" s="7"/>
      <c r="C108" s="53"/>
      <c r="D108" s="7"/>
      <c r="E108" s="7"/>
      <c r="F108" s="7"/>
      <c r="G108" s="7"/>
    </row>
    <row r="109" spans="1:15" x14ac:dyDescent="0.25">
      <c r="A109" s="7"/>
      <c r="B109" s="7"/>
      <c r="C109" s="53"/>
      <c r="D109" s="7"/>
      <c r="E109" s="7"/>
      <c r="F109" s="7"/>
      <c r="G109" s="7"/>
    </row>
    <row r="110" spans="1:15" x14ac:dyDescent="0.25">
      <c r="A110" s="7"/>
      <c r="B110" s="7"/>
      <c r="C110" s="53"/>
      <c r="D110" s="7"/>
      <c r="E110" s="7"/>
      <c r="F110" s="7"/>
      <c r="G110" s="7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C199" s="54"/>
    </row>
    <row r="200" spans="1:7" x14ac:dyDescent="0.25">
      <c r="C200" s="54"/>
    </row>
    <row r="201" spans="1:7" x14ac:dyDescent="0.25">
      <c r="C201" s="54"/>
    </row>
    <row r="202" spans="1:7" x14ac:dyDescent="0.25">
      <c r="C202" s="54"/>
    </row>
    <row r="203" spans="1:7" x14ac:dyDescent="0.25">
      <c r="C203" s="54"/>
    </row>
    <row r="204" spans="1:7" x14ac:dyDescent="0.25">
      <c r="C204" s="54"/>
    </row>
    <row r="205" spans="1:7" x14ac:dyDescent="0.25">
      <c r="C205" s="54"/>
    </row>
    <row r="206" spans="1:7" x14ac:dyDescent="0.25">
      <c r="C206" s="54"/>
    </row>
    <row r="207" spans="1:7" x14ac:dyDescent="0.25">
      <c r="C207" s="54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</sheetData>
  <mergeCells count="29">
    <mergeCell ref="B94:O94"/>
    <mergeCell ref="L8:L10"/>
    <mergeCell ref="D8:D10"/>
    <mergeCell ref="E8:G8"/>
    <mergeCell ref="G9:G10"/>
    <mergeCell ref="E9:E10"/>
    <mergeCell ref="B78:O78"/>
    <mergeCell ref="M8:O8"/>
    <mergeCell ref="M9:M10"/>
    <mergeCell ref="B42:O42"/>
    <mergeCell ref="F9:F10"/>
    <mergeCell ref="B25:O25"/>
    <mergeCell ref="B38:O38"/>
    <mergeCell ref="B11:O11"/>
    <mergeCell ref="B1:O1"/>
    <mergeCell ref="B2:O2"/>
    <mergeCell ref="B3:O3"/>
    <mergeCell ref="B4:O4"/>
    <mergeCell ref="J9:J10"/>
    <mergeCell ref="A6:O6"/>
    <mergeCell ref="N9:N10"/>
    <mergeCell ref="O9:O10"/>
    <mergeCell ref="K9:K10"/>
    <mergeCell ref="A8:A10"/>
    <mergeCell ref="B8:B10"/>
    <mergeCell ref="C8:C10"/>
    <mergeCell ref="H8:H10"/>
    <mergeCell ref="I8:K8"/>
    <mergeCell ref="I9:I10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4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498" t="s">
        <v>328</v>
      </c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498"/>
      <c r="N1" s="498"/>
    </row>
    <row r="2" spans="1:14" x14ac:dyDescent="0.25">
      <c r="B2" s="498" t="s">
        <v>448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</row>
    <row r="3" spans="1:14" x14ac:dyDescent="0.25">
      <c r="B3" s="498" t="s">
        <v>506</v>
      </c>
      <c r="C3" s="498"/>
      <c r="D3" s="498"/>
      <c r="E3" s="498"/>
      <c r="F3" s="498"/>
      <c r="G3" s="498"/>
      <c r="H3" s="498"/>
      <c r="I3" s="498"/>
      <c r="J3" s="498"/>
      <c r="K3" s="498"/>
      <c r="L3" s="498"/>
      <c r="M3" s="498"/>
      <c r="N3" s="498"/>
    </row>
    <row r="4" spans="1:14" x14ac:dyDescent="0.25">
      <c r="B4" s="498" t="s">
        <v>333</v>
      </c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</row>
    <row r="5" spans="1:14" ht="15.75" customHeight="1" x14ac:dyDescent="0.25">
      <c r="B5" s="539" t="s">
        <v>511</v>
      </c>
      <c r="C5" s="539"/>
      <c r="D5" s="539"/>
      <c r="E5" s="539"/>
      <c r="F5" s="539"/>
      <c r="G5" s="539"/>
      <c r="H5" s="539"/>
      <c r="I5" s="539"/>
      <c r="J5" s="539"/>
      <c r="K5" s="539"/>
      <c r="L5" s="539"/>
      <c r="M5" s="539"/>
      <c r="N5" s="539"/>
    </row>
    <row r="6" spans="1:14" ht="15" customHeight="1" x14ac:dyDescent="0.25">
      <c r="B6" s="539" t="s">
        <v>529</v>
      </c>
      <c r="C6" s="539"/>
      <c r="D6" s="539"/>
      <c r="E6" s="539"/>
      <c r="F6" s="539"/>
      <c r="G6" s="539"/>
      <c r="H6" s="539"/>
      <c r="I6" s="539"/>
      <c r="J6" s="539"/>
      <c r="K6" s="539"/>
      <c r="L6" s="539"/>
      <c r="M6" s="539"/>
      <c r="N6" s="539"/>
    </row>
    <row r="7" spans="1:14" ht="15" customHeight="1" x14ac:dyDescent="0.25">
      <c r="B7" s="539" t="s">
        <v>530</v>
      </c>
      <c r="C7" s="539"/>
      <c r="D7" s="539"/>
      <c r="E7" s="539"/>
      <c r="F7" s="539"/>
      <c r="G7" s="539"/>
      <c r="H7" s="539"/>
      <c r="I7" s="539"/>
      <c r="J7" s="539"/>
      <c r="K7" s="539"/>
      <c r="L7" s="539"/>
      <c r="M7" s="539"/>
      <c r="N7" s="539"/>
    </row>
    <row r="8" spans="1:14" ht="15" customHeight="1" x14ac:dyDescent="0.25">
      <c r="B8" s="539" t="s">
        <v>531</v>
      </c>
      <c r="C8" s="539"/>
      <c r="D8" s="539"/>
      <c r="E8" s="539"/>
      <c r="F8" s="539"/>
      <c r="G8" s="539"/>
      <c r="H8" s="539"/>
      <c r="I8" s="539"/>
      <c r="J8" s="539"/>
      <c r="K8" s="539"/>
      <c r="L8" s="539"/>
      <c r="M8" s="539"/>
      <c r="N8" s="539"/>
    </row>
    <row r="9" spans="1:14" ht="15" customHeight="1" x14ac:dyDescent="0.25">
      <c r="B9" s="539" t="s">
        <v>549</v>
      </c>
      <c r="C9" s="539"/>
      <c r="D9" s="539"/>
      <c r="E9" s="539"/>
      <c r="F9" s="539"/>
      <c r="G9" s="539"/>
      <c r="H9" s="539"/>
      <c r="I9" s="539"/>
      <c r="J9" s="539"/>
      <c r="K9" s="539"/>
      <c r="L9" s="539"/>
      <c r="M9" s="539"/>
      <c r="N9" s="539"/>
    </row>
    <row r="10" spans="1:14" ht="15" customHeight="1" x14ac:dyDescent="0.25">
      <c r="B10" s="539" t="s">
        <v>550</v>
      </c>
      <c r="C10" s="539"/>
      <c r="D10" s="539"/>
      <c r="E10" s="539"/>
      <c r="F10" s="539"/>
      <c r="G10" s="539"/>
      <c r="H10" s="539"/>
      <c r="I10" s="539"/>
      <c r="J10" s="539"/>
      <c r="K10" s="539"/>
      <c r="L10" s="539"/>
      <c r="M10" s="539"/>
      <c r="N10" s="539"/>
    </row>
    <row r="11" spans="1:14" ht="15" customHeight="1" x14ac:dyDescent="0.25">
      <c r="B11" s="451"/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</row>
    <row r="12" spans="1:14" ht="15" customHeight="1" x14ac:dyDescent="0.25">
      <c r="A12" s="503" t="s">
        <v>505</v>
      </c>
      <c r="B12" s="503"/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</row>
    <row r="13" spans="1:14" x14ac:dyDescent="0.25">
      <c r="F13" s="5"/>
      <c r="N13" s="5" t="s">
        <v>407</v>
      </c>
    </row>
    <row r="14" spans="1:14" ht="15" customHeight="1" x14ac:dyDescent="0.25">
      <c r="A14" s="508" t="s">
        <v>5</v>
      </c>
      <c r="B14" s="511" t="s">
        <v>334</v>
      </c>
      <c r="C14" s="524" t="s">
        <v>336</v>
      </c>
      <c r="D14" s="528" t="s">
        <v>194</v>
      </c>
      <c r="E14" s="528"/>
      <c r="F14" s="529"/>
      <c r="G14" s="514" t="s">
        <v>338</v>
      </c>
      <c r="H14" s="517" t="s">
        <v>194</v>
      </c>
      <c r="I14" s="518"/>
      <c r="J14" s="519"/>
      <c r="K14" s="537" t="s">
        <v>0</v>
      </c>
      <c r="L14" s="540" t="s">
        <v>194</v>
      </c>
      <c r="M14" s="541"/>
      <c r="N14" s="542"/>
    </row>
    <row r="15" spans="1:14" ht="15" customHeight="1" x14ac:dyDescent="0.25">
      <c r="A15" s="509"/>
      <c r="B15" s="512"/>
      <c r="C15" s="525"/>
      <c r="D15" s="529" t="s">
        <v>1</v>
      </c>
      <c r="E15" s="543"/>
      <c r="F15" s="530" t="s">
        <v>2</v>
      </c>
      <c r="G15" s="515"/>
      <c r="H15" s="536" t="s">
        <v>1</v>
      </c>
      <c r="I15" s="536"/>
      <c r="J15" s="507" t="s">
        <v>2</v>
      </c>
      <c r="K15" s="537"/>
      <c r="L15" s="537" t="s">
        <v>1</v>
      </c>
      <c r="M15" s="537"/>
      <c r="N15" s="538" t="s">
        <v>2</v>
      </c>
    </row>
    <row r="16" spans="1:14" ht="28.5" customHeight="1" x14ac:dyDescent="0.25">
      <c r="A16" s="510"/>
      <c r="B16" s="513"/>
      <c r="C16" s="526"/>
      <c r="D16" s="457" t="s">
        <v>3</v>
      </c>
      <c r="E16" s="458" t="s">
        <v>4</v>
      </c>
      <c r="F16" s="530"/>
      <c r="G16" s="516"/>
      <c r="H16" s="464" t="s">
        <v>3</v>
      </c>
      <c r="I16" s="460" t="s">
        <v>4</v>
      </c>
      <c r="J16" s="507"/>
      <c r="K16" s="537"/>
      <c r="L16" s="462" t="s">
        <v>3</v>
      </c>
      <c r="M16" s="465" t="s">
        <v>4</v>
      </c>
      <c r="N16" s="538"/>
    </row>
    <row r="17" spans="1:14" ht="15" customHeight="1" x14ac:dyDescent="0.25">
      <c r="A17" s="6" t="s">
        <v>71</v>
      </c>
      <c r="B17" s="18" t="s">
        <v>56</v>
      </c>
      <c r="C17" s="17">
        <f>D17+F17</f>
        <v>84.1</v>
      </c>
      <c r="D17" s="17">
        <f>'[2]4 pr._savarankiškos f-jos'!E18</f>
        <v>84.1</v>
      </c>
      <c r="E17" s="17">
        <f>'[2]4 pr._savarankiškos f-jos'!F18</f>
        <v>62.5</v>
      </c>
      <c r="F17" s="17">
        <f>'[2]4 pr._savarankiškos f-jos'!G18</f>
        <v>0</v>
      </c>
      <c r="G17" s="11">
        <f>H17+J17</f>
        <v>0</v>
      </c>
      <c r="H17" s="11">
        <f>'[2]4 pr._savarankiškos f-jos'!I18</f>
        <v>0</v>
      </c>
      <c r="I17" s="11">
        <f>'[2]4 pr._savarankiškos f-jos'!J18</f>
        <v>0</v>
      </c>
      <c r="J17" s="11">
        <f>'[2]4 pr._savarankiškos f-jos'!K18</f>
        <v>0</v>
      </c>
      <c r="K17" s="87">
        <f>L17+N17</f>
        <v>84.1</v>
      </c>
      <c r="L17" s="87">
        <f>'[2]4 pr._savarankiškos f-jos'!M18</f>
        <v>84.1</v>
      </c>
      <c r="M17" s="87">
        <f>'[2]4 pr._savarankiškos f-jos'!N18</f>
        <v>62.5</v>
      </c>
      <c r="N17" s="87">
        <f>'[2]4 pr._savarankiškos f-jos'!O18</f>
        <v>0</v>
      </c>
    </row>
    <row r="18" spans="1:14" ht="15" customHeight="1" x14ac:dyDescent="0.25">
      <c r="A18" s="14" t="s">
        <v>182</v>
      </c>
      <c r="B18" s="18" t="s">
        <v>20</v>
      </c>
      <c r="C18" s="17">
        <f>D18+F18</f>
        <v>17368.799999999996</v>
      </c>
      <c r="D18" s="17">
        <f>'[2]4 pr._savarankiškos f-jos'!E21+'[2]4 pr._savarankiškos f-jos'!E89+'[2]4 pr._savarankiškos f-jos'!E143+'[2]4 pr._savarankiškos f-jos'!E147+'[2]4 pr._savarankiškos f-jos'!E187+'[2]4 pr._savarankiškos f-jos'!E192+'[2]4 pr._savarankiškos f-jos'!E209+'[2]5 pr._valstybinės f-jos'!E18+'[2]5 pr._valstybinės f-jos'!E88+'[2]5 pr._valstybinės f-jos'!E114+'[2]6 pr._mokinio krepšelis'!E12+'[2]8 pr._aplinkos apsaugos s. p.'!E16+'[2]8 pr._aplinkos apsaugos s. p.'!E19+'[2]9 pr._įstaigų pajamos'!E32+'[2]9 pr._įstaigų pajamos'!E58+'[2]10 pr._skolintos lėšos'!E28+'[2]10 pr._skolintos lėšos'!E31+'[2]10 pr._skolintos lėšos'!E44+'[2]10 pr._skolintos lėšos'!E47+'[2]10 pr._skolintos lėšos'!E51+'[2]7 pr._kita dotacija'!E18+'[2]7 pr._kita dotacija'!E70+'[2]7 pr._kita dotacija'!E77+'[2]7 pr._kita dotacija'!E87+'[2]7 pr._kita dotacija'!E243+'[2]7 pr._kita dotacija'!E249+'[2]7 pr._kita dotacija'!E307+'[2]11 pr._apyvartinės lėšos'!E15+'[2]11 pr._apyvartinės lėšos'!E21+'[2]11 pr._apyvartinės lėšos'!E27+'[2]11 pr._apyvartinės lėšos'!E71+'[2]11 pr._apyvartinės lėšos'!E88+'[2]11 pr._apyvartinės lėšos'!E122+'[2]11 pr._apyvartinės lėšos'!E127+'[2]11 pr._apyvartinės lėšos'!E132+'[2]11 pr._apyvartinės lėšos'!E136</f>
        <v>11114.799999999996</v>
      </c>
      <c r="E18" s="17">
        <f>'[2]4 pr._savarankiškos f-jos'!F21+'[2]4 pr._savarankiškos f-jos'!F89+'[2]4 pr._savarankiškos f-jos'!F143+'[2]4 pr._savarankiškos f-jos'!F147+'[2]4 pr._savarankiškos f-jos'!F187+'[2]4 pr._savarankiškos f-jos'!F192+'[2]4 pr._savarankiškos f-jos'!F209+'[2]5 pr._valstybinės f-jos'!F18+'[2]5 pr._valstybinės f-jos'!F88+'[2]5 pr._valstybinės f-jos'!F114+'[2]6 pr._mokinio krepšelis'!F12+'[2]8 pr._aplinkos apsaugos s. p.'!F16+'[2]8 pr._aplinkos apsaugos s. p.'!F19+'[2]9 pr._įstaigų pajamos'!F32+'[2]9 pr._įstaigų pajamos'!F58+'[2]10 pr._skolintos lėšos'!F28+'[2]10 pr._skolintos lėšos'!F31+'[2]10 pr._skolintos lėšos'!F44+'[2]10 pr._skolintos lėšos'!F47+'[2]10 pr._skolintos lėšos'!F51+'[2]7 pr._kita dotacija'!F18+'[2]7 pr._kita dotacija'!F70+'[2]7 pr._kita dotacija'!F77+'[2]7 pr._kita dotacija'!F87+'[2]7 pr._kita dotacija'!F243+'[2]7 pr._kita dotacija'!F249+'[2]7 pr._kita dotacija'!F307+'[2]11 pr._apyvartinės lėšos'!F15+'[2]11 pr._apyvartinės lėšos'!F21+'[2]11 pr._apyvartinės lėšos'!F27+'[2]11 pr._apyvartinės lėšos'!F71+'[2]11 pr._apyvartinės lėšos'!F88+'[2]11 pr._apyvartinės lėšos'!F122+'[2]11 pr._apyvartinės lėšos'!F127+'[2]11 pr._apyvartinės lėšos'!F132+'[2]11 pr._apyvartinės lėšos'!F136</f>
        <v>2282.4</v>
      </c>
      <c r="F18" s="17">
        <f>'[2]4 pr._savarankiškos f-jos'!G21+'[2]4 pr._savarankiškos f-jos'!G89+'[2]4 pr._savarankiškos f-jos'!G143+'[2]4 pr._savarankiškos f-jos'!G147+'[2]4 pr._savarankiškos f-jos'!G187+'[2]4 pr._savarankiškos f-jos'!G192+'[2]4 pr._savarankiškos f-jos'!G209+'[2]5 pr._valstybinės f-jos'!G18+'[2]5 pr._valstybinės f-jos'!G88+'[2]5 pr._valstybinės f-jos'!G114+'[2]6 pr._mokinio krepšelis'!G12+'[2]8 pr._aplinkos apsaugos s. p.'!G16+'[2]8 pr._aplinkos apsaugos s. p.'!G19+'[2]9 pr._įstaigų pajamos'!G32+'[2]9 pr._įstaigų pajamos'!G58+'[2]10 pr._skolintos lėšos'!G28+'[2]10 pr._skolintos lėšos'!G31+'[2]10 pr._skolintos lėšos'!G44+'[2]10 pr._skolintos lėšos'!G47+'[2]10 pr._skolintos lėšos'!G51+'[2]7 pr._kita dotacija'!G18+'[2]7 pr._kita dotacija'!G70+'[2]7 pr._kita dotacija'!G77+'[2]7 pr._kita dotacija'!G87+'[2]7 pr._kita dotacija'!G243+'[2]7 pr._kita dotacija'!G249+'[2]7 pr._kita dotacija'!G307+'[2]11 pr._apyvartinės lėšos'!G15+'[2]11 pr._apyvartinės lėšos'!G21+'[2]11 pr._apyvartinės lėšos'!G27+'[2]11 pr._apyvartinės lėšos'!G71+'[2]11 pr._apyvartinės lėšos'!G88+'[2]11 pr._apyvartinės lėšos'!G122+'[2]11 pr._apyvartinės lėšos'!G127+'[2]11 pr._apyvartinės lėšos'!G132+'[2]11 pr._apyvartinės lėšos'!G136</f>
        <v>6253.9999999999991</v>
      </c>
      <c r="G18" s="11">
        <f t="shared" ref="G18:G80" si="0">H18+J18</f>
        <v>251.00000000000003</v>
      </c>
      <c r="H18" s="11">
        <f>'[2]4 pr._savarankiškos f-jos'!I21+'[2]4 pr._savarankiškos f-jos'!I89+'[2]4 pr._savarankiškos f-jos'!I143+'[2]4 pr._savarankiškos f-jos'!I147+'[2]4 pr._savarankiškos f-jos'!I187+'[2]4 pr._savarankiškos f-jos'!I192+'[2]4 pr._savarankiškos f-jos'!I209+'[2]5 pr._valstybinės f-jos'!I18+'[2]5 pr._valstybinės f-jos'!I88+'[2]5 pr._valstybinės f-jos'!I114+'[2]6 pr._mokinio krepšelis'!I12+'[2]8 pr._aplinkos apsaugos s. p.'!I16+'[2]8 pr._aplinkos apsaugos s. p.'!I19+'[2]9 pr._įstaigų pajamos'!I32+'[2]9 pr._įstaigų pajamos'!I58+'[2]10 pr._skolintos lėšos'!I28+'[2]10 pr._skolintos lėšos'!I31+'[2]10 pr._skolintos lėšos'!I44+'[2]10 pr._skolintos lėšos'!I47+'[2]10 pr._skolintos lėšos'!I51+'[2]7 pr._kita dotacija'!I18+'[2]7 pr._kita dotacija'!I70+'[2]7 pr._kita dotacija'!I77+'[2]7 pr._kita dotacija'!I87+'[2]7 pr._kita dotacija'!I243+'[2]7 pr._kita dotacija'!I249+'[2]7 pr._kita dotacija'!I307+'[2]11 pr._apyvartinės lėšos'!I15+'[2]11 pr._apyvartinės lėšos'!I21+'[2]11 pr._apyvartinės lėšos'!I27+'[2]11 pr._apyvartinės lėšos'!I71+'[2]11 pr._apyvartinės lėšos'!I88+'[2]11 pr._apyvartinės lėšos'!I122+'[2]11 pr._apyvartinės lėšos'!I127+'[2]11 pr._apyvartinės lėšos'!I132+'[2]11 pr._apyvartinės lėšos'!I136</f>
        <v>105.4</v>
      </c>
      <c r="I18" s="11">
        <f>'[2]4 pr._savarankiškos f-jos'!J21+'[2]4 pr._savarankiškos f-jos'!J89+'[2]4 pr._savarankiškos f-jos'!J143+'[2]4 pr._savarankiškos f-jos'!J147+'[2]4 pr._savarankiškos f-jos'!J187+'[2]4 pr._savarankiškos f-jos'!J192+'[2]4 pr._savarankiškos f-jos'!J209+'[2]5 pr._valstybinės f-jos'!J18+'[2]5 pr._valstybinės f-jos'!J88+'[2]5 pr._valstybinės f-jos'!J114+'[2]6 pr._mokinio krepšelis'!J12+'[2]8 pr._aplinkos apsaugos s. p.'!J16+'[2]8 pr._aplinkos apsaugos s. p.'!J19+'[2]9 pr._įstaigų pajamos'!J32+'[2]9 pr._įstaigų pajamos'!J58+'[2]10 pr._skolintos lėšos'!J28+'[2]10 pr._skolintos lėšos'!J31+'[2]10 pr._skolintos lėšos'!J44+'[2]10 pr._skolintos lėšos'!J47+'[2]10 pr._skolintos lėšos'!J51+'[2]7 pr._kita dotacija'!J18+'[2]7 pr._kita dotacija'!J70+'[2]7 pr._kita dotacija'!J77+'[2]7 pr._kita dotacija'!J87+'[2]7 pr._kita dotacija'!J243+'[2]7 pr._kita dotacija'!J249+'[2]7 pr._kita dotacija'!J307+'[2]11 pr._apyvartinės lėšos'!J15+'[2]11 pr._apyvartinės lėšos'!J21+'[2]11 pr._apyvartinės lėšos'!J27+'[2]11 pr._apyvartinės lėšos'!J71+'[2]11 pr._apyvartinės lėšos'!J88+'[2]11 pr._apyvartinės lėšos'!J122+'[2]11 pr._apyvartinės lėšos'!J127+'[2]11 pr._apyvartinės lėšos'!J132+'[2]11 pr._apyvartinės lėšos'!J136</f>
        <v>3.5</v>
      </c>
      <c r="J18" s="11">
        <f>'[2]4 pr._savarankiškos f-jos'!K21+'[2]4 pr._savarankiškos f-jos'!K89+'[2]4 pr._savarankiškos f-jos'!K143+'[2]4 pr._savarankiškos f-jos'!K147+'[2]4 pr._savarankiškos f-jos'!K187+'[2]4 pr._savarankiškos f-jos'!K192+'[2]4 pr._savarankiškos f-jos'!K209+'[2]5 pr._valstybinės f-jos'!K18+'[2]5 pr._valstybinės f-jos'!K88+'[2]5 pr._valstybinės f-jos'!K114+'[2]6 pr._mokinio krepšelis'!K12+'[2]8 pr._aplinkos apsaugos s. p.'!K16+'[2]8 pr._aplinkos apsaugos s. p.'!K19+'[2]9 pr._įstaigų pajamos'!K32+'[2]9 pr._įstaigų pajamos'!K58+'[2]10 pr._skolintos lėšos'!K28+'[2]10 pr._skolintos lėšos'!K31+'[2]10 pr._skolintos lėšos'!K44+'[2]10 pr._skolintos lėšos'!K47+'[2]10 pr._skolintos lėšos'!K51+'[2]7 pr._kita dotacija'!K18+'[2]7 pr._kita dotacija'!K70+'[2]7 pr._kita dotacija'!K77+'[2]7 pr._kita dotacija'!K87+'[2]7 pr._kita dotacija'!K243+'[2]7 pr._kita dotacija'!K249+'[2]7 pr._kita dotacija'!K307+'[2]11 pr._apyvartinės lėšos'!K15+'[2]11 pr._apyvartinės lėšos'!K21+'[2]11 pr._apyvartinės lėšos'!K27+'[2]11 pr._apyvartinės lėšos'!K71+'[2]11 pr._apyvartinės lėšos'!K88+'[2]11 pr._apyvartinės lėšos'!K122+'[2]11 pr._apyvartinės lėšos'!K127+'[2]11 pr._apyvartinės lėšos'!K132+'[2]11 pr._apyvartinės lėšos'!K136</f>
        <v>145.60000000000002</v>
      </c>
      <c r="K18" s="87">
        <f t="shared" ref="K18:K80" si="1">L18+N18</f>
        <v>17619.799999999996</v>
      </c>
      <c r="L18" s="87">
        <f>'[2]4 pr._savarankiškos f-jos'!M21+'[2]4 pr._savarankiškos f-jos'!M89+'[2]4 pr._savarankiškos f-jos'!M143+'[2]4 pr._savarankiškos f-jos'!M147+'[2]4 pr._savarankiškos f-jos'!M187+'[2]4 pr._savarankiškos f-jos'!M192+'[2]4 pr._savarankiškos f-jos'!M209+'[2]5 pr._valstybinės f-jos'!M18+'[2]5 pr._valstybinės f-jos'!M88+'[2]5 pr._valstybinės f-jos'!M114+'[2]6 pr._mokinio krepšelis'!M12+'[2]8 pr._aplinkos apsaugos s. p.'!M16+'[2]8 pr._aplinkos apsaugos s. p.'!M19+'[2]9 pr._įstaigų pajamos'!M32+'[2]9 pr._įstaigų pajamos'!M58+'[2]10 pr._skolintos lėšos'!M28+'[2]10 pr._skolintos lėšos'!M31+'[2]10 pr._skolintos lėšos'!M44+'[2]10 pr._skolintos lėšos'!M47+'[2]10 pr._skolintos lėšos'!M51+'[2]7 pr._kita dotacija'!M18+'[2]7 pr._kita dotacija'!M70+'[2]7 pr._kita dotacija'!M77+'[2]7 pr._kita dotacija'!M87+'[2]7 pr._kita dotacija'!M243+'[2]7 pr._kita dotacija'!M249+'[2]7 pr._kita dotacija'!M307+'[2]11 pr._apyvartinės lėšos'!M15+'[2]11 pr._apyvartinės lėšos'!M21+'[2]11 pr._apyvartinės lėšos'!M27+'[2]11 pr._apyvartinės lėšos'!M71+'[2]11 pr._apyvartinės lėšos'!M88+'[2]11 pr._apyvartinės lėšos'!M122+'[2]11 pr._apyvartinės lėšos'!M127+'[2]11 pr._apyvartinės lėšos'!M132+'[2]11 pr._apyvartinės lėšos'!M136</f>
        <v>11220.199999999997</v>
      </c>
      <c r="M18" s="87">
        <f>'[2]4 pr._savarankiškos f-jos'!N21+'[2]4 pr._savarankiškos f-jos'!N89+'[2]4 pr._savarankiškos f-jos'!N143+'[2]4 pr._savarankiškos f-jos'!N147+'[2]4 pr._savarankiškos f-jos'!N187+'[2]4 pr._savarankiškos f-jos'!N192+'[2]4 pr._savarankiškos f-jos'!N209+'[2]5 pr._valstybinės f-jos'!N18+'[2]5 pr._valstybinės f-jos'!N88+'[2]5 pr._valstybinės f-jos'!N114+'[2]6 pr._mokinio krepšelis'!N12+'[2]8 pr._aplinkos apsaugos s. p.'!N16+'[2]8 pr._aplinkos apsaugos s. p.'!N19+'[2]9 pr._įstaigų pajamos'!N32+'[2]9 pr._įstaigų pajamos'!N58+'[2]10 pr._skolintos lėšos'!N28+'[2]10 pr._skolintos lėšos'!N31+'[2]10 pr._skolintos lėšos'!N44+'[2]10 pr._skolintos lėšos'!N47+'[2]10 pr._skolintos lėšos'!N51+'[2]7 pr._kita dotacija'!N18+'[2]7 pr._kita dotacija'!N70+'[2]7 pr._kita dotacija'!N77+'[2]7 pr._kita dotacija'!N87+'[2]7 pr._kita dotacija'!N243+'[2]7 pr._kita dotacija'!N249+'[2]7 pr._kita dotacija'!N307+'[2]11 pr._apyvartinės lėšos'!N15+'[2]11 pr._apyvartinės lėšos'!N21+'[2]11 pr._apyvartinės lėšos'!N27+'[2]11 pr._apyvartinės lėšos'!N71+'[2]11 pr._apyvartinės lėšos'!N88+'[2]11 pr._apyvartinės lėšos'!N122+'[2]11 pr._apyvartinės lėšos'!N127+'[2]11 pr._apyvartinės lėšos'!N132+'[2]11 pr._apyvartinės lėšos'!N136</f>
        <v>2285.9</v>
      </c>
      <c r="N18" s="87">
        <f>'[2]4 pr._savarankiškos f-jos'!O21+'[2]4 pr._savarankiškos f-jos'!O89+'[2]4 pr._savarankiškos f-jos'!O143+'[2]4 pr._savarankiškos f-jos'!O147+'[2]4 pr._savarankiškos f-jos'!O187+'[2]4 pr._savarankiškos f-jos'!O192+'[2]4 pr._savarankiškos f-jos'!O209+'[2]5 pr._valstybinės f-jos'!O18+'[2]5 pr._valstybinės f-jos'!O88+'[2]5 pr._valstybinės f-jos'!O114+'[2]6 pr._mokinio krepšelis'!O12+'[2]8 pr._aplinkos apsaugos s. p.'!O16+'[2]8 pr._aplinkos apsaugos s. p.'!O19+'[2]9 pr._įstaigų pajamos'!O32+'[2]9 pr._įstaigų pajamos'!O58+'[2]10 pr._skolintos lėšos'!O28+'[2]10 pr._skolintos lėšos'!O31+'[2]10 pr._skolintos lėšos'!O44+'[2]10 pr._skolintos lėšos'!O47+'[2]10 pr._skolintos lėšos'!O51+'[2]7 pr._kita dotacija'!O18+'[2]7 pr._kita dotacija'!O70+'[2]7 pr._kita dotacija'!O77+'[2]7 pr._kita dotacija'!O87+'[2]7 pr._kita dotacija'!O243+'[2]7 pr._kita dotacija'!O249+'[2]7 pr._kita dotacija'!O307+'[2]11 pr._apyvartinės lėšos'!O15+'[2]11 pr._apyvartinės lėšos'!O21+'[2]11 pr._apyvartinės lėšos'!O27+'[2]11 pr._apyvartinės lėšos'!O71+'[2]11 pr._apyvartinės lėšos'!O88+'[2]11 pr._apyvartinės lėšos'!O122+'[2]11 pr._apyvartinės lėšos'!O127+'[2]11 pr._apyvartinės lėšos'!O132+'[2]11 pr._apyvartinės lėšos'!O136</f>
        <v>6399.5999999999995</v>
      </c>
    </row>
    <row r="19" spans="1:14" ht="15" customHeight="1" x14ac:dyDescent="0.25">
      <c r="A19" s="6" t="s">
        <v>72</v>
      </c>
      <c r="B19" s="18" t="s">
        <v>7</v>
      </c>
      <c r="C19" s="17">
        <f t="shared" ref="C19:C29" si="2">D19+F19</f>
        <v>153.6</v>
      </c>
      <c r="D19" s="17">
        <f>'[2]4 pr._savarankiškos f-jos'!E28+'[2]4 pr._savarankiškos f-jos'!E97+'[2]4 pr._savarankiškos f-jos'!E193+'[2]5 pr._valstybinės f-jos'!E36+'[2]5 pr._valstybinės f-jos'!E90+'[2]7 pr._kita dotacija'!E23+'[2]7 pr._kita dotacija'!E251+'[2]9 pr._įstaigų pajamos'!E33+'[2]9 pr._įstaigų pajamos'!E45++'[2]9 pr._įstaigų pajamos'!E98</f>
        <v>153.6</v>
      </c>
      <c r="E19" s="17">
        <f>'[2]4 pr._savarankiškos f-jos'!F28+'[2]4 pr._savarankiškos f-jos'!F97+'[2]4 pr._savarankiškos f-jos'!F193+'[2]5 pr._valstybinės f-jos'!F36+'[2]5 pr._valstybinės f-jos'!F90+'[2]7 pr._kita dotacija'!F23+'[2]7 pr._kita dotacija'!F251+'[2]9 pr._įstaigų pajamos'!F33+'[2]9 pr._įstaigų pajamos'!F45++'[2]9 pr._įstaigų pajamos'!F98</f>
        <v>85.9</v>
      </c>
      <c r="F19" s="17">
        <f>'[2]4 pr._savarankiškos f-jos'!G28+'[2]4 pr._savarankiškos f-jos'!G97+'[2]4 pr._savarankiškos f-jos'!G193+'[2]5 pr._valstybinės f-jos'!G36+'[2]5 pr._valstybinės f-jos'!G90+'[2]7 pr._kita dotacija'!G23+'[2]7 pr._kita dotacija'!G251+'[2]9 pr._įstaigų pajamos'!G33+'[2]9 pr._įstaigų pajamos'!G45++'[2]9 pr._įstaigų pajamos'!G98</f>
        <v>0</v>
      </c>
      <c r="G19" s="11">
        <f t="shared" si="0"/>
        <v>0</v>
      </c>
      <c r="H19" s="11">
        <f>'[2]4 pr._savarankiškos f-jos'!I28+'[2]4 pr._savarankiškos f-jos'!I97+'[2]4 pr._savarankiškos f-jos'!I193+'[2]5 pr._valstybinės f-jos'!I36+'[2]5 pr._valstybinės f-jos'!I90+'[2]7 pr._kita dotacija'!I23+'[2]7 pr._kita dotacija'!I251+'[2]9 pr._įstaigų pajamos'!I33+'[2]9 pr._įstaigų pajamos'!I45++'[2]9 pr._įstaigų pajamos'!I98</f>
        <v>0</v>
      </c>
      <c r="I19" s="11">
        <f>'[2]4 pr._savarankiškos f-jos'!J28+'[2]4 pr._savarankiškos f-jos'!J97+'[2]4 pr._savarankiškos f-jos'!J193+'[2]5 pr._valstybinės f-jos'!J36+'[2]5 pr._valstybinės f-jos'!J90+'[2]7 pr._kita dotacija'!J23+'[2]7 pr._kita dotacija'!J251+'[2]9 pr._įstaigų pajamos'!J33+'[2]9 pr._įstaigų pajamos'!J45++'[2]9 pr._įstaigų pajamos'!J98</f>
        <v>0</v>
      </c>
      <c r="J19" s="11">
        <f>'[2]4 pr._savarankiškos f-jos'!K28+'[2]4 pr._savarankiškos f-jos'!K97+'[2]4 pr._savarankiškos f-jos'!K193+'[2]5 pr._valstybinės f-jos'!K36+'[2]5 pr._valstybinės f-jos'!K90+'[2]7 pr._kita dotacija'!K23+'[2]7 pr._kita dotacija'!K251+'[2]9 pr._įstaigų pajamos'!K33+'[2]9 pr._įstaigų pajamos'!K45++'[2]9 pr._įstaigų pajamos'!K98</f>
        <v>0</v>
      </c>
      <c r="K19" s="87">
        <f t="shared" si="1"/>
        <v>153.6</v>
      </c>
      <c r="L19" s="87">
        <f>'[2]4 pr._savarankiškos f-jos'!M28+'[2]4 pr._savarankiškos f-jos'!M97+'[2]4 pr._savarankiškos f-jos'!M193+'[2]5 pr._valstybinės f-jos'!M36+'[2]5 pr._valstybinės f-jos'!M90+'[2]7 pr._kita dotacija'!M23+'[2]7 pr._kita dotacija'!M251+'[2]9 pr._įstaigų pajamos'!M33+'[2]9 pr._įstaigų pajamos'!M45++'[2]9 pr._įstaigų pajamos'!M98</f>
        <v>153.6</v>
      </c>
      <c r="M19" s="87">
        <f>'[2]4 pr._savarankiškos f-jos'!N28+'[2]4 pr._savarankiškos f-jos'!N97+'[2]4 pr._savarankiškos f-jos'!N193+'[2]5 pr._valstybinės f-jos'!N36+'[2]5 pr._valstybinės f-jos'!N90+'[2]7 pr._kita dotacija'!N23+'[2]7 pr._kita dotacija'!N251+'[2]9 pr._įstaigų pajamos'!N33+'[2]9 pr._įstaigų pajamos'!N45++'[2]9 pr._įstaigų pajamos'!N98</f>
        <v>85.9</v>
      </c>
      <c r="N19" s="87">
        <f>'[2]4 pr._savarankiškos f-jos'!O28+'[2]4 pr._savarankiškos f-jos'!O97+'[2]4 pr._savarankiškos f-jos'!O193+'[2]5 pr._valstybinės f-jos'!O36+'[2]5 pr._valstybinės f-jos'!O90+'[2]7 pr._kita dotacija'!O23+'[2]7 pr._kita dotacija'!O251+'[2]9 pr._įstaigų pajamos'!O33+'[2]9 pr._įstaigų pajamos'!O45++'[2]9 pr._įstaigų pajamos'!O98</f>
        <v>0</v>
      </c>
    </row>
    <row r="20" spans="1:14" ht="15" customHeight="1" x14ac:dyDescent="0.25">
      <c r="A20" s="6" t="s">
        <v>73</v>
      </c>
      <c r="B20" s="18" t="s">
        <v>10</v>
      </c>
      <c r="C20" s="17">
        <f t="shared" si="2"/>
        <v>145.09999999999997</v>
      </c>
      <c r="D20" s="17">
        <f>'[2]4 pr._savarankiškos f-jos'!E34+'[2]4 pr._savarankiškos f-jos'!E101+'[2]4 pr._savarankiškos f-jos'!E194+'[2]5 pr._valstybinės f-jos'!E40+'[2]5 pr._valstybinės f-jos'!E92+'[2]7 pr._kita dotacija'!E255+'[2]7 pr._kita dotacija'!E27+'[2]9 pr._įstaigų pajamos'!E34+'[2]9 pr._įstaigų pajamos'!E46+'[2]9 pr._įstaigų pajamos'!E99</f>
        <v>145.09999999999997</v>
      </c>
      <c r="E20" s="17">
        <f>'[2]4 pr._savarankiškos f-jos'!F34+'[2]4 pr._savarankiškos f-jos'!F101+'[2]4 pr._savarankiškos f-jos'!F194+'[2]5 pr._valstybinės f-jos'!F40+'[2]5 pr._valstybinės f-jos'!F92+'[2]7 pr._kita dotacija'!F255+'[2]7 pr._kita dotacija'!F27+'[2]9 pr._įstaigų pajamos'!F34+'[2]9 pr._įstaigų pajamos'!F46+'[2]9 pr._įstaigų pajamos'!F99</f>
        <v>88.5</v>
      </c>
      <c r="F20" s="17">
        <f>'[2]4 pr._savarankiškos f-jos'!G34+'[2]4 pr._savarankiškos f-jos'!G101+'[2]4 pr._savarankiškos f-jos'!G194+'[2]5 pr._valstybinės f-jos'!G40+'[2]5 pr._valstybinės f-jos'!G92+'[2]7 pr._kita dotacija'!G255+'[2]7 pr._kita dotacija'!G27+'[2]9 pr._įstaigų pajamos'!G34+'[2]9 pr._įstaigų pajamos'!G46+'[2]9 pr._įstaigų pajamos'!G99</f>
        <v>0</v>
      </c>
      <c r="G20" s="11">
        <f t="shared" si="0"/>
        <v>0</v>
      </c>
      <c r="H20" s="11">
        <f>'[2]4 pr._savarankiškos f-jos'!I34+'[2]4 pr._savarankiškos f-jos'!I101+'[2]4 pr._savarankiškos f-jos'!I194+'[2]5 pr._valstybinės f-jos'!I40+'[2]5 pr._valstybinės f-jos'!I92+'[2]7 pr._kita dotacija'!I255+'[2]7 pr._kita dotacija'!I27+'[2]9 pr._įstaigų pajamos'!I34+'[2]9 pr._įstaigų pajamos'!I46+'[2]9 pr._įstaigų pajamos'!I99</f>
        <v>0</v>
      </c>
      <c r="I20" s="11">
        <f>'[2]4 pr._savarankiškos f-jos'!J34+'[2]4 pr._savarankiškos f-jos'!J101+'[2]4 pr._savarankiškos f-jos'!J194+'[2]5 pr._valstybinės f-jos'!J40+'[2]5 pr._valstybinės f-jos'!J92+'[2]7 pr._kita dotacija'!J255+'[2]7 pr._kita dotacija'!J27+'[2]9 pr._įstaigų pajamos'!J34+'[2]9 pr._įstaigų pajamos'!J46+'[2]9 pr._įstaigų pajamos'!J99</f>
        <v>0</v>
      </c>
      <c r="J20" s="11">
        <f>'[2]4 pr._savarankiškos f-jos'!K34+'[2]4 pr._savarankiškos f-jos'!K101+'[2]4 pr._savarankiškos f-jos'!K194+'[2]5 pr._valstybinės f-jos'!K40+'[2]5 pr._valstybinės f-jos'!K92+'[2]7 pr._kita dotacija'!K255+'[2]7 pr._kita dotacija'!K27+'[2]9 pr._įstaigų pajamos'!K34+'[2]9 pr._įstaigų pajamos'!K46+'[2]9 pr._įstaigų pajamos'!K99</f>
        <v>0</v>
      </c>
      <c r="K20" s="87">
        <f t="shared" si="1"/>
        <v>145.09999999999997</v>
      </c>
      <c r="L20" s="87">
        <f>'[2]4 pr._savarankiškos f-jos'!M34+'[2]4 pr._savarankiškos f-jos'!M101+'[2]4 pr._savarankiškos f-jos'!M194+'[2]5 pr._valstybinės f-jos'!M40+'[2]5 pr._valstybinės f-jos'!M92+'[2]7 pr._kita dotacija'!M255+'[2]7 pr._kita dotacija'!M27+'[2]9 pr._įstaigų pajamos'!M34+'[2]9 pr._įstaigų pajamos'!M46+'[2]9 pr._įstaigų pajamos'!M99</f>
        <v>145.09999999999997</v>
      </c>
      <c r="M20" s="87">
        <f>'[2]4 pr._savarankiškos f-jos'!N34+'[2]4 pr._savarankiškos f-jos'!N101+'[2]4 pr._savarankiškos f-jos'!N194+'[2]5 pr._valstybinės f-jos'!N40+'[2]5 pr._valstybinės f-jos'!N92+'[2]7 pr._kita dotacija'!N255+'[2]7 pr._kita dotacija'!N27+'[2]9 pr._įstaigų pajamos'!N34+'[2]9 pr._įstaigų pajamos'!N46+'[2]9 pr._įstaigų pajamos'!N99</f>
        <v>88.5</v>
      </c>
      <c r="N20" s="87">
        <f>'[2]4 pr._savarankiškos f-jos'!O34+'[2]4 pr._savarankiškos f-jos'!O101+'[2]4 pr._savarankiškos f-jos'!O194+'[2]5 pr._valstybinės f-jos'!O40+'[2]5 pr._valstybinės f-jos'!O92+'[2]7 pr._kita dotacija'!O255+'[2]7 pr._kita dotacija'!O27+'[2]9 pr._įstaigų pajamos'!O34+'[2]9 pr._įstaigų pajamos'!O46+'[2]9 pr._įstaigų pajamos'!O99</f>
        <v>0</v>
      </c>
    </row>
    <row r="21" spans="1:14" ht="15" customHeight="1" x14ac:dyDescent="0.25">
      <c r="A21" s="6" t="s">
        <v>74</v>
      </c>
      <c r="B21" s="18" t="s">
        <v>11</v>
      </c>
      <c r="C21" s="17">
        <f t="shared" si="2"/>
        <v>275.39999999999998</v>
      </c>
      <c r="D21" s="17">
        <f>'[2]4 pr._savarankiškos f-jos'!E39+'[2]4 pr._savarankiškos f-jos'!E105+'[2]4 pr._savarankiškos f-jos'!E195+'[2]5 pr._valstybinės f-jos'!E44+'[2]5 pr._valstybinės f-jos'!E94+'[2]7 pr._kita dotacija'!E31+'[2]7 pr._kita dotacija'!E259+'[2]9 pr._įstaigų pajamos'!E35+'[2]9 pr._įstaigų pajamos'!E47+'[2]9 pr._įstaigų pajamos'!E100</f>
        <v>271.2</v>
      </c>
      <c r="E21" s="17">
        <f>'[2]4 pr._savarankiškos f-jos'!F39+'[2]4 pr._savarankiškos f-jos'!F105+'[2]4 pr._savarankiškos f-jos'!F195+'[2]5 pr._valstybinės f-jos'!F44+'[2]5 pr._valstybinės f-jos'!F94+'[2]7 pr._kita dotacija'!F31+'[2]7 pr._kita dotacija'!F259+'[2]9 pr._įstaigų pajamos'!F35+'[2]9 pr._įstaigų pajamos'!F47+'[2]9 pr._įstaigų pajamos'!F100</f>
        <v>161.80000000000001</v>
      </c>
      <c r="F21" s="17">
        <f>'[2]4 pr._savarankiškos f-jos'!G39+'[2]4 pr._savarankiškos f-jos'!G105+'[2]4 pr._savarankiškos f-jos'!G195+'[2]5 pr._valstybinės f-jos'!G44+'[2]5 pr._valstybinės f-jos'!G94+'[2]7 pr._kita dotacija'!G31+'[2]7 pr._kita dotacija'!G259+'[2]9 pr._įstaigų pajamos'!G35+'[2]9 pr._įstaigų pajamos'!G47+'[2]9 pr._įstaigų pajamos'!G100</f>
        <v>4.2</v>
      </c>
      <c r="G21" s="11">
        <f t="shared" si="0"/>
        <v>0</v>
      </c>
      <c r="H21" s="11">
        <f>'[2]4 pr._savarankiškos f-jos'!I39+'[2]4 pr._savarankiškos f-jos'!I105+'[2]4 pr._savarankiškos f-jos'!I195+'[2]5 pr._valstybinės f-jos'!I44+'[2]5 pr._valstybinės f-jos'!I94+'[2]7 pr._kita dotacija'!I31+'[2]7 pr._kita dotacija'!I259+'[2]9 pr._įstaigų pajamos'!I35+'[2]9 pr._įstaigų pajamos'!I47+'[2]9 pr._įstaigų pajamos'!I100</f>
        <v>0</v>
      </c>
      <c r="I21" s="11">
        <f>'[2]4 pr._savarankiškos f-jos'!J39+'[2]4 pr._savarankiškos f-jos'!J105+'[2]4 pr._savarankiškos f-jos'!J195+'[2]5 pr._valstybinės f-jos'!J44+'[2]5 pr._valstybinės f-jos'!J94+'[2]7 pr._kita dotacija'!J31+'[2]7 pr._kita dotacija'!J259+'[2]9 pr._įstaigų pajamos'!J35+'[2]9 pr._įstaigų pajamos'!J47+'[2]9 pr._įstaigų pajamos'!J100</f>
        <v>0</v>
      </c>
      <c r="J21" s="11">
        <f>'[2]4 pr._savarankiškos f-jos'!K39+'[2]4 pr._savarankiškos f-jos'!K105+'[2]4 pr._savarankiškos f-jos'!K195+'[2]5 pr._valstybinės f-jos'!K44+'[2]5 pr._valstybinės f-jos'!K94+'[2]7 pr._kita dotacija'!K31+'[2]7 pr._kita dotacija'!K259+'[2]9 pr._įstaigų pajamos'!K35+'[2]9 pr._įstaigų pajamos'!K47+'[2]9 pr._įstaigų pajamos'!K100</f>
        <v>0</v>
      </c>
      <c r="K21" s="87">
        <f t="shared" si="1"/>
        <v>275.39999999999998</v>
      </c>
      <c r="L21" s="87">
        <f>'[2]4 pr._savarankiškos f-jos'!M39+'[2]4 pr._savarankiškos f-jos'!M105+'[2]4 pr._savarankiškos f-jos'!M195+'[2]5 pr._valstybinės f-jos'!M44+'[2]5 pr._valstybinės f-jos'!M94+'[2]7 pr._kita dotacija'!M31+'[2]7 pr._kita dotacija'!M259+'[2]9 pr._įstaigų pajamos'!M35+'[2]9 pr._įstaigų pajamos'!M47+'[2]9 pr._įstaigų pajamos'!M100</f>
        <v>271.2</v>
      </c>
      <c r="M21" s="87">
        <f>'[2]4 pr._savarankiškos f-jos'!N39+'[2]4 pr._savarankiškos f-jos'!N105+'[2]4 pr._savarankiškos f-jos'!N195+'[2]5 pr._valstybinės f-jos'!N44+'[2]5 pr._valstybinės f-jos'!N94+'[2]7 pr._kita dotacija'!N31+'[2]7 pr._kita dotacija'!N259+'[2]9 pr._įstaigų pajamos'!N35+'[2]9 pr._įstaigų pajamos'!N47+'[2]9 pr._įstaigų pajamos'!N100</f>
        <v>161.80000000000001</v>
      </c>
      <c r="N21" s="87">
        <f>'[2]4 pr._savarankiškos f-jos'!O39+'[2]4 pr._savarankiškos f-jos'!O105+'[2]4 pr._savarankiškos f-jos'!O195+'[2]5 pr._valstybinės f-jos'!O44+'[2]5 pr._valstybinės f-jos'!O94+'[2]7 pr._kita dotacija'!O31+'[2]7 pr._kita dotacija'!O259+'[2]9 pr._įstaigų pajamos'!O35+'[2]9 pr._įstaigų pajamos'!O47+'[2]9 pr._įstaigų pajamos'!O100</f>
        <v>4.2</v>
      </c>
    </row>
    <row r="22" spans="1:14" ht="15" customHeight="1" x14ac:dyDescent="0.25">
      <c r="A22" s="6" t="s">
        <v>75</v>
      </c>
      <c r="B22" s="18" t="s">
        <v>12</v>
      </c>
      <c r="C22" s="17">
        <f t="shared" si="2"/>
        <v>171.2</v>
      </c>
      <c r="D22" s="17">
        <f>'[2]4 pr._savarankiškos f-jos'!E45+'[2]4 pr._savarankiškos f-jos'!E109+'[2]5 pr._valstybinės f-jos'!E48+'[2]5 pr._valstybinės f-jos'!E96+'[2]7 pr._kita dotacija'!E36+'[2]9 pr._įstaigų pajamos'!E36+'[2]9 pr._įstaigų pajamos'!E48+'[2]11 pr._apyvartinės lėšos'!E78+'[2]11 pr._apyvartinės lėšos'!E83</f>
        <v>167.7</v>
      </c>
      <c r="E22" s="17">
        <f>'[2]4 pr._savarankiškos f-jos'!F45+'[2]4 pr._savarankiškos f-jos'!F109+'[2]5 pr._valstybinės f-jos'!F48+'[2]5 pr._valstybinės f-jos'!F96+'[2]7 pr._kita dotacija'!F36+'[2]9 pr._įstaigų pajamos'!F36+'[2]9 pr._įstaigų pajamos'!F48+'[2]11 pr._apyvartinės lėšos'!F78+'[2]11 pr._apyvartinės lėšos'!F83</f>
        <v>97.399999999999991</v>
      </c>
      <c r="F22" s="17">
        <f>'[2]4 pr._savarankiškos f-jos'!G45+'[2]4 pr._savarankiškos f-jos'!G109+'[2]5 pr._valstybinės f-jos'!G48+'[2]5 pr._valstybinės f-jos'!G96+'[2]7 pr._kita dotacija'!G36+'[2]9 pr._įstaigų pajamos'!G36+'[2]9 pr._įstaigų pajamos'!G48+'[2]11 pr._apyvartinės lėšos'!G78+'[2]11 pr._apyvartinės lėšos'!G83</f>
        <v>3.5</v>
      </c>
      <c r="G22" s="11">
        <f t="shared" si="0"/>
        <v>0</v>
      </c>
      <c r="H22" s="11">
        <f>'[2]4 pr._savarankiškos f-jos'!I45+'[2]4 pr._savarankiškos f-jos'!I109+'[2]5 pr._valstybinės f-jos'!I48+'[2]5 pr._valstybinės f-jos'!I96+'[2]7 pr._kita dotacija'!I36+'[2]9 pr._įstaigų pajamos'!I36+'[2]9 pr._įstaigų pajamos'!I48+'[2]11 pr._apyvartinės lėšos'!I78+'[2]11 pr._apyvartinės lėšos'!I83</f>
        <v>0</v>
      </c>
      <c r="I22" s="11">
        <f>'[2]4 pr._savarankiškos f-jos'!J45+'[2]4 pr._savarankiškos f-jos'!J109+'[2]5 pr._valstybinės f-jos'!J48+'[2]5 pr._valstybinės f-jos'!J96+'[2]7 pr._kita dotacija'!J36+'[2]9 pr._įstaigų pajamos'!J36+'[2]9 pr._įstaigų pajamos'!J48+'[2]11 pr._apyvartinės lėšos'!J78+'[2]11 pr._apyvartinės lėšos'!J83</f>
        <v>0</v>
      </c>
      <c r="J22" s="11">
        <f>'[2]4 pr._savarankiškos f-jos'!K45+'[2]4 pr._savarankiškos f-jos'!K109+'[2]5 pr._valstybinės f-jos'!K48+'[2]5 pr._valstybinės f-jos'!K96+'[2]7 pr._kita dotacija'!K36+'[2]9 pr._įstaigų pajamos'!K36+'[2]9 pr._įstaigų pajamos'!K48+'[2]11 pr._apyvartinės lėšos'!K78+'[2]11 pr._apyvartinės lėšos'!K83</f>
        <v>0</v>
      </c>
      <c r="K22" s="87">
        <f t="shared" si="1"/>
        <v>171.2</v>
      </c>
      <c r="L22" s="87">
        <f>'[2]4 pr._savarankiškos f-jos'!M45+'[2]4 pr._savarankiškos f-jos'!M109+'[2]5 pr._valstybinės f-jos'!M48+'[2]5 pr._valstybinės f-jos'!M96+'[2]7 pr._kita dotacija'!M36+'[2]9 pr._įstaigų pajamos'!M36+'[2]9 pr._įstaigų pajamos'!M48+'[2]11 pr._apyvartinės lėšos'!M78+'[2]11 pr._apyvartinės lėšos'!M83</f>
        <v>167.7</v>
      </c>
      <c r="M22" s="87">
        <f>'[2]4 pr._savarankiškos f-jos'!N45+'[2]4 pr._savarankiškos f-jos'!N109+'[2]5 pr._valstybinės f-jos'!N48+'[2]5 pr._valstybinės f-jos'!N96+'[2]7 pr._kita dotacija'!N36+'[2]9 pr._įstaigų pajamos'!N36+'[2]9 pr._įstaigų pajamos'!N48+'[2]11 pr._apyvartinės lėšos'!N78+'[2]11 pr._apyvartinės lėšos'!N83</f>
        <v>97.399999999999991</v>
      </c>
      <c r="N22" s="87">
        <f>'[2]4 pr._savarankiškos f-jos'!O45+'[2]4 pr._savarankiškos f-jos'!O109+'[2]5 pr._valstybinės f-jos'!O48+'[2]5 pr._valstybinės f-jos'!O96+'[2]7 pr._kita dotacija'!O36+'[2]9 pr._įstaigų pajamos'!O36+'[2]9 pr._įstaigų pajamos'!O48+'[2]11 pr._apyvartinės lėšos'!O78+'[2]11 pr._apyvartinės lėšos'!O83</f>
        <v>3.5</v>
      </c>
    </row>
    <row r="23" spans="1:14" ht="15" customHeight="1" x14ac:dyDescent="0.25">
      <c r="A23" s="6" t="s">
        <v>76</v>
      </c>
      <c r="B23" s="18" t="s">
        <v>13</v>
      </c>
      <c r="C23" s="17">
        <f t="shared" si="2"/>
        <v>119.69999999999999</v>
      </c>
      <c r="D23" s="17">
        <f>'[2]4 pr._savarankiškos f-jos'!E50+'[2]4 pr._savarankiškos f-jos'!E113+'[2]5 pr._valstybinės f-jos'!E52+'[2]5 pr._valstybinės f-jos'!E98+'[2]7 pr._kita dotacija'!E40+'[2]9 pr._įstaigų pajamos'!E49</f>
        <v>119.69999999999999</v>
      </c>
      <c r="E23" s="17">
        <f>'[2]4 pr._savarankiškos f-jos'!F50+'[2]4 pr._savarankiškos f-jos'!F113+'[2]5 pr._valstybinės f-jos'!F52+'[2]5 pr._valstybinės f-jos'!F98+'[2]7 pr._kita dotacija'!F40+'[2]9 pr._įstaigų pajamos'!F49</f>
        <v>70.599999999999994</v>
      </c>
      <c r="F23" s="17">
        <f>'[2]4 pr._savarankiškos f-jos'!G50+'[2]4 pr._savarankiškos f-jos'!G113+'[2]5 pr._valstybinės f-jos'!G52+'[2]5 pr._valstybinės f-jos'!G98+'[2]7 pr._kita dotacija'!G40+'[2]9 pr._įstaigų pajamos'!G49</f>
        <v>0</v>
      </c>
      <c r="G23" s="11">
        <f t="shared" si="0"/>
        <v>0</v>
      </c>
      <c r="H23" s="11">
        <f>'[2]4 pr._savarankiškos f-jos'!I50+'[2]4 pr._savarankiškos f-jos'!I113+'[2]5 pr._valstybinės f-jos'!I52+'[2]5 pr._valstybinės f-jos'!I98+'[2]7 pr._kita dotacija'!I40+'[2]9 pr._įstaigų pajamos'!I49</f>
        <v>0</v>
      </c>
      <c r="I23" s="11">
        <f>'[2]4 pr._savarankiškos f-jos'!J50+'[2]4 pr._savarankiškos f-jos'!J113+'[2]5 pr._valstybinės f-jos'!J52+'[2]5 pr._valstybinės f-jos'!J98+'[2]7 pr._kita dotacija'!J40+'[2]9 pr._įstaigų pajamos'!J49</f>
        <v>0</v>
      </c>
      <c r="J23" s="11">
        <f>'[2]4 pr._savarankiškos f-jos'!K50+'[2]4 pr._savarankiškos f-jos'!K113+'[2]5 pr._valstybinės f-jos'!K52+'[2]5 pr._valstybinės f-jos'!K98+'[2]7 pr._kita dotacija'!K40+'[2]9 pr._įstaigų pajamos'!K49</f>
        <v>0</v>
      </c>
      <c r="K23" s="87">
        <f t="shared" si="1"/>
        <v>119.69999999999999</v>
      </c>
      <c r="L23" s="87">
        <f>'[2]4 pr._savarankiškos f-jos'!M50+'[2]4 pr._savarankiškos f-jos'!M113+'[2]5 pr._valstybinės f-jos'!M52+'[2]5 pr._valstybinės f-jos'!M98+'[2]7 pr._kita dotacija'!M40+'[2]9 pr._įstaigų pajamos'!M49</f>
        <v>119.69999999999999</v>
      </c>
      <c r="M23" s="87">
        <f>'[2]4 pr._savarankiškos f-jos'!N50+'[2]4 pr._savarankiškos f-jos'!N113+'[2]5 pr._valstybinės f-jos'!N52+'[2]5 pr._valstybinės f-jos'!N98+'[2]7 pr._kita dotacija'!N40+'[2]9 pr._įstaigų pajamos'!N49</f>
        <v>70.599999999999994</v>
      </c>
      <c r="N23" s="87">
        <f>'[2]4 pr._savarankiškos f-jos'!O50+'[2]4 pr._savarankiškos f-jos'!O113+'[2]5 pr._valstybinės f-jos'!O52+'[2]5 pr._valstybinės f-jos'!O98+'[2]7 pr._kita dotacija'!O40+'[2]9 pr._įstaigų pajamos'!O49</f>
        <v>0</v>
      </c>
    </row>
    <row r="24" spans="1:14" ht="15" customHeight="1" x14ac:dyDescent="0.25">
      <c r="A24" s="6" t="s">
        <v>77</v>
      </c>
      <c r="B24" s="13" t="s">
        <v>14</v>
      </c>
      <c r="C24" s="17">
        <f t="shared" si="2"/>
        <v>147.60000000000002</v>
      </c>
      <c r="D24" s="17">
        <f>'[2]4 pr._savarankiškos f-jos'!E55+'[2]4 pr._savarankiškos f-jos'!E117+'[2]5 pr._valstybinės f-jos'!E56+'[2]5 pr._valstybinės f-jos'!E100+'[2]7 pr._kita dotacija'!E44+'[2]9 pr._įstaigų pajamos'!E37+'[2]9 pr._įstaigų pajamos'!E50</f>
        <v>147.60000000000002</v>
      </c>
      <c r="E24" s="17">
        <f>'[2]4 pr._savarankiškos f-jos'!F55+'[2]4 pr._savarankiškos f-jos'!F117+'[2]5 pr._valstybinės f-jos'!F56+'[2]5 pr._valstybinės f-jos'!F100+'[2]7 pr._kita dotacija'!F44+'[2]9 pr._įstaigų pajamos'!F37+'[2]9 pr._įstaigų pajamos'!F50</f>
        <v>73.399999999999991</v>
      </c>
      <c r="F24" s="17">
        <f>'[2]4 pr._savarankiškos f-jos'!G55+'[2]4 pr._savarankiškos f-jos'!G117+'[2]5 pr._valstybinės f-jos'!G56+'[2]5 pr._valstybinės f-jos'!G100+'[2]7 pr._kita dotacija'!G44+'[2]9 pr._įstaigų pajamos'!G37+'[2]9 pr._įstaigų pajamos'!G50</f>
        <v>0</v>
      </c>
      <c r="G24" s="11">
        <f t="shared" si="0"/>
        <v>0</v>
      </c>
      <c r="H24" s="11">
        <f>'[2]4 pr._savarankiškos f-jos'!I55+'[2]4 pr._savarankiškos f-jos'!I117+'[2]5 pr._valstybinės f-jos'!I56+'[2]5 pr._valstybinės f-jos'!I100+'[2]7 pr._kita dotacija'!I44+'[2]9 pr._įstaigų pajamos'!I37+'[2]9 pr._įstaigų pajamos'!I50</f>
        <v>0</v>
      </c>
      <c r="I24" s="11">
        <f>'[2]4 pr._savarankiškos f-jos'!J55+'[2]4 pr._savarankiškos f-jos'!J117+'[2]5 pr._valstybinės f-jos'!J56+'[2]5 pr._valstybinės f-jos'!J100+'[2]7 pr._kita dotacija'!J44+'[2]9 pr._įstaigų pajamos'!J37+'[2]9 pr._įstaigų pajamos'!J50</f>
        <v>0</v>
      </c>
      <c r="J24" s="11">
        <f>'[2]4 pr._savarankiškos f-jos'!K55+'[2]4 pr._savarankiškos f-jos'!K117+'[2]5 pr._valstybinės f-jos'!K56+'[2]5 pr._valstybinės f-jos'!K100+'[2]7 pr._kita dotacija'!K44+'[2]9 pr._įstaigų pajamos'!K37+'[2]9 pr._įstaigų pajamos'!K50</f>
        <v>0</v>
      </c>
      <c r="K24" s="87">
        <f t="shared" si="1"/>
        <v>147.60000000000002</v>
      </c>
      <c r="L24" s="87">
        <f>'[2]4 pr._savarankiškos f-jos'!M55+'[2]4 pr._savarankiškos f-jos'!M117+'[2]5 pr._valstybinės f-jos'!M56+'[2]5 pr._valstybinės f-jos'!M100+'[2]7 pr._kita dotacija'!M44+'[2]9 pr._įstaigų pajamos'!M37+'[2]9 pr._įstaigų pajamos'!M50</f>
        <v>147.60000000000002</v>
      </c>
      <c r="M24" s="87">
        <f>'[2]4 pr._savarankiškos f-jos'!N55+'[2]4 pr._savarankiškos f-jos'!N117+'[2]5 pr._valstybinės f-jos'!N56+'[2]5 pr._valstybinės f-jos'!N100+'[2]7 pr._kita dotacija'!N44+'[2]9 pr._įstaigų pajamos'!N37+'[2]9 pr._įstaigų pajamos'!N50</f>
        <v>73.399999999999991</v>
      </c>
      <c r="N24" s="87">
        <f>'[2]4 pr._savarankiškos f-jos'!O55+'[2]4 pr._savarankiškos f-jos'!O117+'[2]5 pr._valstybinės f-jos'!O56+'[2]5 pr._valstybinės f-jos'!O100+'[2]7 pr._kita dotacija'!O44+'[2]9 pr._įstaigų pajamos'!O37+'[2]9 pr._įstaigų pajamos'!O50</f>
        <v>0</v>
      </c>
    </row>
    <row r="25" spans="1:14" ht="15" customHeight="1" x14ac:dyDescent="0.25">
      <c r="A25" s="14" t="s">
        <v>78</v>
      </c>
      <c r="B25" s="13" t="s">
        <v>15</v>
      </c>
      <c r="C25" s="17">
        <f t="shared" si="2"/>
        <v>166.7</v>
      </c>
      <c r="D25" s="17">
        <f>'[2]4 pr._savarankiškos f-jos'!E60+'[2]4 pr._savarankiškos f-jos'!E121++'[2]4 pr._savarankiškos f-jos'!E196+'[2]5 pr._valstybinės f-jos'!E60+'[2]5 pr._valstybinės f-jos'!E102+'[2]7 pr._kita dotacija'!E48+'[2]7 pr._kita dotacija'!E263+'[2]9 pr._įstaigų pajamos'!E38+'[2]9 pr._įstaigų pajamos'!E51+'[2]9 pr._įstaigų pajamos'!E101+'[2]11 pr._apyvartinės lėšos'!E85</f>
        <v>164.7</v>
      </c>
      <c r="E25" s="17">
        <f>'[2]4 pr._savarankiškos f-jos'!F60+'[2]4 pr._savarankiškos f-jos'!F121++'[2]4 pr._savarankiškos f-jos'!F196+'[2]5 pr._valstybinės f-jos'!F60+'[2]5 pr._valstybinės f-jos'!F102+'[2]7 pr._kita dotacija'!F48+'[2]7 pr._kita dotacija'!F263+'[2]9 pr._įstaigų pajamos'!F38+'[2]9 pr._įstaigų pajamos'!F51+'[2]9 pr._įstaigų pajamos'!F101+'[2]11 pr._apyvartinės lėšos'!F85</f>
        <v>101.7</v>
      </c>
      <c r="F25" s="17">
        <f>'[2]4 pr._savarankiškos f-jos'!G60+'[2]4 pr._savarankiškos f-jos'!G121++'[2]4 pr._savarankiškos f-jos'!G196+'[2]5 pr._valstybinės f-jos'!G60+'[2]5 pr._valstybinės f-jos'!G102+'[2]7 pr._kita dotacija'!G48+'[2]7 pr._kita dotacija'!G263+'[2]9 pr._įstaigų pajamos'!G38+'[2]9 pr._įstaigų pajamos'!G51+'[2]9 pr._įstaigų pajamos'!G101+'[2]11 pr._apyvartinės lėšos'!G85</f>
        <v>2</v>
      </c>
      <c r="G25" s="11">
        <f t="shared" si="0"/>
        <v>0</v>
      </c>
      <c r="H25" s="11">
        <f>'[2]4 pr._savarankiškos f-jos'!I60+'[2]4 pr._savarankiškos f-jos'!I121++'[2]4 pr._savarankiškos f-jos'!I196+'[2]5 pr._valstybinės f-jos'!I60+'[2]5 pr._valstybinės f-jos'!I102+'[2]7 pr._kita dotacija'!I48+'[2]7 pr._kita dotacija'!I263+'[2]9 pr._įstaigų pajamos'!I38+'[2]9 pr._įstaigų pajamos'!I51+'[2]9 pr._įstaigų pajamos'!I101+'[2]11 pr._apyvartinės lėšos'!I85</f>
        <v>0</v>
      </c>
      <c r="I25" s="11">
        <f>'[2]4 pr._savarankiškos f-jos'!J60+'[2]4 pr._savarankiškos f-jos'!J121++'[2]4 pr._savarankiškos f-jos'!J196+'[2]5 pr._valstybinės f-jos'!J60+'[2]5 pr._valstybinės f-jos'!J102+'[2]7 pr._kita dotacija'!J48+'[2]7 pr._kita dotacija'!J263+'[2]9 pr._įstaigų pajamos'!J38+'[2]9 pr._įstaigų pajamos'!J51+'[2]9 pr._įstaigų pajamos'!J101+'[2]11 pr._apyvartinės lėšos'!J85</f>
        <v>0</v>
      </c>
      <c r="J25" s="11">
        <f>'[2]4 pr._savarankiškos f-jos'!K60+'[2]4 pr._savarankiškos f-jos'!K121++'[2]4 pr._savarankiškos f-jos'!K196+'[2]5 pr._valstybinės f-jos'!K60+'[2]5 pr._valstybinės f-jos'!K102+'[2]7 pr._kita dotacija'!K48+'[2]7 pr._kita dotacija'!K263+'[2]9 pr._įstaigų pajamos'!K38+'[2]9 pr._įstaigų pajamos'!K51+'[2]9 pr._įstaigų pajamos'!K101+'[2]11 pr._apyvartinės lėšos'!K85</f>
        <v>0</v>
      </c>
      <c r="K25" s="87">
        <f t="shared" si="1"/>
        <v>166.7</v>
      </c>
      <c r="L25" s="87">
        <f>'[2]4 pr._savarankiškos f-jos'!M60+'[2]4 pr._savarankiškos f-jos'!M121++'[2]4 pr._savarankiškos f-jos'!M196+'[2]5 pr._valstybinės f-jos'!M60+'[2]5 pr._valstybinės f-jos'!M102+'[2]7 pr._kita dotacija'!M48+'[2]7 pr._kita dotacija'!M263+'[2]9 pr._įstaigų pajamos'!M38+'[2]9 pr._įstaigų pajamos'!M51+'[2]9 pr._įstaigų pajamos'!M101+'[2]11 pr._apyvartinės lėšos'!M85</f>
        <v>164.7</v>
      </c>
      <c r="M25" s="87">
        <f>'[2]4 pr._savarankiškos f-jos'!N60+'[2]4 pr._savarankiškos f-jos'!N121++'[2]4 pr._savarankiškos f-jos'!N196+'[2]5 pr._valstybinės f-jos'!N60+'[2]5 pr._valstybinės f-jos'!N102+'[2]7 pr._kita dotacija'!N48+'[2]7 pr._kita dotacija'!N263+'[2]9 pr._įstaigų pajamos'!N38+'[2]9 pr._įstaigų pajamos'!N51+'[2]9 pr._įstaigų pajamos'!N101+'[2]11 pr._apyvartinės lėšos'!N85</f>
        <v>101.7</v>
      </c>
      <c r="N25" s="87">
        <f>'[2]4 pr._savarankiškos f-jos'!O60+'[2]4 pr._savarankiškos f-jos'!O121++'[2]4 pr._savarankiškos f-jos'!O196+'[2]5 pr._valstybinės f-jos'!O60+'[2]5 pr._valstybinės f-jos'!O102+'[2]7 pr._kita dotacija'!O48+'[2]7 pr._kita dotacija'!O263+'[2]9 pr._įstaigų pajamos'!O38+'[2]9 pr._įstaigų pajamos'!O51+'[2]9 pr._įstaigų pajamos'!O101+'[2]11 pr._apyvartinės lėšos'!O85</f>
        <v>2</v>
      </c>
    </row>
    <row r="26" spans="1:14" ht="15" customHeight="1" x14ac:dyDescent="0.25">
      <c r="A26" s="20" t="s">
        <v>79</v>
      </c>
      <c r="B26" s="18" t="s">
        <v>16</v>
      </c>
      <c r="C26" s="17">
        <f t="shared" si="2"/>
        <v>270.10000000000002</v>
      </c>
      <c r="D26" s="17">
        <f>'[2]4 pr._savarankiškos f-jos'!E65+'[2]4 pr._savarankiškos f-jos'!E125+'[2]5 pr._valstybinės f-jos'!E64+'[2]5 pr._valstybinės f-jos'!E104+'[2]7 pr._kita dotacija'!E52+'[2]9 pr._įstaigų pajamos'!E39+'[2]9 pr._įstaigų pajamos'!E52</f>
        <v>267.5</v>
      </c>
      <c r="E26" s="17">
        <f>'[2]4 pr._savarankiškos f-jos'!F65+'[2]4 pr._savarankiškos f-jos'!F125+'[2]5 pr._valstybinės f-jos'!F64+'[2]5 pr._valstybinės f-jos'!F104+'[2]7 pr._kita dotacija'!F52+'[2]9 pr._įstaigų pajamos'!F39+'[2]9 pr._įstaigų pajamos'!F52</f>
        <v>156.29999999999998</v>
      </c>
      <c r="F26" s="17">
        <f>'[2]4 pr._savarankiškos f-jos'!G65+'[2]4 pr._savarankiškos f-jos'!G125+'[2]5 pr._valstybinės f-jos'!G64+'[2]5 pr._valstybinės f-jos'!G104+'[2]7 pr._kita dotacija'!G52+'[2]9 pr._įstaigų pajamos'!G39+'[2]9 pr._įstaigų pajamos'!G52</f>
        <v>2.6</v>
      </c>
      <c r="G26" s="11">
        <f t="shared" si="0"/>
        <v>0</v>
      </c>
      <c r="H26" s="11">
        <f>'[2]4 pr._savarankiškos f-jos'!I65+'[2]4 pr._savarankiškos f-jos'!I125+'[2]5 pr._valstybinės f-jos'!I64+'[2]5 pr._valstybinės f-jos'!I104+'[2]7 pr._kita dotacija'!I52+'[2]9 pr._įstaigų pajamos'!I39+'[2]9 pr._įstaigų pajamos'!I52</f>
        <v>0</v>
      </c>
      <c r="I26" s="11">
        <f>'[2]4 pr._savarankiškos f-jos'!J65+'[2]4 pr._savarankiškos f-jos'!J125+'[2]5 pr._valstybinės f-jos'!J64+'[2]5 pr._valstybinės f-jos'!J104+'[2]7 pr._kita dotacija'!J52+'[2]9 pr._įstaigų pajamos'!J39+'[2]9 pr._įstaigų pajamos'!J52</f>
        <v>0</v>
      </c>
      <c r="J26" s="11">
        <f>'[2]4 pr._savarankiškos f-jos'!K65+'[2]4 pr._savarankiškos f-jos'!K125+'[2]5 pr._valstybinės f-jos'!K64+'[2]5 pr._valstybinės f-jos'!K104+'[2]7 pr._kita dotacija'!K52+'[2]9 pr._įstaigų pajamos'!K39+'[2]9 pr._įstaigų pajamos'!K52</f>
        <v>0</v>
      </c>
      <c r="K26" s="87">
        <f t="shared" si="1"/>
        <v>270.10000000000002</v>
      </c>
      <c r="L26" s="87">
        <f>'[2]4 pr._savarankiškos f-jos'!M65+'[2]4 pr._savarankiškos f-jos'!M125+'[2]5 pr._valstybinės f-jos'!M64+'[2]5 pr._valstybinės f-jos'!M104+'[2]7 pr._kita dotacija'!M52+'[2]9 pr._įstaigų pajamos'!M39+'[2]9 pr._įstaigų pajamos'!M52</f>
        <v>267.5</v>
      </c>
      <c r="M26" s="87">
        <f>'[2]4 pr._savarankiškos f-jos'!N65+'[2]4 pr._savarankiškos f-jos'!N125+'[2]5 pr._valstybinės f-jos'!N64+'[2]5 pr._valstybinės f-jos'!N104+'[2]7 pr._kita dotacija'!N52+'[2]9 pr._įstaigų pajamos'!N39+'[2]9 pr._įstaigų pajamos'!N52</f>
        <v>156.29999999999998</v>
      </c>
      <c r="N26" s="87">
        <f>'[2]4 pr._savarankiškos f-jos'!O65+'[2]4 pr._savarankiškos f-jos'!O125+'[2]5 pr._valstybinės f-jos'!O64+'[2]5 pr._valstybinės f-jos'!O104+'[2]7 pr._kita dotacija'!O52+'[2]9 pr._įstaigų pajamos'!O39+'[2]9 pr._įstaigų pajamos'!O52</f>
        <v>2.6</v>
      </c>
    </row>
    <row r="27" spans="1:14" ht="15" customHeight="1" x14ac:dyDescent="0.25">
      <c r="A27" s="6" t="s">
        <v>80</v>
      </c>
      <c r="B27" s="18" t="s">
        <v>17</v>
      </c>
      <c r="C27" s="17">
        <f t="shared" si="2"/>
        <v>148.79999999999998</v>
      </c>
      <c r="D27" s="17">
        <f>'[2]4 pr._savarankiškos f-jos'!E71+'[2]4 pr._savarankiškos f-jos'!E129+'[2]5 pr._valstybinės f-jos'!E68+'[2]5 pr._valstybinės f-jos'!E106+'[2]7 pr._kita dotacija'!E56+'[2]9 pr._įstaigų pajamos'!E40+'[2]9 pr._įstaigų pajamos'!E53+'[2]11 pr._apyvartinės lėšos'!E24</f>
        <v>128.1</v>
      </c>
      <c r="E27" s="17">
        <f>'[2]4 pr._savarankiškos f-jos'!F71+'[2]4 pr._savarankiškos f-jos'!F129+'[2]5 pr._valstybinės f-jos'!F68+'[2]5 pr._valstybinės f-jos'!F106+'[2]7 pr._kita dotacija'!F56+'[2]9 pr._įstaigų pajamos'!F40+'[2]9 pr._įstaigų pajamos'!F53+'[2]11 pr._apyvartinės lėšos'!F24</f>
        <v>77</v>
      </c>
      <c r="F27" s="17">
        <f>'[2]4 pr._savarankiškos f-jos'!G71+'[2]4 pr._savarankiškos f-jos'!G129+'[2]5 pr._valstybinės f-jos'!G68+'[2]5 pr._valstybinės f-jos'!G106+'[2]7 pr._kita dotacija'!G56+'[2]9 pr._įstaigų pajamos'!G40+'[2]9 pr._įstaigų pajamos'!G53+'[2]11 pr._apyvartinės lėšos'!G24</f>
        <v>20.7</v>
      </c>
      <c r="G27" s="11">
        <f t="shared" si="0"/>
        <v>0</v>
      </c>
      <c r="H27" s="11">
        <f>'[2]4 pr._savarankiškos f-jos'!I71+'[2]4 pr._savarankiškos f-jos'!I129+'[2]5 pr._valstybinės f-jos'!I68+'[2]5 pr._valstybinės f-jos'!I106+'[2]7 pr._kita dotacija'!I56+'[2]9 pr._įstaigų pajamos'!I40+'[2]9 pr._įstaigų pajamos'!I53+'[2]11 pr._apyvartinės lėšos'!I24</f>
        <v>0</v>
      </c>
      <c r="I27" s="11">
        <f>'[2]4 pr._savarankiškos f-jos'!J71+'[2]4 pr._savarankiškos f-jos'!J129+'[2]5 pr._valstybinės f-jos'!J68+'[2]5 pr._valstybinės f-jos'!J106+'[2]7 pr._kita dotacija'!J56+'[2]9 pr._įstaigų pajamos'!J40+'[2]9 pr._įstaigų pajamos'!J53+'[2]11 pr._apyvartinės lėšos'!J24</f>
        <v>0</v>
      </c>
      <c r="J27" s="11">
        <f>'[2]4 pr._savarankiškos f-jos'!K71+'[2]4 pr._savarankiškos f-jos'!K129+'[2]5 pr._valstybinės f-jos'!K68+'[2]5 pr._valstybinės f-jos'!K106+'[2]7 pr._kita dotacija'!K56+'[2]9 pr._įstaigų pajamos'!K40+'[2]9 pr._įstaigų pajamos'!K53+'[2]11 pr._apyvartinės lėšos'!K24</f>
        <v>0</v>
      </c>
      <c r="K27" s="87">
        <f t="shared" si="1"/>
        <v>148.79999999999998</v>
      </c>
      <c r="L27" s="87">
        <f>'[2]4 pr._savarankiškos f-jos'!M71+'[2]4 pr._savarankiškos f-jos'!M129+'[2]5 pr._valstybinės f-jos'!M68+'[2]5 pr._valstybinės f-jos'!M106+'[2]7 pr._kita dotacija'!M56+'[2]9 pr._įstaigų pajamos'!M40+'[2]9 pr._įstaigų pajamos'!M53+'[2]11 pr._apyvartinės lėšos'!M24</f>
        <v>128.1</v>
      </c>
      <c r="M27" s="87">
        <f>'[2]4 pr._savarankiškos f-jos'!N71+'[2]4 pr._savarankiškos f-jos'!N129+'[2]5 pr._valstybinės f-jos'!N68+'[2]5 pr._valstybinės f-jos'!N106+'[2]7 pr._kita dotacija'!N56+'[2]9 pr._įstaigų pajamos'!N40+'[2]9 pr._įstaigų pajamos'!N53+'[2]11 pr._apyvartinės lėšos'!N24</f>
        <v>77</v>
      </c>
      <c r="N27" s="87">
        <f>'[2]4 pr._savarankiškos f-jos'!O71+'[2]4 pr._savarankiškos f-jos'!O129+'[2]5 pr._valstybinės f-jos'!O68+'[2]5 pr._valstybinės f-jos'!O106+'[2]7 pr._kita dotacija'!O56+'[2]9 pr._įstaigų pajamos'!O40+'[2]9 pr._įstaigų pajamos'!O53+'[2]11 pr._apyvartinės lėšos'!O24</f>
        <v>20.7</v>
      </c>
    </row>
    <row r="28" spans="1:14" ht="15" customHeight="1" x14ac:dyDescent="0.25">
      <c r="A28" s="6" t="s">
        <v>81</v>
      </c>
      <c r="B28" s="18" t="s">
        <v>18</v>
      </c>
      <c r="C28" s="17">
        <f t="shared" si="2"/>
        <v>94.9</v>
      </c>
      <c r="D28" s="17">
        <f>'[2]4 pr._savarankiškos f-jos'!E76+'[2]4 pr._savarankiškos f-jos'!E133+'[2]5 pr._valstybinės f-jos'!E72+'[2]5 pr._valstybinės f-jos'!E108+'[2]7 pr._kita dotacija'!E60+'[2]9 pr._įstaigų pajamos'!E41+'[2]9 pr._įstaigų pajamos'!E54</f>
        <v>94.9</v>
      </c>
      <c r="E28" s="17">
        <f>'[2]4 pr._savarankiškos f-jos'!F76+'[2]4 pr._savarankiškos f-jos'!F133+'[2]5 pr._valstybinės f-jos'!F72+'[2]5 pr._valstybinės f-jos'!F108+'[2]7 pr._kita dotacija'!F60+'[2]9 pr._įstaigų pajamos'!F41+'[2]9 pr._įstaigų pajamos'!F54</f>
        <v>58.800000000000004</v>
      </c>
      <c r="F28" s="17">
        <f>'[2]4 pr._savarankiškos f-jos'!G76+'[2]4 pr._savarankiškos f-jos'!G133+'[2]5 pr._valstybinės f-jos'!G72+'[2]5 pr._valstybinės f-jos'!G108+'[2]7 pr._kita dotacija'!G60+'[2]9 pr._įstaigų pajamos'!G41+'[2]9 pr._įstaigų pajamos'!G54</f>
        <v>0</v>
      </c>
      <c r="G28" s="11">
        <f t="shared" si="0"/>
        <v>0</v>
      </c>
      <c r="H28" s="11">
        <f>'[2]4 pr._savarankiškos f-jos'!I76+'[2]4 pr._savarankiškos f-jos'!I133+'[2]5 pr._valstybinės f-jos'!I72+'[2]5 pr._valstybinės f-jos'!I108+'[2]7 pr._kita dotacija'!I60+'[2]9 pr._įstaigų pajamos'!I41+'[2]9 pr._įstaigų pajamos'!I54</f>
        <v>0</v>
      </c>
      <c r="I28" s="11">
        <f>'[2]4 pr._savarankiškos f-jos'!J76+'[2]4 pr._savarankiškos f-jos'!J133+'[2]5 pr._valstybinės f-jos'!J72+'[2]5 pr._valstybinės f-jos'!J108+'[2]7 pr._kita dotacija'!J60+'[2]9 pr._įstaigų pajamos'!J41+'[2]9 pr._įstaigų pajamos'!J54</f>
        <v>0</v>
      </c>
      <c r="J28" s="11">
        <f>'[2]4 pr._savarankiškos f-jos'!K76+'[2]4 pr._savarankiškos f-jos'!K133+'[2]5 pr._valstybinės f-jos'!K72+'[2]5 pr._valstybinės f-jos'!K108+'[2]7 pr._kita dotacija'!K60+'[2]9 pr._įstaigų pajamos'!K41+'[2]9 pr._įstaigų pajamos'!K54</f>
        <v>0</v>
      </c>
      <c r="K28" s="87">
        <f t="shared" si="1"/>
        <v>94.9</v>
      </c>
      <c r="L28" s="87">
        <f>'[2]4 pr._savarankiškos f-jos'!M76+'[2]4 pr._savarankiškos f-jos'!M133+'[2]5 pr._valstybinės f-jos'!M72+'[2]5 pr._valstybinės f-jos'!M108+'[2]7 pr._kita dotacija'!M60+'[2]9 pr._įstaigų pajamos'!M41+'[2]9 pr._įstaigų pajamos'!M54</f>
        <v>94.9</v>
      </c>
      <c r="M28" s="87">
        <f>'[2]4 pr._savarankiškos f-jos'!N76+'[2]4 pr._savarankiškos f-jos'!N133+'[2]5 pr._valstybinės f-jos'!N72+'[2]5 pr._valstybinės f-jos'!N108+'[2]7 pr._kita dotacija'!N60+'[2]9 pr._įstaigų pajamos'!N41+'[2]9 pr._įstaigų pajamos'!N54</f>
        <v>58.800000000000004</v>
      </c>
      <c r="N28" s="87">
        <f>'[2]4 pr._savarankiškos f-jos'!O76+'[2]4 pr._savarankiškos f-jos'!O133+'[2]5 pr._valstybinės f-jos'!O72+'[2]5 pr._valstybinės f-jos'!O108+'[2]7 pr._kita dotacija'!O60+'[2]9 pr._įstaigų pajamos'!O41+'[2]9 pr._įstaigų pajamos'!O54</f>
        <v>0</v>
      </c>
    </row>
    <row r="29" spans="1:14" ht="15" customHeight="1" x14ac:dyDescent="0.25">
      <c r="A29" s="6" t="s">
        <v>82</v>
      </c>
      <c r="B29" s="18" t="s">
        <v>19</v>
      </c>
      <c r="C29" s="17">
        <f t="shared" si="2"/>
        <v>765.7</v>
      </c>
      <c r="D29" s="17">
        <f>'[2]4 pr._savarankiškos f-jos'!E81+'[2]4 pr._savarankiškos f-jos'!E137+'[2]5 pr._valstybinės f-jos'!E76+'[2]5 pr._valstybinės f-jos'!E110+'[2]7 pr._kita dotacija'!E64+'[2]9 pr._įstaigų pajamos'!E55</f>
        <v>765.7</v>
      </c>
      <c r="E29" s="17">
        <f>'[2]4 pr._savarankiškos f-jos'!F81+'[2]4 pr._savarankiškos f-jos'!F137+'[2]5 pr._valstybinės f-jos'!F76+'[2]5 pr._valstybinės f-jos'!F110+'[2]7 pr._kita dotacija'!F64+'[2]9 pr._įstaigų pajamos'!F55</f>
        <v>160.9</v>
      </c>
      <c r="F29" s="17">
        <f>'[2]4 pr._savarankiškos f-jos'!G81+'[2]4 pr._savarankiškos f-jos'!G137+'[2]5 pr._valstybinės f-jos'!G76+'[2]5 pr._valstybinės f-jos'!G110+'[2]7 pr._kita dotacija'!G64+'[2]9 pr._įstaigų pajamos'!G55</f>
        <v>0</v>
      </c>
      <c r="G29" s="11">
        <f t="shared" si="0"/>
        <v>0</v>
      </c>
      <c r="H29" s="11">
        <f>'[2]4 pr._savarankiškos f-jos'!I81+'[2]4 pr._savarankiškos f-jos'!I137+'[2]5 pr._valstybinės f-jos'!I76+'[2]5 pr._valstybinės f-jos'!I110+'[2]7 pr._kita dotacija'!I64+'[2]9 pr._įstaigų pajamos'!I55</f>
        <v>0</v>
      </c>
      <c r="I29" s="11">
        <f>'[2]4 pr._savarankiškos f-jos'!J81+'[2]4 pr._savarankiškos f-jos'!J137+'[2]5 pr._valstybinės f-jos'!J76+'[2]5 pr._valstybinės f-jos'!J110+'[2]7 pr._kita dotacija'!J64+'[2]9 pr._įstaigų pajamos'!J55</f>
        <v>0</v>
      </c>
      <c r="J29" s="11">
        <f>'[2]4 pr._savarankiškos f-jos'!K81+'[2]4 pr._savarankiškos f-jos'!K137+'[2]5 pr._valstybinės f-jos'!K76+'[2]5 pr._valstybinės f-jos'!K110+'[2]7 pr._kita dotacija'!K64+'[2]9 pr._įstaigų pajamos'!K55</f>
        <v>0</v>
      </c>
      <c r="K29" s="87">
        <f t="shared" si="1"/>
        <v>765.7</v>
      </c>
      <c r="L29" s="87">
        <f>'[2]4 pr._savarankiškos f-jos'!M81+'[2]4 pr._savarankiškos f-jos'!M137+'[2]5 pr._valstybinės f-jos'!M76+'[2]5 pr._valstybinės f-jos'!M110+'[2]7 pr._kita dotacija'!M64+'[2]9 pr._įstaigų pajamos'!M55</f>
        <v>765.7</v>
      </c>
      <c r="M29" s="87">
        <f>'[2]4 pr._savarankiškos f-jos'!N81+'[2]4 pr._savarankiškos f-jos'!N137+'[2]5 pr._valstybinės f-jos'!N76+'[2]5 pr._valstybinės f-jos'!N110+'[2]7 pr._kita dotacija'!N64+'[2]9 pr._įstaigų pajamos'!N55</f>
        <v>160.9</v>
      </c>
      <c r="N29" s="87">
        <f>'[2]4 pr._savarankiškos f-jos'!O81+'[2]4 pr._savarankiškos f-jos'!O137+'[2]5 pr._valstybinės f-jos'!O76+'[2]5 pr._valstybinės f-jos'!O110+'[2]7 pr._kita dotacija'!O64+'[2]9 pr._įstaigų pajamos'!O55</f>
        <v>0</v>
      </c>
    </row>
    <row r="30" spans="1:14" ht="15" customHeight="1" x14ac:dyDescent="0.25">
      <c r="A30" s="6" t="s">
        <v>83</v>
      </c>
      <c r="B30" s="18" t="s">
        <v>26</v>
      </c>
      <c r="C30" s="17">
        <f>D30+F30</f>
        <v>1450</v>
      </c>
      <c r="D30" s="17">
        <f>'[2]4 pr._savarankiškos f-jos'!E85</f>
        <v>247.8</v>
      </c>
      <c r="E30" s="17">
        <f>'[2]4 pr._savarankiškos f-jos'!F85</f>
        <v>0</v>
      </c>
      <c r="F30" s="17">
        <f>'[2]4 pr._savarankiškos f-jos'!G85</f>
        <v>1202.2</v>
      </c>
      <c r="G30" s="11">
        <f t="shared" si="0"/>
        <v>0</v>
      </c>
      <c r="H30" s="11">
        <f>'[2]4 pr._savarankiškos f-jos'!I85</f>
        <v>0</v>
      </c>
      <c r="I30" s="11">
        <f>'[2]4 pr._savarankiškos f-jos'!J85</f>
        <v>0</v>
      </c>
      <c r="J30" s="11">
        <f>'[2]4 pr._savarankiškos f-jos'!K85</f>
        <v>0</v>
      </c>
      <c r="K30" s="87">
        <f t="shared" si="1"/>
        <v>1450</v>
      </c>
      <c r="L30" s="87">
        <f>'[2]4 pr._savarankiškos f-jos'!M85</f>
        <v>247.8</v>
      </c>
      <c r="M30" s="87">
        <f>'[2]4 pr._savarankiškos f-jos'!N85</f>
        <v>0</v>
      </c>
      <c r="N30" s="87">
        <f>'[2]4 pr._savarankiškos f-jos'!O85</f>
        <v>1202.2</v>
      </c>
    </row>
    <row r="31" spans="1:14" ht="15" customHeight="1" x14ac:dyDescent="0.25">
      <c r="A31" s="14" t="s">
        <v>84</v>
      </c>
      <c r="B31" s="36" t="s">
        <v>170</v>
      </c>
      <c r="C31" s="17">
        <f>D31+F31</f>
        <v>374.40000000000003</v>
      </c>
      <c r="D31" s="17">
        <f>'[2]4 pr._savarankiškos f-jos'!E86+'[2]5 pr._valstybinės f-jos'!E78+'[2]11 pr._apyvartinės lėšos'!E80+'[2]9 pr._įstaigų pajamos'!E42</f>
        <v>374.40000000000003</v>
      </c>
      <c r="E31" s="17">
        <f>'[2]4 pr._savarankiškos f-jos'!F86+'[2]5 pr._valstybinės f-jos'!F78+'[2]11 pr._apyvartinės lėšos'!F80+'[2]9 pr._įstaigų pajamos'!F42</f>
        <v>259.10000000000002</v>
      </c>
      <c r="F31" s="17">
        <f>'[2]4 pr._savarankiškos f-jos'!G86+'[2]5 pr._valstybinės f-jos'!G78+'[2]11 pr._apyvartinės lėšos'!G80+'[2]9 pr._įstaigų pajamos'!G42</f>
        <v>0</v>
      </c>
      <c r="G31" s="11">
        <f t="shared" si="0"/>
        <v>0</v>
      </c>
      <c r="H31" s="11">
        <f>'[2]4 pr._savarankiškos f-jos'!I86+'[2]5 pr._valstybinės f-jos'!I78+'[2]11 pr._apyvartinės lėšos'!I80+'[2]9 pr._įstaigų pajamos'!I42</f>
        <v>0</v>
      </c>
      <c r="I31" s="11">
        <f>'[2]4 pr._savarankiškos f-jos'!J86+'[2]5 pr._valstybinės f-jos'!J78+'[2]11 pr._apyvartinės lėšos'!J80+'[2]9 pr._įstaigų pajamos'!J42</f>
        <v>0</v>
      </c>
      <c r="J31" s="11">
        <f>'[2]4 pr._savarankiškos f-jos'!K86+'[2]5 pr._valstybinės f-jos'!K78+'[2]11 pr._apyvartinės lėšos'!K80+'[2]9 pr._įstaigų pajamos'!K42</f>
        <v>0</v>
      </c>
      <c r="K31" s="87">
        <f t="shared" si="1"/>
        <v>374.40000000000003</v>
      </c>
      <c r="L31" s="87">
        <f>'[2]4 pr._savarankiškos f-jos'!M86+'[2]5 pr._valstybinės f-jos'!M78+'[2]11 pr._apyvartinės lėšos'!M80+'[2]9 pr._įstaigų pajamos'!M42</f>
        <v>374.40000000000003</v>
      </c>
      <c r="M31" s="87">
        <f>'[2]4 pr._savarankiškos f-jos'!N86+'[2]5 pr._valstybinės f-jos'!N78+'[2]11 pr._apyvartinės lėšos'!N80+'[2]9 pr._įstaigų pajamos'!N42</f>
        <v>259.10000000000002</v>
      </c>
      <c r="N31" s="87">
        <f>'[2]4 pr._savarankiškos f-jos'!O86+'[2]5 pr._valstybinės f-jos'!O78+'[2]11 pr._apyvartinės lėšos'!O80+'[2]9 pr._įstaigų pajamos'!O42</f>
        <v>0</v>
      </c>
    </row>
    <row r="32" spans="1:14" ht="15" customHeight="1" x14ac:dyDescent="0.25">
      <c r="A32" s="20" t="s">
        <v>85</v>
      </c>
      <c r="B32" s="30" t="s">
        <v>70</v>
      </c>
      <c r="C32" s="17">
        <f>D32+F32</f>
        <v>201.00000000000003</v>
      </c>
      <c r="D32" s="17">
        <f>'[2]4 pr._savarankiškos f-jos'!E144+'[2]5 pr._valstybinės f-jos'!E82+'[2]9 pr._įstaigų pajamos'!E59+'[2]7 pr._kita dotacija'!E81</f>
        <v>201.00000000000003</v>
      </c>
      <c r="E32" s="17">
        <f>'[2]4 pr._savarankiškos f-jos'!F144+'[2]5 pr._valstybinės f-jos'!F82+'[2]9 pr._įstaigų pajamos'!F59+'[2]7 pr._kita dotacija'!F81</f>
        <v>122.60000000000001</v>
      </c>
      <c r="F32" s="17">
        <f>'[2]4 pr._savarankiškos f-jos'!G144+'[2]5 pr._valstybinės f-jos'!G82+'[2]9 pr._įstaigų pajamos'!G59+'[2]7 pr._kita dotacija'!G81</f>
        <v>0</v>
      </c>
      <c r="G32" s="11">
        <f t="shared" si="0"/>
        <v>0</v>
      </c>
      <c r="H32" s="11">
        <f>'[2]4 pr._savarankiškos f-jos'!I144+'[2]5 pr._valstybinės f-jos'!I82+'[2]9 pr._įstaigų pajamos'!I59+'[2]7 pr._kita dotacija'!I81</f>
        <v>0</v>
      </c>
      <c r="I32" s="11">
        <f>'[2]4 pr._savarankiškos f-jos'!J144+'[2]5 pr._valstybinės f-jos'!J82+'[2]9 pr._įstaigų pajamos'!J59+'[2]7 pr._kita dotacija'!J81</f>
        <v>0</v>
      </c>
      <c r="J32" s="11">
        <f>'[2]4 pr._savarankiškos f-jos'!K144+'[2]5 pr._valstybinės f-jos'!K82+'[2]9 pr._įstaigų pajamos'!K59+'[2]7 pr._kita dotacija'!K81</f>
        <v>0</v>
      </c>
      <c r="K32" s="87">
        <f t="shared" si="1"/>
        <v>201.00000000000003</v>
      </c>
      <c r="L32" s="87">
        <f>'[2]4 pr._savarankiškos f-jos'!M144+'[2]5 pr._valstybinės f-jos'!M82+'[2]9 pr._įstaigų pajamos'!M59+'[2]7 pr._kita dotacija'!M81</f>
        <v>201.00000000000003</v>
      </c>
      <c r="M32" s="87">
        <f>'[2]4 pr._savarankiškos f-jos'!N144+'[2]5 pr._valstybinės f-jos'!N82+'[2]9 pr._įstaigų pajamos'!N59+'[2]7 pr._kita dotacija'!N81</f>
        <v>122.60000000000001</v>
      </c>
      <c r="N32" s="87">
        <f>'[2]4 pr._savarankiškos f-jos'!O144+'[2]5 pr._valstybinės f-jos'!O82+'[2]9 pr._įstaigų pajamos'!O59+'[2]7 pr._kita dotacija'!O81</f>
        <v>0</v>
      </c>
    </row>
    <row r="33" spans="1:14" ht="15" customHeight="1" x14ac:dyDescent="0.25">
      <c r="A33" s="6" t="s">
        <v>86</v>
      </c>
      <c r="B33" s="85" t="s">
        <v>55</v>
      </c>
      <c r="C33" s="17">
        <f>D33+F33</f>
        <v>604.90000000000009</v>
      </c>
      <c r="D33" s="17">
        <f>'[2]4 pr._savarankiškos f-jos'!E150+'[2]6 pr._mokinio krepšelis'!E15+'[2]7 pr._kita dotacija'!E94+'[2]9 pr._įstaigų pajamos'!E62+'[2]11 pr._apyvartinės lėšos'!E28</f>
        <v>604.90000000000009</v>
      </c>
      <c r="E33" s="17">
        <f>'[2]4 pr._savarankiškos f-jos'!F150+'[2]6 pr._mokinio krepšelis'!F15+'[2]7 pr._kita dotacija'!F94+'[2]9 pr._įstaigų pajamos'!F62+'[2]11 pr._apyvartinės lėšos'!F28</f>
        <v>423.20000000000005</v>
      </c>
      <c r="F33" s="17">
        <f>'[2]4 pr._savarankiškos f-jos'!G150+'[2]6 pr._mokinio krepšelis'!G15+'[2]7 pr._kita dotacija'!G94+'[2]9 pr._įstaigų pajamos'!G62+'[2]11 pr._apyvartinės lėšos'!G28</f>
        <v>0</v>
      </c>
      <c r="G33" s="11">
        <f t="shared" si="0"/>
        <v>0</v>
      </c>
      <c r="H33" s="11">
        <f>'[2]4 pr._savarankiškos f-jos'!I150+'[2]6 pr._mokinio krepšelis'!I15+'[2]7 pr._kita dotacija'!I94+'[2]9 pr._įstaigų pajamos'!I62+'[2]11 pr._apyvartinės lėšos'!I28</f>
        <v>0</v>
      </c>
      <c r="I33" s="11">
        <f>'[2]4 pr._savarankiškos f-jos'!J150+'[2]6 pr._mokinio krepšelis'!J15+'[2]7 pr._kita dotacija'!J94+'[2]9 pr._įstaigų pajamos'!J62+'[2]11 pr._apyvartinės lėšos'!J28</f>
        <v>0</v>
      </c>
      <c r="J33" s="11">
        <f>'[2]4 pr._savarankiškos f-jos'!K150+'[2]6 pr._mokinio krepšelis'!K15+'[2]7 pr._kita dotacija'!K94+'[2]9 pr._įstaigų pajamos'!K62+'[2]11 pr._apyvartinės lėšos'!K28</f>
        <v>0</v>
      </c>
      <c r="K33" s="87">
        <f t="shared" si="1"/>
        <v>604.90000000000009</v>
      </c>
      <c r="L33" s="87">
        <f>'[2]4 pr._savarankiškos f-jos'!M150+'[2]6 pr._mokinio krepšelis'!M15+'[2]7 pr._kita dotacija'!M94+'[2]9 pr._įstaigų pajamos'!M62+'[2]11 pr._apyvartinės lėšos'!M28</f>
        <v>604.90000000000009</v>
      </c>
      <c r="M33" s="87">
        <f>'[2]4 pr._savarankiškos f-jos'!N150+'[2]6 pr._mokinio krepšelis'!N15+'[2]7 pr._kita dotacija'!N94+'[2]9 pr._įstaigų pajamos'!N62+'[2]11 pr._apyvartinės lėšos'!N28</f>
        <v>423.20000000000005</v>
      </c>
      <c r="N33" s="87">
        <f>'[2]4 pr._savarankiškos f-jos'!O150+'[2]6 pr._mokinio krepšelis'!O15+'[2]7 pr._kita dotacija'!O94+'[2]9 pr._įstaigų pajamos'!O62+'[2]11 pr._apyvartinės lėšos'!O28</f>
        <v>0</v>
      </c>
    </row>
    <row r="34" spans="1:14" ht="15" customHeight="1" x14ac:dyDescent="0.25">
      <c r="A34" s="6" t="s">
        <v>87</v>
      </c>
      <c r="B34" s="30" t="s">
        <v>33</v>
      </c>
      <c r="C34" s="17">
        <f t="shared" ref="C34:C77" si="3">D34+F34</f>
        <v>631.40000000000009</v>
      </c>
      <c r="D34" s="17">
        <f>'[2]4 pr._savarankiškos f-jos'!E151+'[2]6 pr._mokinio krepšelis'!E16+'[2]7 pr._kita dotacija'!E98+'[2]9 pr._įstaigų pajamos'!E63+'[2]11 pr._apyvartinės lėšos'!E29</f>
        <v>631.40000000000009</v>
      </c>
      <c r="E34" s="17">
        <f>'[2]4 pr._savarankiškos f-jos'!F151+'[2]6 pr._mokinio krepšelis'!F16+'[2]7 pr._kita dotacija'!F98+'[2]9 pr._įstaigų pajamos'!F63+'[2]11 pr._apyvartinės lėšos'!F29</f>
        <v>455.3</v>
      </c>
      <c r="F34" s="17">
        <f>'[2]4 pr._savarankiškos f-jos'!G151+'[2]6 pr._mokinio krepšelis'!G16+'[2]7 pr._kita dotacija'!G98+'[2]9 pr._įstaigų pajamos'!G63+'[2]11 pr._apyvartinės lėšos'!G29</f>
        <v>0</v>
      </c>
      <c r="G34" s="11">
        <f t="shared" si="0"/>
        <v>3.6</v>
      </c>
      <c r="H34" s="11">
        <f>'[2]4 pr._savarankiškos f-jos'!I151+'[2]6 pr._mokinio krepšelis'!I16+'[2]7 pr._kita dotacija'!I98+'[2]9 pr._įstaigų pajamos'!I63+'[2]11 pr._apyvartinės lėšos'!I29</f>
        <v>3.6</v>
      </c>
      <c r="I34" s="11">
        <f>'[2]4 pr._savarankiškos f-jos'!J151+'[2]6 pr._mokinio krepšelis'!J16+'[2]7 pr._kita dotacija'!J98+'[2]9 pr._įstaigų pajamos'!J63+'[2]11 pr._apyvartinės lėšos'!J29</f>
        <v>2.8</v>
      </c>
      <c r="J34" s="11">
        <f>'[2]4 pr._savarankiškos f-jos'!K151+'[2]6 pr._mokinio krepšelis'!K16+'[2]7 pr._kita dotacija'!K98+'[2]9 pr._įstaigų pajamos'!K63+'[2]11 pr._apyvartinės lėšos'!K29</f>
        <v>0</v>
      </c>
      <c r="K34" s="87">
        <f t="shared" si="1"/>
        <v>635.00000000000011</v>
      </c>
      <c r="L34" s="87">
        <f>'[2]4 pr._savarankiškos f-jos'!M151+'[2]6 pr._mokinio krepšelis'!M16+'[2]7 pr._kita dotacija'!M98+'[2]9 pr._įstaigų pajamos'!M63+'[2]11 pr._apyvartinės lėšos'!M29</f>
        <v>635.00000000000011</v>
      </c>
      <c r="M34" s="87">
        <f>'[2]4 pr._savarankiškos f-jos'!N151+'[2]6 pr._mokinio krepšelis'!N16+'[2]7 pr._kita dotacija'!N98+'[2]9 pr._įstaigų pajamos'!N63+'[2]11 pr._apyvartinės lėšos'!N29</f>
        <v>458.1</v>
      </c>
      <c r="N34" s="87">
        <f>'[2]4 pr._savarankiškos f-jos'!O151+'[2]6 pr._mokinio krepšelis'!O16+'[2]7 pr._kita dotacija'!O98+'[2]9 pr._įstaigų pajamos'!O63+'[2]11 pr._apyvartinės lėšos'!O29</f>
        <v>0</v>
      </c>
    </row>
    <row r="35" spans="1:14" ht="15" customHeight="1" x14ac:dyDescent="0.25">
      <c r="A35" s="6" t="s">
        <v>88</v>
      </c>
      <c r="B35" s="30" t="s">
        <v>160</v>
      </c>
      <c r="C35" s="17">
        <f t="shared" si="3"/>
        <v>928.90000000000009</v>
      </c>
      <c r="D35" s="17">
        <f>'[2]4 pr._savarankiškos f-jos'!E152+'[2]6 pr._mokinio krepšelis'!E17+'[2]9 pr._įstaigų pajamos'!E64+'[2]7 pr._kita dotacija'!E103+'[2]11 pr._apyvartinės lėšos'!E30</f>
        <v>928.90000000000009</v>
      </c>
      <c r="E35" s="17">
        <f>'[2]4 pr._savarankiškos f-jos'!F152+'[2]6 pr._mokinio krepšelis'!F17+'[2]9 pr._įstaigų pajamos'!F64+'[2]7 pr._kita dotacija'!F103+'[2]11 pr._apyvartinės lėšos'!F30</f>
        <v>645.4</v>
      </c>
      <c r="F35" s="17">
        <f>'[2]4 pr._savarankiškos f-jos'!G152+'[2]6 pr._mokinio krepšelis'!G17+'[2]9 pr._įstaigų pajamos'!G64+'[2]7 pr._kita dotacija'!G103+'[2]11 pr._apyvartinės lėšos'!G30</f>
        <v>0</v>
      </c>
      <c r="G35" s="11">
        <f t="shared" si="0"/>
        <v>3.3</v>
      </c>
      <c r="H35" s="11">
        <f>'[2]4 pr._savarankiškos f-jos'!I152+'[2]6 pr._mokinio krepšelis'!I17+'[2]9 pr._įstaigų pajamos'!I64+'[2]7 pr._kita dotacija'!I103+'[2]11 pr._apyvartinės lėšos'!I30</f>
        <v>3.3</v>
      </c>
      <c r="I35" s="11">
        <f>'[2]4 pr._savarankiškos f-jos'!J152+'[2]6 pr._mokinio krepšelis'!J17+'[2]9 pr._įstaigų pajamos'!J64+'[2]7 pr._kita dotacija'!J103+'[2]11 pr._apyvartinės lėšos'!J30</f>
        <v>2.5</v>
      </c>
      <c r="J35" s="11">
        <f>'[2]4 pr._savarankiškos f-jos'!K152+'[2]6 pr._mokinio krepšelis'!K17+'[2]9 pr._įstaigų pajamos'!K64+'[2]7 pr._kita dotacija'!K103+'[2]11 pr._apyvartinės lėšos'!K30</f>
        <v>0</v>
      </c>
      <c r="K35" s="87">
        <f t="shared" si="1"/>
        <v>932.2</v>
      </c>
      <c r="L35" s="87">
        <f>'[2]4 pr._savarankiškos f-jos'!M152+'[2]6 pr._mokinio krepšelis'!M17+'[2]9 pr._įstaigų pajamos'!M64+'[2]7 pr._kita dotacija'!M103+'[2]11 pr._apyvartinės lėšos'!M30</f>
        <v>932.2</v>
      </c>
      <c r="M35" s="87">
        <f>'[2]4 pr._savarankiškos f-jos'!N152+'[2]6 pr._mokinio krepšelis'!N17+'[2]9 pr._įstaigų pajamos'!N64+'[2]7 pr._kita dotacija'!N103+'[2]11 pr._apyvartinės lėšos'!N30</f>
        <v>647.9</v>
      </c>
      <c r="N35" s="87">
        <f>'[2]4 pr._savarankiškos f-jos'!O152+'[2]6 pr._mokinio krepšelis'!O17+'[2]9 pr._įstaigų pajamos'!O64+'[2]7 pr._kita dotacija'!O103+'[2]11 pr._apyvartinės lėšos'!O30</f>
        <v>0</v>
      </c>
    </row>
    <row r="36" spans="1:14" ht="15" customHeight="1" x14ac:dyDescent="0.25">
      <c r="A36" s="6" t="s">
        <v>89</v>
      </c>
      <c r="B36" s="30" t="s">
        <v>417</v>
      </c>
      <c r="C36" s="17">
        <f t="shared" si="3"/>
        <v>571</v>
      </c>
      <c r="D36" s="17">
        <f>'[2]4 pr._savarankiškos f-jos'!E153+'[2]6 pr._mokinio krepšelis'!E18+'[2]9 pr._įstaigų pajamos'!E65+'[2]7 pr._kita dotacija'!E108+'[2]11 pr._apyvartinės lėšos'!E91+'[2]11 pr._apyvartinės lėšos'!E31</f>
        <v>571</v>
      </c>
      <c r="E36" s="17">
        <f>'[2]4 pr._savarankiškos f-jos'!F153+'[2]6 pr._mokinio krepšelis'!F18+'[2]9 pr._įstaigų pajamos'!F65+'[2]7 pr._kita dotacija'!F108+'[2]11 pr._apyvartinės lėšos'!F91+'[2]11 pr._apyvartinės lėšos'!F31</f>
        <v>400.90000000000003</v>
      </c>
      <c r="F36" s="17">
        <f>'[2]4 pr._savarankiškos f-jos'!G153+'[2]6 pr._mokinio krepšelis'!G18+'[2]9 pr._įstaigų pajamos'!G65+'[2]7 pr._kita dotacija'!G108+'[2]11 pr._apyvartinės lėšos'!G91+'[2]11 pr._apyvartinės lėšos'!G31</f>
        <v>0</v>
      </c>
      <c r="G36" s="11">
        <f t="shared" si="0"/>
        <v>0</v>
      </c>
      <c r="H36" s="11">
        <f>'[2]4 pr._savarankiškos f-jos'!I153+'[2]6 pr._mokinio krepšelis'!I18+'[2]9 pr._įstaigų pajamos'!I65+'[2]7 pr._kita dotacija'!I108+'[2]11 pr._apyvartinės lėšos'!I91+'[2]11 pr._apyvartinės lėšos'!I31</f>
        <v>0</v>
      </c>
      <c r="I36" s="11">
        <f>'[2]4 pr._savarankiškos f-jos'!J153+'[2]6 pr._mokinio krepšelis'!J18+'[2]9 pr._įstaigų pajamos'!J65+'[2]7 pr._kita dotacija'!J108+'[2]11 pr._apyvartinės lėšos'!J91+'[2]11 pr._apyvartinės lėšos'!J31</f>
        <v>0</v>
      </c>
      <c r="J36" s="11">
        <f>'[2]4 pr._savarankiškos f-jos'!K153+'[2]6 pr._mokinio krepšelis'!K18+'[2]9 pr._įstaigų pajamos'!K65+'[2]7 pr._kita dotacija'!K108+'[2]11 pr._apyvartinės lėšos'!K91+'[2]11 pr._apyvartinės lėšos'!K31</f>
        <v>0</v>
      </c>
      <c r="K36" s="87">
        <f t="shared" si="1"/>
        <v>571</v>
      </c>
      <c r="L36" s="87">
        <f>'[2]4 pr._savarankiškos f-jos'!M153+'[2]6 pr._mokinio krepšelis'!M18+'[2]9 pr._įstaigų pajamos'!M65+'[2]7 pr._kita dotacija'!M108+'[2]11 pr._apyvartinės lėšos'!M91+'[2]11 pr._apyvartinės lėšos'!M31</f>
        <v>571</v>
      </c>
      <c r="M36" s="87">
        <f>'[2]4 pr._savarankiškos f-jos'!N153+'[2]6 pr._mokinio krepšelis'!N18+'[2]9 pr._įstaigų pajamos'!N65+'[2]7 pr._kita dotacija'!N108+'[2]11 pr._apyvartinės lėšos'!N91+'[2]11 pr._apyvartinės lėšos'!N31</f>
        <v>400.90000000000003</v>
      </c>
      <c r="N36" s="87">
        <f>'[2]4 pr._savarankiškos f-jos'!O153+'[2]6 pr._mokinio krepšelis'!O18+'[2]9 pr._įstaigų pajamos'!O65+'[2]7 pr._kita dotacija'!O108+'[2]11 pr._apyvartinės lėšos'!O91+'[2]11 pr._apyvartinės lėšos'!O31</f>
        <v>0</v>
      </c>
    </row>
    <row r="37" spans="1:14" ht="15" customHeight="1" x14ac:dyDescent="0.25">
      <c r="A37" s="6" t="s">
        <v>90</v>
      </c>
      <c r="B37" s="19" t="s">
        <v>152</v>
      </c>
      <c r="C37" s="17">
        <f t="shared" si="3"/>
        <v>408.8</v>
      </c>
      <c r="D37" s="17">
        <f>'[2]4 pr._savarankiškos f-jos'!E154+'[2]6 pr._mokinio krepšelis'!E19+'[2]9 pr._įstaigų pajamos'!E66+'[2]7 pr._kita dotacija'!E112+'[2]11 pr._apyvartinės lėšos'!E32+'[2]11 pr._apyvartinės lėšos'!E92</f>
        <v>408.8</v>
      </c>
      <c r="E37" s="17">
        <f>'[2]4 pr._savarankiškos f-jos'!F154+'[2]6 pr._mokinio krepšelis'!F19+'[2]9 pr._įstaigų pajamos'!F66+'[2]7 pr._kita dotacija'!F112+'[2]11 pr._apyvartinės lėšos'!F32+'[2]11 pr._apyvartinės lėšos'!F92</f>
        <v>290.8</v>
      </c>
      <c r="F37" s="17">
        <f>'[2]4 pr._savarankiškos f-jos'!G154+'[2]6 pr._mokinio krepšelis'!G19+'[2]9 pr._įstaigų pajamos'!G66+'[2]7 pr._kita dotacija'!G112+'[2]11 pr._apyvartinės lėšos'!G32+'[2]11 pr._apyvartinės lėšos'!G92</f>
        <v>0</v>
      </c>
      <c r="G37" s="11">
        <f t="shared" si="0"/>
        <v>0</v>
      </c>
      <c r="H37" s="11">
        <f>'[2]4 pr._savarankiškos f-jos'!I154+'[2]6 pr._mokinio krepšelis'!I19+'[2]9 pr._įstaigų pajamos'!I66+'[2]7 pr._kita dotacija'!I112+'[2]11 pr._apyvartinės lėšos'!I32+'[2]11 pr._apyvartinės lėšos'!I92</f>
        <v>0</v>
      </c>
      <c r="I37" s="11">
        <f>'[2]4 pr._savarankiškos f-jos'!J154+'[2]6 pr._mokinio krepšelis'!J19+'[2]9 pr._įstaigų pajamos'!J66+'[2]7 pr._kita dotacija'!J112+'[2]11 pr._apyvartinės lėšos'!J32+'[2]11 pr._apyvartinės lėšos'!J92</f>
        <v>0</v>
      </c>
      <c r="J37" s="11">
        <f>'[2]4 pr._savarankiškos f-jos'!K154+'[2]6 pr._mokinio krepšelis'!K19+'[2]9 pr._įstaigų pajamos'!K66+'[2]7 pr._kita dotacija'!K112+'[2]11 pr._apyvartinės lėšos'!K32+'[2]11 pr._apyvartinės lėšos'!K92</f>
        <v>0</v>
      </c>
      <c r="K37" s="87">
        <f t="shared" si="1"/>
        <v>408.8</v>
      </c>
      <c r="L37" s="87">
        <f>'[2]4 pr._savarankiškos f-jos'!M154+'[2]6 pr._mokinio krepšelis'!M19+'[2]9 pr._įstaigų pajamos'!M66+'[2]7 pr._kita dotacija'!M112+'[2]11 pr._apyvartinės lėšos'!M32+'[2]11 pr._apyvartinės lėšos'!M92</f>
        <v>408.8</v>
      </c>
      <c r="M37" s="87">
        <f>'[2]4 pr._savarankiškos f-jos'!N154+'[2]6 pr._mokinio krepšelis'!N19+'[2]9 pr._įstaigų pajamos'!N66+'[2]7 pr._kita dotacija'!N112+'[2]11 pr._apyvartinės lėšos'!N32+'[2]11 pr._apyvartinės lėšos'!N92</f>
        <v>290.8</v>
      </c>
      <c r="N37" s="87">
        <f>'[2]4 pr._savarankiškos f-jos'!O154+'[2]6 pr._mokinio krepšelis'!O19+'[2]9 pr._įstaigų pajamos'!O66+'[2]7 pr._kita dotacija'!O112+'[2]11 pr._apyvartinės lėšos'!O32+'[2]11 pr._apyvartinės lėšos'!O92</f>
        <v>0</v>
      </c>
    </row>
    <row r="38" spans="1:14" ht="15" customHeight="1" x14ac:dyDescent="0.25">
      <c r="A38" s="14" t="s">
        <v>91</v>
      </c>
      <c r="B38" s="32" t="s">
        <v>342</v>
      </c>
      <c r="C38" s="17">
        <f t="shared" si="3"/>
        <v>606.5</v>
      </c>
      <c r="D38" s="17">
        <f>'[2]4 pr._savarankiškos f-jos'!E155+'[2]6 pr._mokinio krepšelis'!E20+'[2]9 pr._įstaigų pajamos'!E67+'[2]7 pr._kita dotacija'!E116+'[2]11 pr._apyvartinės lėšos'!E33</f>
        <v>606.5</v>
      </c>
      <c r="E38" s="17">
        <f>'[2]4 pr._savarankiškos f-jos'!F155+'[2]6 pr._mokinio krepšelis'!F20+'[2]9 pr._įstaigų pajamos'!F67+'[2]7 pr._kita dotacija'!F116+'[2]11 pr._apyvartinės lėšos'!F33</f>
        <v>424.90000000000003</v>
      </c>
      <c r="F38" s="17">
        <f>'[2]4 pr._savarankiškos f-jos'!G155+'[2]6 pr._mokinio krepšelis'!G20+'[2]9 pr._įstaigų pajamos'!G67+'[2]7 pr._kita dotacija'!G116+'[2]11 pr._apyvartinės lėšos'!G33</f>
        <v>0</v>
      </c>
      <c r="G38" s="11">
        <f t="shared" si="0"/>
        <v>2.2999999999999998</v>
      </c>
      <c r="H38" s="11">
        <f>'[2]4 pr._savarankiškos f-jos'!I155+'[2]6 pr._mokinio krepšelis'!I20+'[2]9 pr._įstaigų pajamos'!I67+'[2]7 pr._kita dotacija'!I116+'[2]11 pr._apyvartinės lėšos'!I33</f>
        <v>2.2999999999999998</v>
      </c>
      <c r="I38" s="11">
        <f>'[2]4 pr._savarankiškos f-jos'!J155+'[2]6 pr._mokinio krepšelis'!J20+'[2]9 pr._įstaigų pajamos'!J67+'[2]7 pr._kita dotacija'!J116+'[2]11 pr._apyvartinės lėšos'!J33</f>
        <v>1.7</v>
      </c>
      <c r="J38" s="11">
        <f>'[2]4 pr._savarankiškos f-jos'!K155+'[2]6 pr._mokinio krepšelis'!K20+'[2]9 pr._įstaigų pajamos'!K67+'[2]7 pr._kita dotacija'!K116+'[2]11 pr._apyvartinės lėšos'!K33</f>
        <v>0</v>
      </c>
      <c r="K38" s="87">
        <f t="shared" si="1"/>
        <v>608.79999999999995</v>
      </c>
      <c r="L38" s="87">
        <f>'[2]4 pr._savarankiškos f-jos'!M155+'[2]6 pr._mokinio krepšelis'!M20+'[2]9 pr._įstaigų pajamos'!M67+'[2]7 pr._kita dotacija'!M116+'[2]11 pr._apyvartinės lėšos'!M33</f>
        <v>608.79999999999995</v>
      </c>
      <c r="M38" s="87">
        <f>'[2]4 pr._savarankiškos f-jos'!N155+'[2]6 pr._mokinio krepšelis'!N20+'[2]9 pr._įstaigų pajamos'!N67+'[2]7 pr._kita dotacija'!N116+'[2]11 pr._apyvartinės lėšos'!N33</f>
        <v>426.6</v>
      </c>
      <c r="N38" s="87">
        <f>'[2]4 pr._savarankiškos f-jos'!O155+'[2]6 pr._mokinio krepšelis'!O20+'[2]9 pr._įstaigų pajamos'!O67+'[2]7 pr._kita dotacija'!O116+'[2]11 pr._apyvartinės lėšos'!O33</f>
        <v>0</v>
      </c>
    </row>
    <row r="39" spans="1:14" ht="15" customHeight="1" x14ac:dyDescent="0.25">
      <c r="A39" s="6" t="s">
        <v>92</v>
      </c>
      <c r="B39" s="30" t="s">
        <v>418</v>
      </c>
      <c r="C39" s="17">
        <f t="shared" si="3"/>
        <v>732.1</v>
      </c>
      <c r="D39" s="17">
        <f>'[2]4 pr._savarankiškos f-jos'!E156+'[2]6 pr._mokinio krepšelis'!E21+'[2]9 pr._įstaigų pajamos'!E68+'[2]7 pr._kita dotacija'!E121+'[2]11 pr._apyvartinės lėšos'!E34+'[2]11 pr._apyvartinės lėšos'!E93</f>
        <v>732.1</v>
      </c>
      <c r="E39" s="17">
        <f>'[2]4 pr._savarankiškos f-jos'!F156+'[2]6 pr._mokinio krepšelis'!F21+'[2]9 pr._įstaigų pajamos'!F68+'[2]7 pr._kita dotacija'!F121+'[2]11 pr._apyvartinės lėšos'!F34+'[2]11 pr._apyvartinės lėšos'!F93</f>
        <v>478.7</v>
      </c>
      <c r="F39" s="17">
        <f>'[2]4 pr._savarankiškos f-jos'!G156+'[2]6 pr._mokinio krepšelis'!G21+'[2]9 pr._įstaigų pajamos'!G68+'[2]7 pr._kita dotacija'!G121+'[2]11 pr._apyvartinės lėšos'!G34+'[2]11 pr._apyvartinės lėšos'!G93</f>
        <v>0</v>
      </c>
      <c r="G39" s="11">
        <f t="shared" si="0"/>
        <v>29.3</v>
      </c>
      <c r="H39" s="11">
        <f>'[2]4 pr._savarankiškos f-jos'!I156+'[2]6 pr._mokinio krepšelis'!I21+'[2]9 pr._įstaigų pajamos'!I68+'[2]7 pr._kita dotacija'!I121+'[2]11 pr._apyvartinės lėšos'!I34+'[2]11 pr._apyvartinės lėšos'!I93</f>
        <v>29.3</v>
      </c>
      <c r="I39" s="11">
        <f>'[2]4 pr._savarankiškos f-jos'!J156+'[2]6 pr._mokinio krepšelis'!J21+'[2]9 pr._įstaigų pajamos'!J68+'[2]7 pr._kita dotacija'!J121+'[2]11 pr._apyvartinės lėšos'!J34+'[2]11 pr._apyvartinės lėšos'!J93</f>
        <v>0</v>
      </c>
      <c r="J39" s="11">
        <f>'[2]4 pr._savarankiškos f-jos'!K156+'[2]6 pr._mokinio krepšelis'!K21+'[2]9 pr._įstaigų pajamos'!K68+'[2]7 pr._kita dotacija'!K121+'[2]11 pr._apyvartinės lėšos'!K34+'[2]11 pr._apyvartinės lėšos'!K93</f>
        <v>0</v>
      </c>
      <c r="K39" s="87">
        <f t="shared" si="1"/>
        <v>761.4</v>
      </c>
      <c r="L39" s="87">
        <f>'[2]4 pr._savarankiškos f-jos'!M156+'[2]6 pr._mokinio krepšelis'!M21+'[2]9 pr._įstaigų pajamos'!M68+'[2]7 pr._kita dotacija'!M121+'[2]11 pr._apyvartinės lėšos'!M34+'[2]11 pr._apyvartinės lėšos'!M93</f>
        <v>761.4</v>
      </c>
      <c r="M39" s="87">
        <f>'[2]4 pr._savarankiškos f-jos'!N156+'[2]6 pr._mokinio krepšelis'!N21+'[2]9 pr._įstaigų pajamos'!N68+'[2]7 pr._kita dotacija'!N121+'[2]11 pr._apyvartinės lėšos'!N34+'[2]11 pr._apyvartinės lėšos'!N93</f>
        <v>478.7</v>
      </c>
      <c r="N39" s="87">
        <f>'[2]4 pr._savarankiškos f-jos'!O156+'[2]6 pr._mokinio krepšelis'!O21+'[2]9 pr._įstaigų pajamos'!O68+'[2]7 pr._kita dotacija'!O121+'[2]11 pr._apyvartinės lėšos'!O34+'[2]11 pr._apyvartinės lėšos'!O93</f>
        <v>0</v>
      </c>
    </row>
    <row r="40" spans="1:14" ht="15" customHeight="1" x14ac:dyDescent="0.25">
      <c r="A40" s="6" t="s">
        <v>93</v>
      </c>
      <c r="B40" s="30" t="s">
        <v>419</v>
      </c>
      <c r="C40" s="17">
        <f t="shared" si="3"/>
        <v>886.79999999999984</v>
      </c>
      <c r="D40" s="17">
        <f>'[2]4 pr._savarankiškos f-jos'!E157+'[2]6 pr._mokinio krepšelis'!E22+'[2]9 pr._įstaigų pajamos'!E69+'[2]7 pr._kita dotacija'!E125+'[2]11 pr._apyvartinės lėšos'!E35+'[2]11 pr._apyvartinės lėšos'!E94</f>
        <v>886.79999999999984</v>
      </c>
      <c r="E40" s="17">
        <f>'[2]4 pr._savarankiškos f-jos'!F157+'[2]6 pr._mokinio krepšelis'!F22+'[2]9 pr._įstaigų pajamos'!F69+'[2]7 pr._kita dotacija'!F125+'[2]11 pr._apyvartinės lėšos'!F35+'[2]11 pr._apyvartinės lėšos'!F94</f>
        <v>605</v>
      </c>
      <c r="F40" s="17">
        <f>'[2]4 pr._savarankiškos f-jos'!G157+'[2]6 pr._mokinio krepšelis'!G22+'[2]9 pr._įstaigų pajamos'!G69+'[2]7 pr._kita dotacija'!G125+'[2]11 pr._apyvartinės lėšos'!G35+'[2]11 pr._apyvartinės lėšos'!G94</f>
        <v>0</v>
      </c>
      <c r="G40" s="11">
        <f t="shared" si="0"/>
        <v>2.6</v>
      </c>
      <c r="H40" s="11">
        <f>'[2]4 pr._savarankiškos f-jos'!I157+'[2]6 pr._mokinio krepšelis'!I22+'[2]9 pr._įstaigų pajamos'!I69+'[2]7 pr._kita dotacija'!I125+'[2]11 pr._apyvartinės lėšos'!I35+'[2]11 pr._apyvartinės lėšos'!I94</f>
        <v>2.6</v>
      </c>
      <c r="I40" s="11">
        <f>'[2]4 pr._savarankiškos f-jos'!J157+'[2]6 pr._mokinio krepšelis'!J22+'[2]9 pr._įstaigų pajamos'!J69+'[2]7 pr._kita dotacija'!J125+'[2]11 pr._apyvartinės lėšos'!J35+'[2]11 pr._apyvartinės lėšos'!J94</f>
        <v>2</v>
      </c>
      <c r="J40" s="11">
        <f>'[2]4 pr._savarankiškos f-jos'!K157+'[2]6 pr._mokinio krepšelis'!K22+'[2]9 pr._įstaigų pajamos'!K69+'[2]7 pr._kita dotacija'!K125+'[2]11 pr._apyvartinės lėšos'!K35+'[2]11 pr._apyvartinės lėšos'!K94</f>
        <v>0</v>
      </c>
      <c r="K40" s="87">
        <f t="shared" si="1"/>
        <v>889.39999999999986</v>
      </c>
      <c r="L40" s="87">
        <f>'[2]4 pr._savarankiškos f-jos'!M157+'[2]6 pr._mokinio krepšelis'!M22+'[2]9 pr._įstaigų pajamos'!M69+'[2]7 pr._kita dotacija'!M125+'[2]11 pr._apyvartinės lėšos'!M35+'[2]11 pr._apyvartinės lėšos'!M94</f>
        <v>889.39999999999986</v>
      </c>
      <c r="M40" s="87">
        <f>'[2]4 pr._savarankiškos f-jos'!N157+'[2]6 pr._mokinio krepšelis'!N22+'[2]9 pr._įstaigų pajamos'!N69+'[2]7 pr._kita dotacija'!N125+'[2]11 pr._apyvartinės lėšos'!N35+'[2]11 pr._apyvartinės lėšos'!N94</f>
        <v>607</v>
      </c>
      <c r="N40" s="87">
        <f>'[2]4 pr._savarankiškos f-jos'!O157+'[2]6 pr._mokinio krepšelis'!O22+'[2]9 pr._įstaigų pajamos'!O69+'[2]7 pr._kita dotacija'!O125+'[2]11 pr._apyvartinės lėšos'!O35+'[2]11 pr._apyvartinės lėšos'!O94</f>
        <v>0</v>
      </c>
    </row>
    <row r="41" spans="1:14" ht="15" customHeight="1" x14ac:dyDescent="0.25">
      <c r="A41" s="6" t="s">
        <v>94</v>
      </c>
      <c r="B41" s="30" t="s">
        <v>420</v>
      </c>
      <c r="C41" s="17">
        <f t="shared" si="3"/>
        <v>658.1</v>
      </c>
      <c r="D41" s="17">
        <f>'[2]4 pr._savarankiškos f-jos'!E158+'[2]6 pr._mokinio krepšelis'!E23+'[2]7 pr._kita dotacija'!E130+'[2]9 pr._įstaigų pajamos'!E70+'[2]11 pr._apyvartinės lėšos'!E36</f>
        <v>658.1</v>
      </c>
      <c r="E41" s="17">
        <f>'[2]4 pr._savarankiškos f-jos'!F158+'[2]6 pr._mokinio krepšelis'!F23+'[2]7 pr._kita dotacija'!F130+'[2]9 pr._įstaigų pajamos'!F70+'[2]11 pr._apyvartinės lėšos'!F36</f>
        <v>460.7</v>
      </c>
      <c r="F41" s="17">
        <f>'[2]4 pr._savarankiškos f-jos'!G158+'[2]6 pr._mokinio krepšelis'!G23+'[2]7 pr._kita dotacija'!G130+'[2]9 pr._įstaigų pajamos'!G70+'[2]11 pr._apyvartinės lėšos'!G36</f>
        <v>0</v>
      </c>
      <c r="G41" s="11">
        <f t="shared" si="0"/>
        <v>0</v>
      </c>
      <c r="H41" s="11">
        <f>'[2]4 pr._savarankiškos f-jos'!I158+'[2]6 pr._mokinio krepšelis'!I23+'[2]7 pr._kita dotacija'!I130+'[2]9 pr._įstaigų pajamos'!I70+'[2]11 pr._apyvartinės lėšos'!I36</f>
        <v>0</v>
      </c>
      <c r="I41" s="11">
        <f>'[2]4 pr._savarankiškos f-jos'!J158+'[2]6 pr._mokinio krepšelis'!J23+'[2]7 pr._kita dotacija'!J130+'[2]9 pr._įstaigų pajamos'!J70+'[2]11 pr._apyvartinės lėšos'!J36</f>
        <v>0</v>
      </c>
      <c r="J41" s="11">
        <f>'[2]4 pr._savarankiškos f-jos'!K158+'[2]6 pr._mokinio krepšelis'!K23+'[2]7 pr._kita dotacija'!K130+'[2]9 pr._įstaigų pajamos'!K70+'[2]11 pr._apyvartinės lėšos'!K36</f>
        <v>0</v>
      </c>
      <c r="K41" s="87">
        <f t="shared" si="1"/>
        <v>658.1</v>
      </c>
      <c r="L41" s="87">
        <f>'[2]4 pr._savarankiškos f-jos'!M158+'[2]6 pr._mokinio krepšelis'!M23+'[2]7 pr._kita dotacija'!M130+'[2]9 pr._įstaigų pajamos'!M70+'[2]11 pr._apyvartinės lėšos'!M36</f>
        <v>658.1</v>
      </c>
      <c r="M41" s="87">
        <f>'[2]4 pr._savarankiškos f-jos'!N158+'[2]6 pr._mokinio krepšelis'!N23+'[2]7 pr._kita dotacija'!N130+'[2]9 pr._įstaigų pajamos'!N70+'[2]11 pr._apyvartinės lėšos'!N36</f>
        <v>460.7</v>
      </c>
      <c r="N41" s="87">
        <f>'[2]4 pr._savarankiškos f-jos'!O158+'[2]6 pr._mokinio krepšelis'!O23+'[2]7 pr._kita dotacija'!O130+'[2]9 pr._įstaigų pajamos'!O70+'[2]11 pr._apyvartinės lėšos'!O36</f>
        <v>0</v>
      </c>
    </row>
    <row r="42" spans="1:14" ht="15" customHeight="1" x14ac:dyDescent="0.25">
      <c r="A42" s="6" t="s">
        <v>95</v>
      </c>
      <c r="B42" s="13" t="s">
        <v>391</v>
      </c>
      <c r="C42" s="17">
        <f t="shared" si="3"/>
        <v>751.30000000000007</v>
      </c>
      <c r="D42" s="17">
        <f>'[2]4 pr._savarankiškos f-jos'!E159+'[2]6 pr._mokinio krepšelis'!E24+'[2]9 pr._įstaigų pajamos'!E71+'[2]7 pr._kita dotacija'!E134+'[2]11 pr._apyvartinės lėšos'!E37</f>
        <v>751.30000000000007</v>
      </c>
      <c r="E42" s="17">
        <f>'[2]4 pr._savarankiškos f-jos'!F159+'[2]6 pr._mokinio krepšelis'!F24+'[2]9 pr._įstaigų pajamos'!F71+'[2]7 pr._kita dotacija'!F134+'[2]11 pr._apyvartinės lėšos'!F37</f>
        <v>522.6</v>
      </c>
      <c r="F42" s="17">
        <f>'[2]4 pr._savarankiškos f-jos'!G159+'[2]6 pr._mokinio krepšelis'!G24+'[2]9 pr._įstaigų pajamos'!G71+'[2]7 pr._kita dotacija'!G134+'[2]11 pr._apyvartinės lėšos'!G37</f>
        <v>0</v>
      </c>
      <c r="G42" s="11">
        <f t="shared" si="0"/>
        <v>4.9000000000000004</v>
      </c>
      <c r="H42" s="11">
        <f>'[2]4 pr._savarankiškos f-jos'!I159+'[2]6 pr._mokinio krepšelis'!I24+'[2]9 pr._įstaigų pajamos'!I71+'[2]7 pr._kita dotacija'!I134+'[2]11 pr._apyvartinės lėšos'!I37</f>
        <v>4.9000000000000004</v>
      </c>
      <c r="I42" s="11">
        <f>'[2]4 pr._savarankiškos f-jos'!J159+'[2]6 pr._mokinio krepšelis'!J24+'[2]9 pr._įstaigų pajamos'!J71+'[2]7 pr._kita dotacija'!J134+'[2]11 pr._apyvartinės lėšos'!J37</f>
        <v>3.8</v>
      </c>
      <c r="J42" s="11">
        <f>'[2]4 pr._savarankiškos f-jos'!K159+'[2]6 pr._mokinio krepšelis'!K24+'[2]9 pr._įstaigų pajamos'!K71+'[2]7 pr._kita dotacija'!K134+'[2]11 pr._apyvartinės lėšos'!K37</f>
        <v>0</v>
      </c>
      <c r="K42" s="87">
        <f t="shared" si="1"/>
        <v>756.2</v>
      </c>
      <c r="L42" s="87">
        <f>'[2]4 pr._savarankiškos f-jos'!M159+'[2]6 pr._mokinio krepšelis'!M24+'[2]9 pr._įstaigų pajamos'!M71+'[2]7 pr._kita dotacija'!M134+'[2]11 pr._apyvartinės lėšos'!M37</f>
        <v>756.2</v>
      </c>
      <c r="M42" s="87">
        <f>'[2]4 pr._savarankiškos f-jos'!N159+'[2]6 pr._mokinio krepšelis'!N24+'[2]9 pr._įstaigų pajamos'!N71+'[2]7 pr._kita dotacija'!N134+'[2]11 pr._apyvartinės lėšos'!N37</f>
        <v>526.4</v>
      </c>
      <c r="N42" s="87">
        <f>'[2]4 pr._savarankiškos f-jos'!O159+'[2]6 pr._mokinio krepšelis'!O24+'[2]9 pr._įstaigų pajamos'!O71+'[2]7 pr._kita dotacija'!O134+'[2]11 pr._apyvartinės lėšos'!O37</f>
        <v>0</v>
      </c>
    </row>
    <row r="43" spans="1:14" ht="15" customHeight="1" x14ac:dyDescent="0.25">
      <c r="A43" s="6" t="s">
        <v>96</v>
      </c>
      <c r="B43" s="86" t="s">
        <v>46</v>
      </c>
      <c r="C43" s="17">
        <f t="shared" si="3"/>
        <v>270.3</v>
      </c>
      <c r="D43" s="17">
        <f>'[2]4 pr._savarankiškos f-jos'!E160+'[2]6 pr._mokinio krepšelis'!E25+'[2]7 pr._kita dotacija'!E139+'[2]9 pr._įstaigų pajamos'!E72+'[2]11 pr._apyvartinės lėšos'!E38</f>
        <v>270.3</v>
      </c>
      <c r="E43" s="17">
        <f>'[2]4 pr._savarankiškos f-jos'!F160+'[2]6 pr._mokinio krepšelis'!F25+'[2]7 pr._kita dotacija'!F139+'[2]9 pr._įstaigų pajamos'!F72+'[2]11 pr._apyvartinės lėšos'!F38</f>
        <v>194.60000000000002</v>
      </c>
      <c r="F43" s="17">
        <f>'[2]4 pr._savarankiškos f-jos'!G160+'[2]6 pr._mokinio krepšelis'!G25+'[2]7 pr._kita dotacija'!G139+'[2]9 pr._įstaigų pajamos'!G72+'[2]11 pr._apyvartinės lėšos'!G38</f>
        <v>0</v>
      </c>
      <c r="G43" s="11">
        <f t="shared" si="0"/>
        <v>1.6</v>
      </c>
      <c r="H43" s="11">
        <f>'[2]4 pr._savarankiškos f-jos'!I160+'[2]6 pr._mokinio krepšelis'!I25+'[2]7 pr._kita dotacija'!I139+'[2]9 pr._įstaigų pajamos'!I72+'[2]11 pr._apyvartinės lėšos'!I38</f>
        <v>1.6</v>
      </c>
      <c r="I43" s="11">
        <f>'[2]4 pr._savarankiškos f-jos'!J160+'[2]6 pr._mokinio krepšelis'!J25+'[2]7 pr._kita dotacija'!J139+'[2]9 pr._įstaigų pajamos'!J72+'[2]11 pr._apyvartinės lėšos'!J38</f>
        <v>0</v>
      </c>
      <c r="J43" s="11">
        <f>'[2]4 pr._savarankiškos f-jos'!K160+'[2]6 pr._mokinio krepšelis'!K25+'[2]7 pr._kita dotacija'!K139+'[2]9 pr._įstaigų pajamos'!K72+'[2]11 pr._apyvartinės lėšos'!K38</f>
        <v>0</v>
      </c>
      <c r="K43" s="87">
        <f t="shared" si="1"/>
        <v>271.90000000000003</v>
      </c>
      <c r="L43" s="87">
        <f>'[2]4 pr._savarankiškos f-jos'!M160+'[2]6 pr._mokinio krepšelis'!M25+'[2]7 pr._kita dotacija'!M139+'[2]9 pr._įstaigų pajamos'!M72+'[2]11 pr._apyvartinės lėšos'!M38</f>
        <v>271.90000000000003</v>
      </c>
      <c r="M43" s="87">
        <f>'[2]4 pr._savarankiškos f-jos'!N160+'[2]6 pr._mokinio krepšelis'!N25+'[2]7 pr._kita dotacija'!N139+'[2]9 pr._įstaigų pajamos'!N72+'[2]11 pr._apyvartinės lėšos'!N38</f>
        <v>194.60000000000002</v>
      </c>
      <c r="N43" s="87">
        <f>'[2]4 pr._savarankiškos f-jos'!O160+'[2]6 pr._mokinio krepšelis'!O25+'[2]7 pr._kita dotacija'!O139+'[2]9 pr._įstaigų pajamos'!O72+'[2]11 pr._apyvartinės lėšos'!O38</f>
        <v>0</v>
      </c>
    </row>
    <row r="44" spans="1:14" ht="15" customHeight="1" x14ac:dyDescent="0.25">
      <c r="A44" s="6" t="s">
        <v>97</v>
      </c>
      <c r="B44" s="30" t="s">
        <v>43</v>
      </c>
      <c r="C44" s="17">
        <f t="shared" si="3"/>
        <v>276.10000000000002</v>
      </c>
      <c r="D44" s="17">
        <f>'[2]4 pr._savarankiškos f-jos'!E161+'[2]6 pr._mokinio krepšelis'!E26+'[2]7 pr._kita dotacija'!E143+'[2]9 pr._įstaigų pajamos'!E73+'[2]11 pr._apyvartinės lėšos'!E39</f>
        <v>276.10000000000002</v>
      </c>
      <c r="E44" s="17">
        <f>'[2]4 pr._savarankiškos f-jos'!F161+'[2]6 pr._mokinio krepšelis'!F26+'[2]7 pr._kita dotacija'!F143+'[2]9 pr._įstaigų pajamos'!F73+'[2]11 pr._apyvartinės lėšos'!F39</f>
        <v>197.2</v>
      </c>
      <c r="F44" s="17">
        <f>'[2]4 pr._savarankiškos f-jos'!G161+'[2]6 pr._mokinio krepšelis'!G26+'[2]7 pr._kita dotacija'!G143+'[2]9 pr._įstaigų pajamos'!G73+'[2]11 pr._apyvartinės lėšos'!G39</f>
        <v>0</v>
      </c>
      <c r="G44" s="11">
        <f t="shared" si="0"/>
        <v>0.3</v>
      </c>
      <c r="H44" s="11">
        <f>'[2]4 pr._savarankiškos f-jos'!I161+'[2]6 pr._mokinio krepšelis'!I26+'[2]7 pr._kita dotacija'!I143+'[2]9 pr._įstaigų pajamos'!I73+'[2]11 pr._apyvartinės lėšos'!I39</f>
        <v>0.3</v>
      </c>
      <c r="I44" s="11">
        <f>'[2]4 pr._savarankiškos f-jos'!J161+'[2]6 pr._mokinio krepšelis'!J26+'[2]7 pr._kita dotacija'!J143+'[2]9 pr._įstaigų pajamos'!J73+'[2]11 pr._apyvartinės lėšos'!J39</f>
        <v>0</v>
      </c>
      <c r="J44" s="11">
        <f>'[2]4 pr._savarankiškos f-jos'!K161+'[2]6 pr._mokinio krepšelis'!K26+'[2]7 pr._kita dotacija'!K143+'[2]9 pr._įstaigų pajamos'!K73+'[2]11 pr._apyvartinės lėšos'!K39</f>
        <v>0</v>
      </c>
      <c r="K44" s="87">
        <f t="shared" si="1"/>
        <v>276.40000000000003</v>
      </c>
      <c r="L44" s="87">
        <f>'[2]4 pr._savarankiškos f-jos'!M161+'[2]6 pr._mokinio krepšelis'!M26+'[2]7 pr._kita dotacija'!M143+'[2]9 pr._įstaigų pajamos'!M73+'[2]11 pr._apyvartinės lėšos'!M39</f>
        <v>276.40000000000003</v>
      </c>
      <c r="M44" s="87">
        <f>'[2]4 pr._savarankiškos f-jos'!N161+'[2]6 pr._mokinio krepšelis'!N26+'[2]7 pr._kita dotacija'!N143+'[2]9 pr._įstaigų pajamos'!N73+'[2]11 pr._apyvartinės lėšos'!N39</f>
        <v>197.2</v>
      </c>
      <c r="N44" s="87">
        <f>'[2]4 pr._savarankiškos f-jos'!O161+'[2]6 pr._mokinio krepšelis'!O26+'[2]7 pr._kita dotacija'!O143+'[2]9 pr._įstaigų pajamos'!O73+'[2]11 pr._apyvartinės lėšos'!O39</f>
        <v>0</v>
      </c>
    </row>
    <row r="45" spans="1:14" ht="15" customHeight="1" x14ac:dyDescent="0.25">
      <c r="A45" s="6" t="s">
        <v>98</v>
      </c>
      <c r="B45" s="30" t="s">
        <v>45</v>
      </c>
      <c r="C45" s="17">
        <f t="shared" si="3"/>
        <v>247.8</v>
      </c>
      <c r="D45" s="17">
        <f>'[2]4 pr._savarankiškos f-jos'!E162+'[2]6 pr._mokinio krepšelis'!E27+'[2]7 pr._kita dotacija'!E147+'[2]11 pr._apyvartinės lėšos'!E40</f>
        <v>247.8</v>
      </c>
      <c r="E45" s="17">
        <f>'[2]4 pr._savarankiškos f-jos'!F162+'[2]6 pr._mokinio krepšelis'!F27+'[2]7 pr._kita dotacija'!F147+'[2]11 pr._apyvartinės lėšos'!F40</f>
        <v>179.5</v>
      </c>
      <c r="F45" s="17">
        <f>'[2]4 pr._savarankiškos f-jos'!G162+'[2]6 pr._mokinio krepšelis'!G27+'[2]7 pr._kita dotacija'!G147+'[2]11 pr._apyvartinės lėšos'!G40</f>
        <v>0</v>
      </c>
      <c r="G45" s="11">
        <f t="shared" si="0"/>
        <v>0</v>
      </c>
      <c r="H45" s="11">
        <f>'[2]4 pr._savarankiškos f-jos'!I162+'[2]6 pr._mokinio krepšelis'!I27+'[2]7 pr._kita dotacija'!I147+'[2]11 pr._apyvartinės lėšos'!I40</f>
        <v>0</v>
      </c>
      <c r="I45" s="11">
        <f>'[2]4 pr._savarankiškos f-jos'!J162+'[2]6 pr._mokinio krepšelis'!J27+'[2]7 pr._kita dotacija'!J147+'[2]11 pr._apyvartinės lėšos'!J40</f>
        <v>0</v>
      </c>
      <c r="J45" s="11">
        <f>'[2]4 pr._savarankiškos f-jos'!K162+'[2]6 pr._mokinio krepšelis'!K27+'[2]7 pr._kita dotacija'!K147+'[2]11 pr._apyvartinės lėšos'!K40</f>
        <v>0</v>
      </c>
      <c r="K45" s="87">
        <f t="shared" si="1"/>
        <v>247.8</v>
      </c>
      <c r="L45" s="87">
        <f>'[2]4 pr._savarankiškos f-jos'!M162+'[2]6 pr._mokinio krepšelis'!M27+'[2]7 pr._kita dotacija'!M147+'[2]11 pr._apyvartinės lėšos'!M40</f>
        <v>247.8</v>
      </c>
      <c r="M45" s="87">
        <f>'[2]4 pr._savarankiškos f-jos'!N162+'[2]6 pr._mokinio krepšelis'!N27+'[2]7 pr._kita dotacija'!N147+'[2]11 pr._apyvartinės lėšos'!N40</f>
        <v>179.5</v>
      </c>
      <c r="N45" s="87">
        <f>'[2]4 pr._savarankiškos f-jos'!O162+'[2]6 pr._mokinio krepšelis'!O27+'[2]7 pr._kita dotacija'!O147+'[2]11 pr._apyvartinės lėšos'!O40</f>
        <v>0</v>
      </c>
    </row>
    <row r="46" spans="1:14" ht="15" customHeight="1" x14ac:dyDescent="0.25">
      <c r="A46" s="6" t="s">
        <v>99</v>
      </c>
      <c r="B46" s="30" t="s">
        <v>165</v>
      </c>
      <c r="C46" s="17">
        <f t="shared" si="3"/>
        <v>438.70000000000005</v>
      </c>
      <c r="D46" s="17">
        <f>'[2]4 pr._savarankiškos f-jos'!E163+'[2]6 pr._mokinio krepšelis'!E28+'[2]7 pr._kita dotacija'!E151+'[2]9 pr._įstaigų pajamos'!E74+'[2]11 pr._apyvartinės lėšos'!E41</f>
        <v>438.70000000000005</v>
      </c>
      <c r="E46" s="17">
        <f>'[2]4 pr._savarankiškos f-jos'!F163+'[2]6 pr._mokinio krepšelis'!F28+'[2]7 pr._kita dotacija'!F151+'[2]9 pr._įstaigų pajamos'!F74+'[2]11 pr._apyvartinės lėšos'!F41</f>
        <v>307.19999999999993</v>
      </c>
      <c r="F46" s="17">
        <f>'[2]4 pr._savarankiškos f-jos'!G163+'[2]6 pr._mokinio krepšelis'!G28+'[2]7 pr._kita dotacija'!G151+'[2]9 pr._įstaigų pajamos'!G74+'[2]11 pr._apyvartinės lėšos'!G41</f>
        <v>0</v>
      </c>
      <c r="G46" s="11">
        <f t="shared" si="0"/>
        <v>0</v>
      </c>
      <c r="H46" s="11">
        <f>'[2]4 pr._savarankiškos f-jos'!I163+'[2]6 pr._mokinio krepšelis'!I28+'[2]7 pr._kita dotacija'!I151+'[2]9 pr._įstaigų pajamos'!I74+'[2]11 pr._apyvartinės lėšos'!I41</f>
        <v>0</v>
      </c>
      <c r="I46" s="11">
        <f>'[2]4 pr._savarankiškos f-jos'!J163+'[2]6 pr._mokinio krepšelis'!J28+'[2]7 pr._kita dotacija'!J151+'[2]9 pr._įstaigų pajamos'!J74+'[2]11 pr._apyvartinės lėšos'!J41</f>
        <v>0</v>
      </c>
      <c r="J46" s="11">
        <f>'[2]4 pr._savarankiškos f-jos'!K163+'[2]6 pr._mokinio krepšelis'!K28+'[2]7 pr._kita dotacija'!K151+'[2]9 pr._įstaigų pajamos'!K74+'[2]11 pr._apyvartinės lėšos'!K41</f>
        <v>0</v>
      </c>
      <c r="K46" s="87">
        <f t="shared" si="1"/>
        <v>438.70000000000005</v>
      </c>
      <c r="L46" s="87">
        <f>'[2]4 pr._savarankiškos f-jos'!M163+'[2]6 pr._mokinio krepšelis'!M28+'[2]7 pr._kita dotacija'!M151+'[2]9 pr._įstaigų pajamos'!M74+'[2]11 pr._apyvartinės lėšos'!M41</f>
        <v>438.70000000000005</v>
      </c>
      <c r="M46" s="87">
        <f>'[2]4 pr._savarankiškos f-jos'!N163+'[2]6 pr._mokinio krepšelis'!N28+'[2]7 pr._kita dotacija'!N151+'[2]9 pr._įstaigų pajamos'!N74+'[2]11 pr._apyvartinės lėšos'!N41</f>
        <v>307.19999999999993</v>
      </c>
      <c r="N46" s="87">
        <f>'[2]4 pr._savarankiškos f-jos'!O163+'[2]6 pr._mokinio krepšelis'!O28+'[2]7 pr._kita dotacija'!O151+'[2]9 pr._įstaigų pajamos'!O74+'[2]11 pr._apyvartinės lėšos'!O41</f>
        <v>0</v>
      </c>
    </row>
    <row r="47" spans="1:14" ht="15" customHeight="1" x14ac:dyDescent="0.25">
      <c r="A47" s="6" t="s">
        <v>100</v>
      </c>
      <c r="B47" s="30" t="s">
        <v>44</v>
      </c>
      <c r="C47" s="17">
        <f t="shared" si="3"/>
        <v>197.9</v>
      </c>
      <c r="D47" s="17">
        <f>'[2]4 pr._savarankiškos f-jos'!E164+'[2]6 pr._mokinio krepšelis'!E29+'[2]7 pr._kita dotacija'!E155+'[2]9 pr._įstaigų pajamos'!E75+'[2]11 pr._apyvartinės lėšos'!E42</f>
        <v>197.9</v>
      </c>
      <c r="E47" s="17">
        <f>'[2]4 pr._savarankiškos f-jos'!F164+'[2]6 pr._mokinio krepšelis'!F29+'[2]7 pr._kita dotacija'!F155+'[2]9 pr._įstaigų pajamos'!F75+'[2]11 pr._apyvartinės lėšos'!F42</f>
        <v>142</v>
      </c>
      <c r="F47" s="17">
        <f>'[2]4 pr._savarankiškos f-jos'!G164+'[2]6 pr._mokinio krepšelis'!G29+'[2]7 pr._kita dotacija'!G155+'[2]9 pr._įstaigų pajamos'!G75+'[2]11 pr._apyvartinės lėšos'!G42</f>
        <v>0</v>
      </c>
      <c r="G47" s="11">
        <f t="shared" si="0"/>
        <v>0</v>
      </c>
      <c r="H47" s="11">
        <f>'[2]4 pr._savarankiškos f-jos'!I164+'[2]6 pr._mokinio krepšelis'!I29+'[2]7 pr._kita dotacija'!I155+'[2]9 pr._įstaigų pajamos'!I75+'[2]11 pr._apyvartinės lėšos'!I42</f>
        <v>0</v>
      </c>
      <c r="I47" s="11">
        <f>'[2]4 pr._savarankiškos f-jos'!J164+'[2]6 pr._mokinio krepšelis'!J29+'[2]7 pr._kita dotacija'!J155+'[2]9 pr._įstaigų pajamos'!J75+'[2]11 pr._apyvartinės lėšos'!J42</f>
        <v>0</v>
      </c>
      <c r="J47" s="11">
        <f>'[2]4 pr._savarankiškos f-jos'!K164+'[2]6 pr._mokinio krepšelis'!K29+'[2]7 pr._kita dotacija'!K155+'[2]9 pr._įstaigų pajamos'!K75+'[2]11 pr._apyvartinės lėšos'!K42</f>
        <v>0</v>
      </c>
      <c r="K47" s="87">
        <f t="shared" si="1"/>
        <v>197.9</v>
      </c>
      <c r="L47" s="87">
        <f>'[2]4 pr._savarankiškos f-jos'!M164+'[2]6 pr._mokinio krepšelis'!M29+'[2]7 pr._kita dotacija'!M155+'[2]9 pr._įstaigų pajamos'!M75+'[2]11 pr._apyvartinės lėšos'!M42</f>
        <v>197.9</v>
      </c>
      <c r="M47" s="87">
        <f>'[2]4 pr._savarankiškos f-jos'!N164+'[2]6 pr._mokinio krepšelis'!N29+'[2]7 pr._kita dotacija'!N155+'[2]9 pr._įstaigų pajamos'!N75+'[2]11 pr._apyvartinės lėšos'!N42</f>
        <v>142</v>
      </c>
      <c r="N47" s="87">
        <f>'[2]4 pr._savarankiškos f-jos'!O164+'[2]6 pr._mokinio krepšelis'!O29+'[2]7 pr._kita dotacija'!O155+'[2]9 pr._įstaigų pajamos'!O75+'[2]11 pr._apyvartinės lėšos'!O42</f>
        <v>0</v>
      </c>
    </row>
    <row r="48" spans="1:14" ht="15" customHeight="1" x14ac:dyDescent="0.25">
      <c r="A48" s="6" t="s">
        <v>101</v>
      </c>
      <c r="B48" s="86" t="s">
        <v>47</v>
      </c>
      <c r="C48" s="17">
        <f>D48+F48</f>
        <v>347.7</v>
      </c>
      <c r="D48" s="17">
        <f>'[2]4 pr._savarankiškos f-jos'!E165+'[2]6 pr._mokinio krepšelis'!E30+'[2]7 pr._kita dotacija'!E159+'[2]9 pr._įstaigų pajamos'!E76+'[2]11 pr._apyvartinės lėšos'!E43</f>
        <v>347.7</v>
      </c>
      <c r="E48" s="17">
        <f>'[2]4 pr._savarankiškos f-jos'!F165+'[2]6 pr._mokinio krepšelis'!F30+'[2]7 pr._kita dotacija'!F159+'[2]9 pr._įstaigų pajamos'!F76+'[2]11 pr._apyvartinės lėšos'!F43</f>
        <v>248.29999999999998</v>
      </c>
      <c r="F48" s="17">
        <f>'[2]4 pr._savarankiškos f-jos'!G165+'[2]6 pr._mokinio krepšelis'!G30+'[2]7 pr._kita dotacija'!G159+'[2]9 pr._įstaigų pajamos'!G76+'[2]11 pr._apyvartinės lėšos'!G43</f>
        <v>0</v>
      </c>
      <c r="G48" s="11">
        <f t="shared" si="0"/>
        <v>4</v>
      </c>
      <c r="H48" s="11">
        <f>'[2]4 pr._savarankiškos f-jos'!I165+'[2]6 pr._mokinio krepšelis'!I30+'[2]7 pr._kita dotacija'!I159+'[2]9 pr._įstaigų pajamos'!I76+'[2]11 pr._apyvartinės lėšos'!I43</f>
        <v>4</v>
      </c>
      <c r="I48" s="11">
        <f>'[2]4 pr._savarankiškos f-jos'!J165+'[2]6 pr._mokinio krepšelis'!J30+'[2]7 pr._kita dotacija'!J159+'[2]9 pr._įstaigų pajamos'!J76+'[2]11 pr._apyvartinės lėšos'!J43</f>
        <v>3.1</v>
      </c>
      <c r="J48" s="11">
        <f>'[2]4 pr._savarankiškos f-jos'!K165+'[2]6 pr._mokinio krepšelis'!K30+'[2]7 pr._kita dotacija'!K159+'[2]9 pr._įstaigų pajamos'!K76+'[2]11 pr._apyvartinės lėšos'!K43</f>
        <v>0</v>
      </c>
      <c r="K48" s="87">
        <f t="shared" si="1"/>
        <v>351.7</v>
      </c>
      <c r="L48" s="87">
        <f>'[2]4 pr._savarankiškos f-jos'!M165+'[2]6 pr._mokinio krepšelis'!M30+'[2]7 pr._kita dotacija'!M159+'[2]9 pr._įstaigų pajamos'!M76+'[2]11 pr._apyvartinės lėšos'!M43</f>
        <v>351.7</v>
      </c>
      <c r="M48" s="87">
        <f>'[2]4 pr._savarankiškos f-jos'!N165+'[2]6 pr._mokinio krepšelis'!N30+'[2]7 pr._kita dotacija'!N159+'[2]9 pr._įstaigų pajamos'!N76+'[2]11 pr._apyvartinės lėšos'!N43</f>
        <v>251.39999999999998</v>
      </c>
      <c r="N48" s="87">
        <f>'[2]4 pr._savarankiškos f-jos'!O165+'[2]6 pr._mokinio krepšelis'!O30+'[2]7 pr._kita dotacija'!O159+'[2]9 pr._įstaigų pajamos'!O76+'[2]11 pr._apyvartinės lėšos'!O43</f>
        <v>0</v>
      </c>
    </row>
    <row r="49" spans="1:14" ht="15" customHeight="1" x14ac:dyDescent="0.25">
      <c r="A49" s="6" t="s">
        <v>102</v>
      </c>
      <c r="B49" s="34" t="s">
        <v>392</v>
      </c>
      <c r="C49" s="17">
        <f>D49+F49</f>
        <v>303.50000000000006</v>
      </c>
      <c r="D49" s="17">
        <f>'[2]4 pr._savarankiškos f-jos'!E166+'[2]6 pr._mokinio krepšelis'!E31+'[2]7 pr._kita dotacija'!E164+'[2]9 pr._įstaigų pajamos'!E77+'[2]11 pr._apyvartinės lėšos'!E44</f>
        <v>303.50000000000006</v>
      </c>
      <c r="E49" s="17">
        <f>'[2]4 pr._savarankiškos f-jos'!F166+'[2]6 pr._mokinio krepšelis'!F31+'[2]7 pr._kita dotacija'!F164+'[2]9 pr._įstaigų pajamos'!F77+'[2]11 pr._apyvartinės lėšos'!F44</f>
        <v>214.4</v>
      </c>
      <c r="F49" s="17">
        <f>'[2]4 pr._savarankiškos f-jos'!G166+'[2]6 pr._mokinio krepšelis'!G31+'[2]7 pr._kita dotacija'!G164+'[2]9 pr._įstaigų pajamos'!G77+'[2]11 pr._apyvartinės lėšos'!G44</f>
        <v>0</v>
      </c>
      <c r="G49" s="11">
        <f t="shared" si="0"/>
        <v>8.3000000000000007</v>
      </c>
      <c r="H49" s="11">
        <f>'[2]4 pr._savarankiškos f-jos'!I166+'[2]6 pr._mokinio krepšelis'!I31+'[2]7 pr._kita dotacija'!I164+'[2]9 pr._įstaigų pajamos'!I77+'[2]11 pr._apyvartinės lėšos'!I44</f>
        <v>8.3000000000000007</v>
      </c>
      <c r="I49" s="11">
        <f>'[2]4 pr._savarankiškos f-jos'!J166+'[2]6 pr._mokinio krepšelis'!J31+'[2]7 pr._kita dotacija'!J164+'[2]9 pr._įstaigų pajamos'!J77+'[2]11 pr._apyvartinės lėšos'!J44</f>
        <v>0</v>
      </c>
      <c r="J49" s="11">
        <f>'[2]4 pr._savarankiškos f-jos'!K166+'[2]6 pr._mokinio krepšelis'!K31+'[2]7 pr._kita dotacija'!K164+'[2]9 pr._įstaigų pajamos'!K77+'[2]11 pr._apyvartinės lėšos'!K44</f>
        <v>0</v>
      </c>
      <c r="K49" s="87">
        <f t="shared" si="1"/>
        <v>311.8</v>
      </c>
      <c r="L49" s="87">
        <f>'[2]4 pr._savarankiškos f-jos'!M166+'[2]6 pr._mokinio krepšelis'!M31+'[2]7 pr._kita dotacija'!M164+'[2]9 pr._įstaigų pajamos'!M77+'[2]11 pr._apyvartinės lėšos'!M44</f>
        <v>311.8</v>
      </c>
      <c r="M49" s="87">
        <f>'[2]4 pr._savarankiškos f-jos'!N166+'[2]6 pr._mokinio krepšelis'!N31+'[2]7 pr._kita dotacija'!N164+'[2]9 pr._įstaigų pajamos'!N77+'[2]11 pr._apyvartinės lėšos'!N44</f>
        <v>214.4</v>
      </c>
      <c r="N49" s="87">
        <f>'[2]4 pr._savarankiškos f-jos'!O166+'[2]6 pr._mokinio krepšelis'!O31+'[2]7 pr._kita dotacija'!O164+'[2]9 pr._įstaigų pajamos'!O77+'[2]11 pr._apyvartinės lėšos'!O44</f>
        <v>0</v>
      </c>
    </row>
    <row r="50" spans="1:14" ht="15" customHeight="1" x14ac:dyDescent="0.25">
      <c r="A50" s="14" t="s">
        <v>103</v>
      </c>
      <c r="B50" s="30" t="s">
        <v>42</v>
      </c>
      <c r="C50" s="17">
        <f t="shared" si="3"/>
        <v>376.09999999999997</v>
      </c>
      <c r="D50" s="17">
        <f>'[2]4 pr._savarankiškos f-jos'!E167+'[2]6 pr._mokinio krepšelis'!E32+'[2]9 pr._įstaigų pajamos'!E78+'[2]7 pr._kita dotacija'!E168+'[2]11 pr._apyvartinės lėšos'!E45+'[2]11 pr._apyvartinės lėšos'!E95</f>
        <v>376.09999999999997</v>
      </c>
      <c r="E50" s="17">
        <f>'[2]4 pr._savarankiškos f-jos'!F167+'[2]6 pr._mokinio krepšelis'!F32+'[2]9 pr._įstaigų pajamos'!F78+'[2]7 pr._kita dotacija'!F168+'[2]11 pr._apyvartinės lėšos'!F45+'[2]11 pr._apyvartinės lėšos'!F95</f>
        <v>235.10000000000002</v>
      </c>
      <c r="F50" s="17">
        <f>'[2]4 pr._savarankiškos f-jos'!G167+'[2]6 pr._mokinio krepšelis'!G32+'[2]9 pr._įstaigų pajamos'!G78+'[2]7 pr._kita dotacija'!G168+'[2]11 pr._apyvartinės lėšos'!G45+'[2]11 pr._apyvartinės lėšos'!G95</f>
        <v>0</v>
      </c>
      <c r="G50" s="11">
        <f t="shared" si="0"/>
        <v>0</v>
      </c>
      <c r="H50" s="11">
        <f>'[2]4 pr._savarankiškos f-jos'!I167+'[2]6 pr._mokinio krepšelis'!I32+'[2]9 pr._įstaigų pajamos'!I78+'[2]7 pr._kita dotacija'!I168+'[2]11 pr._apyvartinės lėšos'!I45+'[2]11 pr._apyvartinės lėšos'!I95</f>
        <v>0</v>
      </c>
      <c r="I50" s="11">
        <f>'[2]4 pr._savarankiškos f-jos'!J167+'[2]6 pr._mokinio krepšelis'!J32+'[2]9 pr._įstaigų pajamos'!J78+'[2]7 pr._kita dotacija'!J168+'[2]11 pr._apyvartinės lėšos'!J45+'[2]11 pr._apyvartinės lėšos'!J95</f>
        <v>0</v>
      </c>
      <c r="J50" s="11">
        <f>'[2]4 pr._savarankiškos f-jos'!K167+'[2]6 pr._mokinio krepšelis'!K32+'[2]9 pr._įstaigų pajamos'!K78+'[2]7 pr._kita dotacija'!K168+'[2]11 pr._apyvartinės lėšos'!K45+'[2]11 pr._apyvartinės lėšos'!K95</f>
        <v>0</v>
      </c>
      <c r="K50" s="87">
        <f t="shared" si="1"/>
        <v>376.09999999999997</v>
      </c>
      <c r="L50" s="87">
        <f>'[2]4 pr._savarankiškos f-jos'!M167+'[2]6 pr._mokinio krepšelis'!M32+'[2]9 pr._įstaigų pajamos'!M78+'[2]7 pr._kita dotacija'!M168+'[2]11 pr._apyvartinės lėšos'!M45+'[2]11 pr._apyvartinės lėšos'!M95</f>
        <v>376.09999999999997</v>
      </c>
      <c r="M50" s="87">
        <f>'[2]4 pr._savarankiškos f-jos'!N167+'[2]6 pr._mokinio krepšelis'!N32+'[2]9 pr._įstaigų pajamos'!N78+'[2]7 pr._kita dotacija'!N168+'[2]11 pr._apyvartinės lėšos'!N45+'[2]11 pr._apyvartinės lėšos'!N95</f>
        <v>235.10000000000002</v>
      </c>
      <c r="N50" s="87">
        <f>'[2]4 pr._savarankiškos f-jos'!O167+'[2]6 pr._mokinio krepšelis'!O32+'[2]9 pr._įstaigų pajamos'!O78+'[2]7 pr._kita dotacija'!O168+'[2]11 pr._apyvartinės lėšos'!O45+'[2]11 pr._apyvartinės lėšos'!O95</f>
        <v>0</v>
      </c>
    </row>
    <row r="51" spans="1:14" ht="15" customHeight="1" x14ac:dyDescent="0.25">
      <c r="A51" s="14" t="s">
        <v>104</v>
      </c>
      <c r="B51" s="30" t="s">
        <v>393</v>
      </c>
      <c r="C51" s="17">
        <f>D51+F51</f>
        <v>243.8</v>
      </c>
      <c r="D51" s="17">
        <f>'[2]4 pr._savarankiškos f-jos'!E168+'[2]6 pr._mokinio krepšelis'!E33+'[2]7 pr._kita dotacija'!E172+'[2]9 pr._įstaigų pajamos'!E79+'[2]11 pr._apyvartinės lėšos'!E46+'[2]11 pr._apyvartinės lėšos'!E96</f>
        <v>243.8</v>
      </c>
      <c r="E51" s="17">
        <f>'[2]4 pr._savarankiškos f-jos'!F168+'[2]6 pr._mokinio krepšelis'!F33+'[2]7 pr._kita dotacija'!F172+'[2]9 pr._įstaigų pajamos'!F79+'[2]11 pr._apyvartinės lėšos'!F46+'[2]11 pr._apyvartinės lėšos'!F96</f>
        <v>142.9</v>
      </c>
      <c r="F51" s="17">
        <f>'[2]4 pr._savarankiškos f-jos'!G168+'[2]6 pr._mokinio krepšelis'!G33+'[2]7 pr._kita dotacija'!G172+'[2]9 pr._įstaigų pajamos'!G79+'[2]11 pr._apyvartinės lėšos'!G46+'[2]11 pr._apyvartinės lėšos'!G96</f>
        <v>0</v>
      </c>
      <c r="G51" s="11">
        <f t="shared" si="0"/>
        <v>0</v>
      </c>
      <c r="H51" s="11">
        <f>'[2]4 pr._savarankiškos f-jos'!I168+'[2]6 pr._mokinio krepšelis'!I33+'[2]7 pr._kita dotacija'!I172+'[2]9 pr._įstaigų pajamos'!I79+'[2]11 pr._apyvartinės lėšos'!I46+'[2]11 pr._apyvartinės lėšos'!I96</f>
        <v>0</v>
      </c>
      <c r="I51" s="11">
        <f>'[2]4 pr._savarankiškos f-jos'!J168+'[2]6 pr._mokinio krepšelis'!J33+'[2]7 pr._kita dotacija'!J172+'[2]9 pr._įstaigų pajamos'!J79+'[2]11 pr._apyvartinės lėšos'!J46+'[2]11 pr._apyvartinės lėšos'!J96</f>
        <v>0</v>
      </c>
      <c r="J51" s="11">
        <f>'[2]4 pr._savarankiškos f-jos'!K168+'[2]6 pr._mokinio krepšelis'!K33+'[2]7 pr._kita dotacija'!K172+'[2]9 pr._įstaigų pajamos'!K79+'[2]11 pr._apyvartinės lėšos'!K46+'[2]11 pr._apyvartinės lėšos'!K96</f>
        <v>0</v>
      </c>
      <c r="K51" s="87">
        <f t="shared" si="1"/>
        <v>243.8</v>
      </c>
      <c r="L51" s="87">
        <f>'[2]4 pr._savarankiškos f-jos'!M168+'[2]6 pr._mokinio krepšelis'!M33+'[2]7 pr._kita dotacija'!M172+'[2]9 pr._įstaigų pajamos'!M79+'[2]11 pr._apyvartinės lėšos'!M46+'[2]11 pr._apyvartinės lėšos'!M96</f>
        <v>243.8</v>
      </c>
      <c r="M51" s="87">
        <f>'[2]4 pr._savarankiškos f-jos'!N168+'[2]6 pr._mokinio krepšelis'!N33+'[2]7 pr._kita dotacija'!N172+'[2]9 pr._įstaigų pajamos'!N79+'[2]11 pr._apyvartinės lėšos'!N46+'[2]11 pr._apyvartinės lėšos'!N96</f>
        <v>142.9</v>
      </c>
      <c r="N51" s="87">
        <f>'[2]4 pr._savarankiškos f-jos'!O168+'[2]6 pr._mokinio krepšelis'!O33+'[2]7 pr._kita dotacija'!O172+'[2]9 pr._įstaigų pajamos'!O79+'[2]11 pr._apyvartinės lėšos'!O46+'[2]11 pr._apyvartinės lėšos'!O96</f>
        <v>0</v>
      </c>
    </row>
    <row r="52" spans="1:14" ht="15" customHeight="1" x14ac:dyDescent="0.25">
      <c r="A52" s="33" t="s">
        <v>105</v>
      </c>
      <c r="B52" s="86" t="s">
        <v>41</v>
      </c>
      <c r="C52" s="17">
        <f t="shared" si="3"/>
        <v>201.6</v>
      </c>
      <c r="D52" s="17">
        <f>'[2]4 pr._savarankiškos f-jos'!E169+'[2]6 pr._mokinio krepšelis'!E34+'[2]9 pr._įstaigų pajamos'!E80+'[2]7 pr._kita dotacija'!E176+'[2]11 pr._apyvartinės lėšos'!E47+'[2]11 pr._apyvartinės lėšos'!E97</f>
        <v>201.6</v>
      </c>
      <c r="E52" s="17">
        <f>'[2]4 pr._savarankiškos f-jos'!F169+'[2]6 pr._mokinio krepšelis'!F34+'[2]9 pr._įstaigų pajamos'!F80+'[2]7 pr._kita dotacija'!F176+'[2]11 pr._apyvartinės lėšos'!F47+'[2]11 pr._apyvartinės lėšos'!F97</f>
        <v>120.1</v>
      </c>
      <c r="F52" s="17">
        <f>'[2]4 pr._savarankiškos f-jos'!G169+'[2]6 pr._mokinio krepšelis'!G34+'[2]9 pr._įstaigų pajamos'!G80+'[2]7 pr._kita dotacija'!G176+'[2]11 pr._apyvartinės lėšos'!G47+'[2]11 pr._apyvartinės lėšos'!G97</f>
        <v>0</v>
      </c>
      <c r="G52" s="11">
        <f t="shared" si="0"/>
        <v>0</v>
      </c>
      <c r="H52" s="11">
        <f>'[2]4 pr._savarankiškos f-jos'!I169+'[2]6 pr._mokinio krepšelis'!I34+'[2]9 pr._įstaigų pajamos'!I80+'[2]7 pr._kita dotacija'!I176+'[2]11 pr._apyvartinės lėšos'!I47+'[2]11 pr._apyvartinės lėšos'!I97</f>
        <v>0</v>
      </c>
      <c r="I52" s="11">
        <f>'[2]4 pr._savarankiškos f-jos'!J169+'[2]6 pr._mokinio krepšelis'!J34+'[2]9 pr._įstaigų pajamos'!J80+'[2]7 pr._kita dotacija'!J176+'[2]11 pr._apyvartinės lėšos'!J47+'[2]11 pr._apyvartinės lėšos'!J97</f>
        <v>0</v>
      </c>
      <c r="J52" s="11">
        <f>'[2]4 pr._savarankiškos f-jos'!K169+'[2]6 pr._mokinio krepšelis'!K34+'[2]9 pr._įstaigų pajamos'!K80+'[2]7 pr._kita dotacija'!K176+'[2]11 pr._apyvartinės lėšos'!K47+'[2]11 pr._apyvartinės lėšos'!K97</f>
        <v>0</v>
      </c>
      <c r="K52" s="87">
        <f t="shared" si="1"/>
        <v>201.6</v>
      </c>
      <c r="L52" s="87">
        <f>'[2]4 pr._savarankiškos f-jos'!M169+'[2]6 pr._mokinio krepšelis'!M34+'[2]9 pr._įstaigų pajamos'!M80+'[2]7 pr._kita dotacija'!M176+'[2]11 pr._apyvartinės lėšos'!M47+'[2]11 pr._apyvartinės lėšos'!M97</f>
        <v>201.6</v>
      </c>
      <c r="M52" s="87">
        <f>'[2]4 pr._savarankiškos f-jos'!N169+'[2]6 pr._mokinio krepšelis'!N34+'[2]9 pr._įstaigų pajamos'!N80+'[2]7 pr._kita dotacija'!N176+'[2]11 pr._apyvartinės lėšos'!N47+'[2]11 pr._apyvartinės lėšos'!N97</f>
        <v>120.1</v>
      </c>
      <c r="N52" s="87">
        <f>'[2]4 pr._savarankiškos f-jos'!O169+'[2]6 pr._mokinio krepšelis'!O34+'[2]9 pr._įstaigų pajamos'!O80+'[2]7 pr._kita dotacija'!O176+'[2]11 pr._apyvartinės lėšos'!O47+'[2]11 pr._apyvartinės lėšos'!O97</f>
        <v>0</v>
      </c>
    </row>
    <row r="53" spans="1:14" ht="15" customHeight="1" x14ac:dyDescent="0.25">
      <c r="A53" s="6" t="s">
        <v>106</v>
      </c>
      <c r="B53" s="30" t="s">
        <v>161</v>
      </c>
      <c r="C53" s="17">
        <f t="shared" si="3"/>
        <v>198.29999999999998</v>
      </c>
      <c r="D53" s="17">
        <f>'[2]4 pr._savarankiškos f-jos'!E170+'[2]6 pr._mokinio krepšelis'!E35+'[2]9 pr._įstaigų pajamos'!E81+'[2]7 pr._kita dotacija'!E180+'[2]11 pr._apyvartinės lėšos'!E98</f>
        <v>198.29999999999998</v>
      </c>
      <c r="E53" s="17">
        <f>'[2]4 pr._savarankiškos f-jos'!F170+'[2]6 pr._mokinio krepšelis'!F35+'[2]9 pr._įstaigų pajamos'!F81+'[2]7 pr._kita dotacija'!F180+'[2]11 pr._apyvartinės lėšos'!F98</f>
        <v>133.10000000000002</v>
      </c>
      <c r="F53" s="17">
        <f>'[2]4 pr._savarankiškos f-jos'!G170+'[2]6 pr._mokinio krepšelis'!G35+'[2]9 pr._įstaigų pajamos'!G81+'[2]7 pr._kita dotacija'!G180+'[2]11 pr._apyvartinės lėšos'!G98</f>
        <v>0</v>
      </c>
      <c r="G53" s="11">
        <f t="shared" si="0"/>
        <v>2</v>
      </c>
      <c r="H53" s="11">
        <f>'[2]4 pr._savarankiškos f-jos'!I170+'[2]6 pr._mokinio krepšelis'!I35+'[2]9 pr._įstaigų pajamos'!I81+'[2]7 pr._kita dotacija'!I180+'[2]11 pr._apyvartinės lėšos'!I98</f>
        <v>2</v>
      </c>
      <c r="I53" s="11">
        <f>'[2]4 pr._savarankiškos f-jos'!J170+'[2]6 pr._mokinio krepšelis'!J35+'[2]9 pr._įstaigų pajamos'!J81+'[2]7 pr._kita dotacija'!J180+'[2]11 pr._apyvartinės lėšos'!J98</f>
        <v>1.5</v>
      </c>
      <c r="J53" s="11">
        <f>'[2]4 pr._savarankiškos f-jos'!K170+'[2]6 pr._mokinio krepšelis'!K35+'[2]9 pr._įstaigų pajamos'!K81+'[2]7 pr._kita dotacija'!K180+'[2]11 pr._apyvartinės lėšos'!K98</f>
        <v>0</v>
      </c>
      <c r="K53" s="87">
        <f t="shared" si="1"/>
        <v>200.29999999999998</v>
      </c>
      <c r="L53" s="87">
        <f>'[2]4 pr._savarankiškos f-jos'!M170+'[2]6 pr._mokinio krepšelis'!M35+'[2]9 pr._įstaigų pajamos'!M81+'[2]7 pr._kita dotacija'!M180+'[2]11 pr._apyvartinės lėšos'!M98</f>
        <v>200.29999999999998</v>
      </c>
      <c r="M53" s="87">
        <f>'[2]4 pr._savarankiškos f-jos'!N170+'[2]6 pr._mokinio krepšelis'!N35+'[2]9 pr._įstaigų pajamos'!N81+'[2]7 pr._kita dotacija'!N180+'[2]11 pr._apyvartinės lėšos'!N98</f>
        <v>134.60000000000002</v>
      </c>
      <c r="N53" s="87">
        <f>'[2]4 pr._savarankiškos f-jos'!O170+'[2]6 pr._mokinio krepšelis'!O35+'[2]9 pr._įstaigų pajamos'!O81+'[2]7 pr._kita dotacija'!O180+'[2]11 pr._apyvartinės lėšos'!O98</f>
        <v>0</v>
      </c>
    </row>
    <row r="54" spans="1:14" ht="15" customHeight="1" x14ac:dyDescent="0.25">
      <c r="A54" s="6" t="s">
        <v>107</v>
      </c>
      <c r="B54" s="30" t="s">
        <v>153</v>
      </c>
      <c r="C54" s="17">
        <f t="shared" si="3"/>
        <v>553.79999999999995</v>
      </c>
      <c r="D54" s="17">
        <f>'[2]4 pr._savarankiškos f-jos'!E171+'[2]6 pr._mokinio krepšelis'!E36+'[2]9 pr._įstaigų pajamos'!E82+'[2]7 pr._kita dotacija'!E185+'[2]11 pr._apyvartinės lėšos'!E48+'[2]11 pr._apyvartinės lėšos'!E99</f>
        <v>553.79999999999995</v>
      </c>
      <c r="E54" s="17">
        <f>'[2]4 pr._savarankiškos f-jos'!F171+'[2]6 pr._mokinio krepšelis'!F36+'[2]9 pr._įstaigų pajamos'!F82+'[2]7 pr._kita dotacija'!F185+'[2]11 pr._apyvartinės lėšos'!F48+'[2]11 pr._apyvartinės lėšos'!F99</f>
        <v>290.40000000000003</v>
      </c>
      <c r="F54" s="17">
        <f>'[2]4 pr._savarankiškos f-jos'!G171+'[2]6 pr._mokinio krepšelis'!G36+'[2]9 pr._įstaigų pajamos'!G82+'[2]7 pr._kita dotacija'!G185+'[2]11 pr._apyvartinės lėšos'!G48+'[2]11 pr._apyvartinės lėšos'!G99</f>
        <v>0</v>
      </c>
      <c r="G54" s="11">
        <f t="shared" si="0"/>
        <v>0</v>
      </c>
      <c r="H54" s="11">
        <f>'[2]4 pr._savarankiškos f-jos'!I171+'[2]6 pr._mokinio krepšelis'!I36+'[2]9 pr._įstaigų pajamos'!I82+'[2]7 pr._kita dotacija'!I185+'[2]11 pr._apyvartinės lėšos'!I48+'[2]11 pr._apyvartinės lėšos'!I99</f>
        <v>0</v>
      </c>
      <c r="I54" s="11">
        <f>'[2]4 pr._savarankiškos f-jos'!J171+'[2]6 pr._mokinio krepšelis'!J36+'[2]9 pr._įstaigų pajamos'!J82+'[2]7 pr._kita dotacija'!J185+'[2]11 pr._apyvartinės lėšos'!J48+'[2]11 pr._apyvartinės lėšos'!J99</f>
        <v>0</v>
      </c>
      <c r="J54" s="11">
        <f>'[2]4 pr._savarankiškos f-jos'!K171+'[2]6 pr._mokinio krepšelis'!K36+'[2]9 pr._įstaigų pajamos'!K82+'[2]7 pr._kita dotacija'!K185+'[2]11 pr._apyvartinės lėšos'!K48+'[2]11 pr._apyvartinės lėšos'!K99</f>
        <v>0</v>
      </c>
      <c r="K54" s="87">
        <f t="shared" si="1"/>
        <v>553.79999999999995</v>
      </c>
      <c r="L54" s="87">
        <f>'[2]4 pr._savarankiškos f-jos'!M171+'[2]6 pr._mokinio krepšelis'!M36+'[2]9 pr._įstaigų pajamos'!M82+'[2]7 pr._kita dotacija'!M185+'[2]11 pr._apyvartinės lėšos'!M48+'[2]11 pr._apyvartinės lėšos'!M99</f>
        <v>553.79999999999995</v>
      </c>
      <c r="M54" s="87">
        <f>'[2]4 pr._savarankiškos f-jos'!N171+'[2]6 pr._mokinio krepšelis'!N36+'[2]9 pr._įstaigų pajamos'!N82+'[2]7 pr._kita dotacija'!N185+'[2]11 pr._apyvartinės lėšos'!N48+'[2]11 pr._apyvartinės lėšos'!N99</f>
        <v>290.40000000000003</v>
      </c>
      <c r="N54" s="87">
        <f>'[2]4 pr._savarankiškos f-jos'!O171+'[2]6 pr._mokinio krepšelis'!O36+'[2]9 pr._įstaigų pajamos'!O82+'[2]7 pr._kita dotacija'!O185+'[2]11 pr._apyvartinės lėšos'!O48+'[2]11 pr._apyvartinės lėšos'!O99</f>
        <v>0</v>
      </c>
    </row>
    <row r="55" spans="1:14" ht="15" customHeight="1" x14ac:dyDescent="0.25">
      <c r="A55" s="6" t="s">
        <v>108</v>
      </c>
      <c r="B55" s="30" t="s">
        <v>34</v>
      </c>
      <c r="C55" s="17">
        <f t="shared" si="3"/>
        <v>289.99999999999994</v>
      </c>
      <c r="D55" s="17">
        <f>'[2]4 pr._savarankiškos f-jos'!E172+'[2]6 pr._mokinio krepšelis'!E37+'[2]9 pr._įstaigų pajamos'!E83+'[2]7 pr._kita dotacija'!E189+'[2]11 pr._apyvartinės lėšos'!E49+'[2]11 pr._apyvartinės lėšos'!E100</f>
        <v>289.99999999999994</v>
      </c>
      <c r="E55" s="17">
        <f>'[2]4 pr._savarankiškos f-jos'!F172+'[2]6 pr._mokinio krepšelis'!F37+'[2]9 pr._įstaigų pajamos'!F83+'[2]7 pr._kita dotacija'!F189+'[2]11 pr._apyvartinės lėšos'!F49+'[2]11 pr._apyvartinės lėšos'!F100</f>
        <v>172.7</v>
      </c>
      <c r="F55" s="17">
        <f>'[2]4 pr._savarankiškos f-jos'!G172+'[2]6 pr._mokinio krepšelis'!G37+'[2]9 pr._įstaigų pajamos'!G83+'[2]7 pr._kita dotacija'!G189+'[2]11 pr._apyvartinės lėšos'!G49+'[2]11 pr._apyvartinės lėšos'!G100</f>
        <v>0</v>
      </c>
      <c r="G55" s="11">
        <f t="shared" si="0"/>
        <v>0</v>
      </c>
      <c r="H55" s="11">
        <f>'[2]4 pr._savarankiškos f-jos'!I172+'[2]6 pr._mokinio krepšelis'!I37+'[2]9 pr._įstaigų pajamos'!I83+'[2]7 pr._kita dotacija'!I189+'[2]11 pr._apyvartinės lėšos'!I49+'[2]11 pr._apyvartinės lėšos'!I100</f>
        <v>0</v>
      </c>
      <c r="I55" s="11">
        <f>'[2]4 pr._savarankiškos f-jos'!J172+'[2]6 pr._mokinio krepšelis'!J37+'[2]9 pr._įstaigų pajamos'!J83+'[2]7 pr._kita dotacija'!J189+'[2]11 pr._apyvartinės lėšos'!J49+'[2]11 pr._apyvartinės lėšos'!J100</f>
        <v>0</v>
      </c>
      <c r="J55" s="11">
        <f>'[2]4 pr._savarankiškos f-jos'!K172+'[2]6 pr._mokinio krepšelis'!K37+'[2]9 pr._įstaigų pajamos'!K83+'[2]7 pr._kita dotacija'!K189+'[2]11 pr._apyvartinės lėšos'!K49+'[2]11 pr._apyvartinės lėšos'!K100</f>
        <v>0</v>
      </c>
      <c r="K55" s="87">
        <f t="shared" si="1"/>
        <v>289.99999999999994</v>
      </c>
      <c r="L55" s="87">
        <f>'[2]4 pr._savarankiškos f-jos'!M172+'[2]6 pr._mokinio krepšelis'!M37+'[2]9 pr._įstaigų pajamos'!M83+'[2]7 pr._kita dotacija'!M189+'[2]11 pr._apyvartinės lėšos'!M49+'[2]11 pr._apyvartinės lėšos'!M100</f>
        <v>289.99999999999994</v>
      </c>
      <c r="M55" s="87">
        <f>'[2]4 pr._savarankiškos f-jos'!N172+'[2]6 pr._mokinio krepšelis'!N37+'[2]9 pr._įstaigų pajamos'!N83+'[2]7 pr._kita dotacija'!N189+'[2]11 pr._apyvartinės lėšos'!N49+'[2]11 pr._apyvartinės lėšos'!N100</f>
        <v>172.7</v>
      </c>
      <c r="N55" s="87">
        <f>'[2]4 pr._savarankiškos f-jos'!O172+'[2]6 pr._mokinio krepšelis'!O37+'[2]9 pr._įstaigų pajamos'!O83+'[2]7 pr._kita dotacija'!O189+'[2]11 pr._apyvartinės lėšos'!O49+'[2]11 pr._apyvartinės lėšos'!O100</f>
        <v>0</v>
      </c>
    </row>
    <row r="56" spans="1:14" ht="15" customHeight="1" x14ac:dyDescent="0.25">
      <c r="A56" s="6" t="s">
        <v>109</v>
      </c>
      <c r="B56" s="30" t="s">
        <v>36</v>
      </c>
      <c r="C56" s="17">
        <f t="shared" si="3"/>
        <v>316.70000000000005</v>
      </c>
      <c r="D56" s="17">
        <f>'[2]4 pr._savarankiškos f-jos'!E173+'[2]6 pr._mokinio krepšelis'!E38+'[2]9 pr._įstaigų pajamos'!E84+'[2]7 pr._kita dotacija'!E193+'[2]11 pr._apyvartinės lėšos'!E50+'[2]11 pr._apyvartinės lėšos'!E101</f>
        <v>316.70000000000005</v>
      </c>
      <c r="E56" s="17">
        <f>'[2]4 pr._savarankiškos f-jos'!F173+'[2]6 pr._mokinio krepšelis'!F38+'[2]9 pr._įstaigų pajamos'!F84+'[2]7 pr._kita dotacija'!F193+'[2]11 pr._apyvartinės lėšos'!F50+'[2]11 pr._apyvartinės lėšos'!F101</f>
        <v>182.1</v>
      </c>
      <c r="F56" s="17">
        <f>'[2]4 pr._savarankiškos f-jos'!G173+'[2]6 pr._mokinio krepšelis'!G38+'[2]9 pr._įstaigų pajamos'!G84+'[2]7 pr._kita dotacija'!G193+'[2]11 pr._apyvartinės lėšos'!G50+'[2]11 pr._apyvartinės lėšos'!G101</f>
        <v>0</v>
      </c>
      <c r="G56" s="11">
        <f t="shared" si="0"/>
        <v>0</v>
      </c>
      <c r="H56" s="11">
        <f>'[2]4 pr._savarankiškos f-jos'!I173+'[2]6 pr._mokinio krepšelis'!I38+'[2]9 pr._įstaigų pajamos'!I84+'[2]7 pr._kita dotacija'!I193+'[2]11 pr._apyvartinės lėšos'!I50+'[2]11 pr._apyvartinės lėšos'!I101</f>
        <v>0</v>
      </c>
      <c r="I56" s="11">
        <f>'[2]4 pr._savarankiškos f-jos'!J173+'[2]6 pr._mokinio krepšelis'!J38+'[2]9 pr._įstaigų pajamos'!J84+'[2]7 pr._kita dotacija'!J193+'[2]11 pr._apyvartinės lėšos'!J50+'[2]11 pr._apyvartinės lėšos'!J101</f>
        <v>0</v>
      </c>
      <c r="J56" s="11">
        <f>'[2]4 pr._savarankiškos f-jos'!K173+'[2]6 pr._mokinio krepšelis'!K38+'[2]9 pr._įstaigų pajamos'!K84+'[2]7 pr._kita dotacija'!K193+'[2]11 pr._apyvartinės lėšos'!K50+'[2]11 pr._apyvartinės lėšos'!K101</f>
        <v>0</v>
      </c>
      <c r="K56" s="87">
        <f t="shared" si="1"/>
        <v>316.70000000000005</v>
      </c>
      <c r="L56" s="87">
        <f>'[2]4 pr._savarankiškos f-jos'!M173+'[2]6 pr._mokinio krepšelis'!M38+'[2]9 pr._įstaigų pajamos'!M84+'[2]7 pr._kita dotacija'!M193+'[2]11 pr._apyvartinės lėšos'!M50+'[2]11 pr._apyvartinės lėšos'!M101</f>
        <v>316.70000000000005</v>
      </c>
      <c r="M56" s="87">
        <f>'[2]4 pr._savarankiškos f-jos'!N173+'[2]6 pr._mokinio krepšelis'!N38+'[2]9 pr._įstaigų pajamos'!N84+'[2]7 pr._kita dotacija'!N193+'[2]11 pr._apyvartinės lėšos'!N50+'[2]11 pr._apyvartinės lėšos'!N101</f>
        <v>182.1</v>
      </c>
      <c r="N56" s="87">
        <f>'[2]4 pr._savarankiškos f-jos'!O173+'[2]6 pr._mokinio krepšelis'!O38+'[2]9 pr._įstaigų pajamos'!O84+'[2]7 pr._kita dotacija'!O193+'[2]11 pr._apyvartinės lėšos'!O50+'[2]11 pr._apyvartinės lėšos'!O101</f>
        <v>0</v>
      </c>
    </row>
    <row r="57" spans="1:14" ht="15" customHeight="1" x14ac:dyDescent="0.25">
      <c r="A57" s="6" t="s">
        <v>155</v>
      </c>
      <c r="B57" s="30" t="s">
        <v>38</v>
      </c>
      <c r="C57" s="17">
        <f t="shared" si="3"/>
        <v>553.30000000000007</v>
      </c>
      <c r="D57" s="17">
        <f>'[2]4 pr._savarankiškos f-jos'!E174+'[2]6 pr._mokinio krepšelis'!E39+'[2]9 pr._įstaigų pajamos'!E85+'[2]7 pr._kita dotacija'!E197+'[2]11 pr._apyvartinės lėšos'!E51+'[2]11 pr._apyvartinės lėšos'!E102</f>
        <v>553.30000000000007</v>
      </c>
      <c r="E57" s="17">
        <f>'[2]4 pr._savarankiškos f-jos'!F174+'[2]6 pr._mokinio krepšelis'!F39+'[2]9 pr._įstaigų pajamos'!F85+'[2]7 pr._kita dotacija'!F197+'[2]11 pr._apyvartinės lėšos'!F51+'[2]11 pr._apyvartinės lėšos'!F102</f>
        <v>312.3</v>
      </c>
      <c r="F57" s="17">
        <f>'[2]4 pr._savarankiškos f-jos'!G174+'[2]6 pr._mokinio krepšelis'!G39+'[2]9 pr._įstaigų pajamos'!G85+'[2]7 pr._kita dotacija'!G197+'[2]11 pr._apyvartinės lėšos'!G51+'[2]11 pr._apyvartinės lėšos'!G102</f>
        <v>0</v>
      </c>
      <c r="G57" s="11">
        <f t="shared" si="0"/>
        <v>0</v>
      </c>
      <c r="H57" s="11">
        <f>'[2]4 pr._savarankiškos f-jos'!I174+'[2]6 pr._mokinio krepšelis'!I39+'[2]9 pr._įstaigų pajamos'!I85+'[2]7 pr._kita dotacija'!I197+'[2]11 pr._apyvartinės lėšos'!I51+'[2]11 pr._apyvartinės lėšos'!I102</f>
        <v>0</v>
      </c>
      <c r="I57" s="11">
        <f>'[2]4 pr._savarankiškos f-jos'!J174+'[2]6 pr._mokinio krepšelis'!J39+'[2]9 pr._įstaigų pajamos'!J85+'[2]7 pr._kita dotacija'!J197+'[2]11 pr._apyvartinės lėšos'!J51+'[2]11 pr._apyvartinės lėšos'!J102</f>
        <v>0</v>
      </c>
      <c r="J57" s="11">
        <f>'[2]4 pr._savarankiškos f-jos'!K174+'[2]6 pr._mokinio krepšelis'!K39+'[2]9 pr._įstaigų pajamos'!K85+'[2]7 pr._kita dotacija'!K197+'[2]11 pr._apyvartinės lėšos'!K51+'[2]11 pr._apyvartinės lėšos'!K102</f>
        <v>0</v>
      </c>
      <c r="K57" s="87">
        <f t="shared" si="1"/>
        <v>553.30000000000007</v>
      </c>
      <c r="L57" s="87">
        <f>'[2]4 pr._savarankiškos f-jos'!M174+'[2]6 pr._mokinio krepšelis'!M39+'[2]9 pr._įstaigų pajamos'!M85+'[2]7 pr._kita dotacija'!M197+'[2]11 pr._apyvartinės lėšos'!M51+'[2]11 pr._apyvartinės lėšos'!M102</f>
        <v>553.30000000000007</v>
      </c>
      <c r="M57" s="87">
        <f>'[2]4 pr._savarankiškos f-jos'!N174+'[2]6 pr._mokinio krepšelis'!N39+'[2]9 pr._įstaigų pajamos'!N85+'[2]7 pr._kita dotacija'!N197+'[2]11 pr._apyvartinės lėšos'!N51+'[2]11 pr._apyvartinės lėšos'!N102</f>
        <v>312.3</v>
      </c>
      <c r="N57" s="87">
        <f>'[2]4 pr._savarankiškos f-jos'!O174+'[2]6 pr._mokinio krepšelis'!O39+'[2]9 pr._įstaigų pajamos'!O85+'[2]7 pr._kita dotacija'!O197+'[2]11 pr._apyvartinės lėšos'!O51+'[2]11 pr._apyvartinės lėšos'!O102</f>
        <v>0</v>
      </c>
    </row>
    <row r="58" spans="1:14" ht="15" customHeight="1" x14ac:dyDescent="0.25">
      <c r="A58" s="6" t="s">
        <v>156</v>
      </c>
      <c r="B58" s="30" t="s">
        <v>37</v>
      </c>
      <c r="C58" s="17">
        <f t="shared" si="3"/>
        <v>313.2999999999999</v>
      </c>
      <c r="D58" s="17">
        <f>'[2]4 pr._savarankiškos f-jos'!E175+'[2]6 pr._mokinio krepšelis'!E40+'[2]9 pr._įstaigų pajamos'!E86+'[2]7 pr._kita dotacija'!E201+'[2]11 pr._apyvartinės lėšos'!E103+'[2]11 pr._apyvartinės lėšos'!E52</f>
        <v>313.2999999999999</v>
      </c>
      <c r="E58" s="17">
        <f>'[2]4 pr._savarankiškos f-jos'!F175+'[2]6 pr._mokinio krepšelis'!F40+'[2]9 pr._įstaigų pajamos'!F86+'[2]7 pr._kita dotacija'!F201+'[2]11 pr._apyvartinės lėšos'!F103+'[2]11 pr._apyvartinės lėšos'!F52</f>
        <v>186.79999999999998</v>
      </c>
      <c r="F58" s="17">
        <f>'[2]4 pr._savarankiškos f-jos'!G175+'[2]6 pr._mokinio krepšelis'!G40+'[2]9 pr._įstaigų pajamos'!G86+'[2]7 pr._kita dotacija'!G201+'[2]11 pr._apyvartinės lėšos'!G103+'[2]11 pr._apyvartinės lėšos'!G52</f>
        <v>0</v>
      </c>
      <c r="G58" s="11">
        <f t="shared" si="0"/>
        <v>0</v>
      </c>
      <c r="H58" s="11">
        <f>'[2]4 pr._savarankiškos f-jos'!I175+'[2]6 pr._mokinio krepšelis'!I40+'[2]9 pr._įstaigų pajamos'!I86+'[2]7 pr._kita dotacija'!I201+'[2]11 pr._apyvartinės lėšos'!I103+'[2]11 pr._apyvartinės lėšos'!I52</f>
        <v>0</v>
      </c>
      <c r="I58" s="11">
        <f>'[2]4 pr._savarankiškos f-jos'!J175+'[2]6 pr._mokinio krepšelis'!J40+'[2]9 pr._įstaigų pajamos'!J86+'[2]7 pr._kita dotacija'!J201+'[2]11 pr._apyvartinės lėšos'!J103+'[2]11 pr._apyvartinės lėšos'!J52</f>
        <v>0</v>
      </c>
      <c r="J58" s="11">
        <f>'[2]4 pr._savarankiškos f-jos'!K175+'[2]6 pr._mokinio krepšelis'!K40+'[2]9 pr._įstaigų pajamos'!K86+'[2]7 pr._kita dotacija'!K201+'[2]11 pr._apyvartinės lėšos'!K103+'[2]11 pr._apyvartinės lėšos'!K52</f>
        <v>0</v>
      </c>
      <c r="K58" s="87">
        <f t="shared" si="1"/>
        <v>313.2999999999999</v>
      </c>
      <c r="L58" s="87">
        <f>'[2]4 pr._savarankiškos f-jos'!M175+'[2]6 pr._mokinio krepšelis'!M40+'[2]9 pr._įstaigų pajamos'!M86+'[2]7 pr._kita dotacija'!M201+'[2]11 pr._apyvartinės lėšos'!M103+'[2]11 pr._apyvartinės lėšos'!M52</f>
        <v>313.2999999999999</v>
      </c>
      <c r="M58" s="87">
        <f>'[2]4 pr._savarankiškos f-jos'!N175+'[2]6 pr._mokinio krepšelis'!N40+'[2]9 pr._įstaigų pajamos'!N86+'[2]7 pr._kita dotacija'!N201+'[2]11 pr._apyvartinės lėšos'!N103+'[2]11 pr._apyvartinės lėšos'!N52</f>
        <v>186.79999999999998</v>
      </c>
      <c r="N58" s="87">
        <f>'[2]4 pr._savarankiškos f-jos'!O175+'[2]6 pr._mokinio krepšelis'!O40+'[2]9 pr._įstaigų pajamos'!O86+'[2]7 pr._kita dotacija'!O201+'[2]11 pr._apyvartinės lėšos'!O103+'[2]11 pr._apyvartinės lėšos'!O52</f>
        <v>0</v>
      </c>
    </row>
    <row r="59" spans="1:14" ht="15" customHeight="1" x14ac:dyDescent="0.25">
      <c r="A59" s="6" t="s">
        <v>110</v>
      </c>
      <c r="B59" s="36" t="s">
        <v>35</v>
      </c>
      <c r="C59" s="17">
        <f t="shared" si="3"/>
        <v>550.69999999999993</v>
      </c>
      <c r="D59" s="17">
        <f>'[2]4 pr._savarankiškos f-jos'!E176+'[2]6 pr._mokinio krepšelis'!E41+'[2]9 pr._įstaigų pajamos'!E87+'[2]7 pr._kita dotacija'!E205+'[2]11 pr._apyvartinės lėšos'!E53+'[2]11 pr._apyvartinės lėšos'!E104</f>
        <v>550.69999999999993</v>
      </c>
      <c r="E59" s="17">
        <f>'[2]4 pr._savarankiškos f-jos'!F176+'[2]6 pr._mokinio krepšelis'!F41+'[2]9 pr._įstaigų pajamos'!F87+'[2]7 pr._kita dotacija'!F205+'[2]11 pr._apyvartinės lėšos'!F53+'[2]11 pr._apyvartinės lėšos'!F104</f>
        <v>285.5</v>
      </c>
      <c r="F59" s="17">
        <f>'[2]4 pr._savarankiškos f-jos'!G176+'[2]6 pr._mokinio krepšelis'!G41+'[2]9 pr._įstaigų pajamos'!G87+'[2]7 pr._kita dotacija'!G205+'[2]11 pr._apyvartinės lėšos'!G53+'[2]11 pr._apyvartinės lėšos'!G104</f>
        <v>0</v>
      </c>
      <c r="G59" s="11">
        <f t="shared" si="0"/>
        <v>0</v>
      </c>
      <c r="H59" s="11">
        <f>'[2]4 pr._savarankiškos f-jos'!I176+'[2]6 pr._mokinio krepšelis'!I41+'[2]9 pr._įstaigų pajamos'!I87+'[2]7 pr._kita dotacija'!I205+'[2]11 pr._apyvartinės lėšos'!I53+'[2]11 pr._apyvartinės lėšos'!I104</f>
        <v>0</v>
      </c>
      <c r="I59" s="11">
        <f>'[2]4 pr._savarankiškos f-jos'!J176+'[2]6 pr._mokinio krepšelis'!J41+'[2]9 pr._įstaigų pajamos'!J87+'[2]7 pr._kita dotacija'!J205+'[2]11 pr._apyvartinės lėšos'!J53+'[2]11 pr._apyvartinės lėšos'!J104</f>
        <v>0</v>
      </c>
      <c r="J59" s="11">
        <f>'[2]4 pr._savarankiškos f-jos'!K176+'[2]6 pr._mokinio krepšelis'!K41+'[2]9 pr._įstaigų pajamos'!K87+'[2]7 pr._kita dotacija'!K205+'[2]11 pr._apyvartinės lėšos'!K53+'[2]11 pr._apyvartinės lėšos'!K104</f>
        <v>0</v>
      </c>
      <c r="K59" s="87">
        <f t="shared" si="1"/>
        <v>550.69999999999993</v>
      </c>
      <c r="L59" s="87">
        <f>'[2]4 pr._savarankiškos f-jos'!M176+'[2]6 pr._mokinio krepšelis'!M41+'[2]9 pr._įstaigų pajamos'!M87+'[2]7 pr._kita dotacija'!M205+'[2]11 pr._apyvartinės lėšos'!M53+'[2]11 pr._apyvartinės lėšos'!M104</f>
        <v>550.69999999999993</v>
      </c>
      <c r="M59" s="87">
        <f>'[2]4 pr._savarankiškos f-jos'!N176+'[2]6 pr._mokinio krepšelis'!N41+'[2]9 pr._įstaigų pajamos'!N87+'[2]7 pr._kita dotacija'!N205+'[2]11 pr._apyvartinės lėšos'!N53+'[2]11 pr._apyvartinės lėšos'!N104</f>
        <v>285.5</v>
      </c>
      <c r="N59" s="87">
        <f>'[2]4 pr._savarankiškos f-jos'!O176+'[2]6 pr._mokinio krepšelis'!O41+'[2]9 pr._įstaigų pajamos'!O87+'[2]7 pr._kita dotacija'!O205+'[2]11 pr._apyvartinės lėšos'!O53+'[2]11 pr._apyvartinės lėšos'!O104</f>
        <v>0</v>
      </c>
    </row>
    <row r="60" spans="1:14" ht="15" customHeight="1" x14ac:dyDescent="0.25">
      <c r="A60" s="6" t="s">
        <v>157</v>
      </c>
      <c r="B60" s="37" t="s">
        <v>39</v>
      </c>
      <c r="C60" s="17">
        <f t="shared" si="3"/>
        <v>114.8</v>
      </c>
      <c r="D60" s="17">
        <f>'[2]4 pr._savarankiškos f-jos'!E177+'[2]6 pr._mokinio krepšelis'!E42+'[2]9 pr._įstaigų pajamos'!E88+'[2]7 pr._kita dotacija'!E209+'[2]11 pr._apyvartinės lėšos'!E54</f>
        <v>114.8</v>
      </c>
      <c r="E60" s="17">
        <f>'[2]4 pr._savarankiškos f-jos'!F177+'[2]6 pr._mokinio krepšelis'!F42+'[2]9 pr._įstaigų pajamos'!F88+'[2]7 pr._kita dotacija'!F209+'[2]11 pr._apyvartinės lėšos'!F54</f>
        <v>72.899999999999991</v>
      </c>
      <c r="F60" s="17">
        <f>'[2]4 pr._savarankiškos f-jos'!G177+'[2]6 pr._mokinio krepšelis'!G42+'[2]9 pr._įstaigų pajamos'!G88+'[2]7 pr._kita dotacija'!G209+'[2]11 pr._apyvartinės lėšos'!G54</f>
        <v>0</v>
      </c>
      <c r="G60" s="11">
        <f t="shared" si="0"/>
        <v>0</v>
      </c>
      <c r="H60" s="11">
        <f>'[2]4 pr._savarankiškos f-jos'!I177+'[2]6 pr._mokinio krepšelis'!I42+'[2]9 pr._įstaigų pajamos'!I88+'[2]7 pr._kita dotacija'!I209+'[2]11 pr._apyvartinės lėšos'!I54</f>
        <v>0</v>
      </c>
      <c r="I60" s="11">
        <f>'[2]4 pr._savarankiškos f-jos'!J177+'[2]6 pr._mokinio krepšelis'!J42+'[2]9 pr._įstaigų pajamos'!J88+'[2]7 pr._kita dotacija'!J209+'[2]11 pr._apyvartinės lėšos'!J54</f>
        <v>0</v>
      </c>
      <c r="J60" s="11">
        <f>'[2]4 pr._savarankiškos f-jos'!K177+'[2]6 pr._mokinio krepšelis'!K42+'[2]9 pr._įstaigų pajamos'!K88+'[2]7 pr._kita dotacija'!K209+'[2]11 pr._apyvartinės lėšos'!K54</f>
        <v>0</v>
      </c>
      <c r="K60" s="87">
        <f t="shared" si="1"/>
        <v>114.8</v>
      </c>
      <c r="L60" s="87">
        <f>'[2]4 pr._savarankiškos f-jos'!M177+'[2]6 pr._mokinio krepšelis'!M42+'[2]9 pr._įstaigų pajamos'!M88+'[2]7 pr._kita dotacija'!M209+'[2]11 pr._apyvartinės lėšos'!M54</f>
        <v>114.8</v>
      </c>
      <c r="M60" s="87">
        <f>'[2]4 pr._savarankiškos f-jos'!N177+'[2]6 pr._mokinio krepšelis'!N42+'[2]9 pr._įstaigų pajamos'!N88+'[2]7 pr._kita dotacija'!N209+'[2]11 pr._apyvartinės lėšos'!N54</f>
        <v>72.899999999999991</v>
      </c>
      <c r="N60" s="87">
        <f>'[2]4 pr._savarankiškos f-jos'!O177+'[2]6 pr._mokinio krepšelis'!O42+'[2]9 pr._įstaigų pajamos'!O88+'[2]7 pr._kita dotacija'!O209+'[2]11 pr._apyvartinės lėšos'!O54</f>
        <v>0</v>
      </c>
    </row>
    <row r="61" spans="1:14" ht="15" customHeight="1" x14ac:dyDescent="0.25">
      <c r="A61" s="6" t="s">
        <v>158</v>
      </c>
      <c r="B61" s="37" t="s">
        <v>40</v>
      </c>
      <c r="C61" s="17">
        <f t="shared" si="3"/>
        <v>161.1</v>
      </c>
      <c r="D61" s="17">
        <f>'[2]4 pr._savarankiškos f-jos'!E178+'[2]6 pr._mokinio krepšelis'!E43+'[2]9 pr._įstaigų pajamos'!E89+'[2]7 pr._kita dotacija'!E213+'[2]11 pr._apyvartinės lėšos'!E55+'[2]11 pr._apyvartinės lėšos'!E105</f>
        <v>161.1</v>
      </c>
      <c r="E61" s="17">
        <f>'[2]4 pr._savarankiškos f-jos'!F178+'[2]6 pr._mokinio krepšelis'!F43+'[2]9 pr._įstaigų pajamos'!F89+'[2]7 pr._kita dotacija'!F213+'[2]11 pr._apyvartinės lėšos'!F55+'[2]11 pr._apyvartinės lėšos'!F105</f>
        <v>99.6</v>
      </c>
      <c r="F61" s="17">
        <f>'[2]4 pr._savarankiškos f-jos'!G178+'[2]6 pr._mokinio krepšelis'!G43+'[2]9 pr._įstaigų pajamos'!G89+'[2]7 pr._kita dotacija'!G213+'[2]11 pr._apyvartinės lėšos'!G55+'[2]11 pr._apyvartinės lėšos'!G105</f>
        <v>0</v>
      </c>
      <c r="G61" s="11">
        <f t="shared" si="0"/>
        <v>3.4</v>
      </c>
      <c r="H61" s="11">
        <f>'[2]4 pr._savarankiškos f-jos'!I178+'[2]6 pr._mokinio krepšelis'!I43+'[2]9 pr._įstaigų pajamos'!I89+'[2]7 pr._kita dotacija'!I213+'[2]11 pr._apyvartinės lėšos'!I55+'[2]11 pr._apyvartinės lėšos'!I105</f>
        <v>3.4</v>
      </c>
      <c r="I61" s="11">
        <f>'[2]4 pr._savarankiškos f-jos'!J178+'[2]6 pr._mokinio krepšelis'!J43+'[2]9 pr._įstaigų pajamos'!J89+'[2]7 pr._kita dotacija'!J213+'[2]11 pr._apyvartinės lėšos'!J55+'[2]11 pr._apyvartinės lėšos'!J105</f>
        <v>0</v>
      </c>
      <c r="J61" s="11">
        <f>'[2]4 pr._savarankiškos f-jos'!K178+'[2]6 pr._mokinio krepšelis'!K43+'[2]9 pr._įstaigų pajamos'!K89+'[2]7 pr._kita dotacija'!K213+'[2]11 pr._apyvartinės lėšos'!K55+'[2]11 pr._apyvartinės lėšos'!K105</f>
        <v>0</v>
      </c>
      <c r="K61" s="87">
        <f t="shared" si="1"/>
        <v>164.5</v>
      </c>
      <c r="L61" s="87">
        <f>'[2]4 pr._savarankiškos f-jos'!M178+'[2]6 pr._mokinio krepšelis'!M43+'[2]9 pr._įstaigų pajamos'!M89+'[2]7 pr._kita dotacija'!M213+'[2]11 pr._apyvartinės lėšos'!M55+'[2]11 pr._apyvartinės lėšos'!M105</f>
        <v>164.5</v>
      </c>
      <c r="M61" s="87">
        <f>'[2]4 pr._savarankiškos f-jos'!N178+'[2]6 pr._mokinio krepšelis'!N43+'[2]9 pr._įstaigų pajamos'!N89+'[2]7 pr._kita dotacija'!N213+'[2]11 pr._apyvartinės lėšos'!N55+'[2]11 pr._apyvartinės lėšos'!N105</f>
        <v>99.6</v>
      </c>
      <c r="N61" s="87">
        <f>'[2]4 pr._savarankiškos f-jos'!O178+'[2]6 pr._mokinio krepšelis'!O43+'[2]9 pr._įstaigų pajamos'!O89+'[2]7 pr._kita dotacija'!O213+'[2]11 pr._apyvartinės lėšos'!O55+'[2]11 pr._apyvartinės lėšos'!O105</f>
        <v>0</v>
      </c>
    </row>
    <row r="62" spans="1:14" ht="15" customHeight="1" x14ac:dyDescent="0.25">
      <c r="A62" s="6" t="s">
        <v>111</v>
      </c>
      <c r="B62" s="36" t="s">
        <v>49</v>
      </c>
      <c r="C62" s="17">
        <f t="shared" si="3"/>
        <v>78.40000000000002</v>
      </c>
      <c r="D62" s="17">
        <f>'[2]4 pr._savarankiškos f-jos'!E179+'[2]6 pr._mokinio krepšelis'!E44+'[2]9 pr._įstaigų pajamos'!E90+'[2]7 pr._kita dotacija'!E217+'[2]11 pr._apyvartinės lėšos'!E106</f>
        <v>78.40000000000002</v>
      </c>
      <c r="E62" s="17">
        <f>'[2]4 pr._savarankiškos f-jos'!F179+'[2]6 pr._mokinio krepšelis'!F44+'[2]9 pr._įstaigų pajamos'!F90+'[2]7 pr._kita dotacija'!F217+'[2]11 pr._apyvartinės lėšos'!F106</f>
        <v>57.300000000000011</v>
      </c>
      <c r="F62" s="17">
        <f>'[2]4 pr._savarankiškos f-jos'!G179+'[2]6 pr._mokinio krepšelis'!G44+'[2]9 pr._įstaigų pajamos'!G90+'[2]7 pr._kita dotacija'!G217+'[2]11 pr._apyvartinės lėšos'!G106</f>
        <v>0</v>
      </c>
      <c r="G62" s="11">
        <f t="shared" si="0"/>
        <v>0</v>
      </c>
      <c r="H62" s="11">
        <f>'[2]4 pr._savarankiškos f-jos'!I179+'[2]6 pr._mokinio krepšelis'!I44+'[2]9 pr._įstaigų pajamos'!I90+'[2]7 pr._kita dotacija'!I217+'[2]11 pr._apyvartinės lėšos'!I106</f>
        <v>0</v>
      </c>
      <c r="I62" s="11">
        <f>'[2]4 pr._savarankiškos f-jos'!J179+'[2]6 pr._mokinio krepšelis'!J44+'[2]9 pr._įstaigų pajamos'!J90+'[2]7 pr._kita dotacija'!J217+'[2]11 pr._apyvartinės lėšos'!J106</f>
        <v>0</v>
      </c>
      <c r="J62" s="11">
        <f>'[2]4 pr._savarankiškos f-jos'!K179+'[2]6 pr._mokinio krepšelis'!K44+'[2]9 pr._įstaigų pajamos'!K90+'[2]7 pr._kita dotacija'!K217+'[2]11 pr._apyvartinės lėšos'!K106</f>
        <v>0</v>
      </c>
      <c r="K62" s="87">
        <f t="shared" si="1"/>
        <v>78.40000000000002</v>
      </c>
      <c r="L62" s="87">
        <f>'[2]4 pr._savarankiškos f-jos'!M179+'[2]6 pr._mokinio krepšelis'!M44+'[2]9 pr._įstaigų pajamos'!M90+'[2]7 pr._kita dotacija'!M217+'[2]11 pr._apyvartinės lėšos'!M106</f>
        <v>78.40000000000002</v>
      </c>
      <c r="M62" s="87">
        <f>'[2]4 pr._savarankiškos f-jos'!N179+'[2]6 pr._mokinio krepšelis'!N44+'[2]9 pr._įstaigų pajamos'!N90+'[2]7 pr._kita dotacija'!N217+'[2]11 pr._apyvartinės lėšos'!N106</f>
        <v>57.300000000000011</v>
      </c>
      <c r="N62" s="87">
        <f>'[2]4 pr._savarankiškos f-jos'!O179+'[2]6 pr._mokinio krepšelis'!O44+'[2]9 pr._įstaigų pajamos'!O90+'[2]7 pr._kita dotacija'!O217+'[2]11 pr._apyvartinės lėšos'!O106</f>
        <v>0</v>
      </c>
    </row>
    <row r="63" spans="1:14" ht="15" customHeight="1" x14ac:dyDescent="0.25">
      <c r="A63" s="6" t="s">
        <v>112</v>
      </c>
      <c r="B63" s="36" t="s">
        <v>48</v>
      </c>
      <c r="C63" s="17">
        <f t="shared" si="3"/>
        <v>595.9</v>
      </c>
      <c r="D63" s="17">
        <f>'[2]4 pr._savarankiškos f-jos'!E180+'[2]6 pr._mokinio krepšelis'!E45+'[2]9 pr._įstaigų pajamos'!E91+'[2]7 pr._kita dotacija'!E219+'[2]11 pr._apyvartinės lėšos'!E107</f>
        <v>595.9</v>
      </c>
      <c r="E63" s="17">
        <f>'[2]4 pr._savarankiškos f-jos'!F180+'[2]6 pr._mokinio krepšelis'!F45+'[2]9 pr._įstaigų pajamos'!F91+'[2]7 pr._kita dotacija'!F219+'[2]11 pr._apyvartinės lėšos'!F107</f>
        <v>441.5</v>
      </c>
      <c r="F63" s="17">
        <f>'[2]4 pr._savarankiškos f-jos'!G180+'[2]6 pr._mokinio krepšelis'!G45+'[2]9 pr._įstaigų pajamos'!G91+'[2]7 pr._kita dotacija'!G219+'[2]11 pr._apyvartinės lėšos'!G107</f>
        <v>0</v>
      </c>
      <c r="G63" s="11">
        <f t="shared" si="0"/>
        <v>0</v>
      </c>
      <c r="H63" s="11">
        <f>'[2]4 pr._savarankiškos f-jos'!I180+'[2]6 pr._mokinio krepšelis'!I45+'[2]9 pr._įstaigų pajamos'!I91+'[2]7 pr._kita dotacija'!I219+'[2]11 pr._apyvartinės lėšos'!I107</f>
        <v>0</v>
      </c>
      <c r="I63" s="11">
        <f>'[2]4 pr._savarankiškos f-jos'!J180+'[2]6 pr._mokinio krepšelis'!J45+'[2]9 pr._įstaigų pajamos'!J91+'[2]7 pr._kita dotacija'!J219+'[2]11 pr._apyvartinės lėšos'!J107</f>
        <v>0</v>
      </c>
      <c r="J63" s="11">
        <f>'[2]4 pr._savarankiškos f-jos'!K180+'[2]6 pr._mokinio krepšelis'!K45+'[2]9 pr._įstaigų pajamos'!K91+'[2]7 pr._kita dotacija'!K219+'[2]11 pr._apyvartinės lėšos'!K107</f>
        <v>0</v>
      </c>
      <c r="K63" s="87">
        <f t="shared" si="1"/>
        <v>595.9</v>
      </c>
      <c r="L63" s="87">
        <f>'[2]4 pr._savarankiškos f-jos'!M180+'[2]6 pr._mokinio krepšelis'!M45+'[2]9 pr._įstaigų pajamos'!M91+'[2]7 pr._kita dotacija'!M219+'[2]11 pr._apyvartinės lėšos'!M107</f>
        <v>595.9</v>
      </c>
      <c r="M63" s="87">
        <f>'[2]4 pr._savarankiškos f-jos'!N180+'[2]6 pr._mokinio krepšelis'!N45+'[2]9 pr._įstaigų pajamos'!N91+'[2]7 pr._kita dotacija'!N219+'[2]11 pr._apyvartinės lėšos'!N107</f>
        <v>441.5</v>
      </c>
      <c r="N63" s="87">
        <f>'[2]4 pr._savarankiškos f-jos'!O180+'[2]6 pr._mokinio krepšelis'!O45+'[2]9 pr._įstaigų pajamos'!O91+'[2]7 pr._kita dotacija'!O219+'[2]11 pr._apyvartinės lėšos'!O107</f>
        <v>0</v>
      </c>
    </row>
    <row r="64" spans="1:14" ht="15" customHeight="1" x14ac:dyDescent="0.25">
      <c r="A64" s="6" t="s">
        <v>113</v>
      </c>
      <c r="B64" s="36" t="s">
        <v>65</v>
      </c>
      <c r="C64" s="17">
        <f t="shared" si="3"/>
        <v>76.8</v>
      </c>
      <c r="D64" s="17">
        <f>'[2]4 pr._savarankiškos f-jos'!E181+'[2]6 pr._mokinio krepšelis'!E46+'[2]9 pr._įstaigų pajamos'!E92+'[2]7 pr._kita dotacija'!E223+'[2]11 pr._apyvartinės lėšos'!E108</f>
        <v>76.8</v>
      </c>
      <c r="E64" s="17">
        <f>'[2]4 pr._savarankiškos f-jos'!F181+'[2]6 pr._mokinio krepšelis'!F46+'[2]9 pr._įstaigų pajamos'!F92+'[2]7 pr._kita dotacija'!F223+'[2]11 pr._apyvartinės lėšos'!F108</f>
        <v>50.599999999999994</v>
      </c>
      <c r="F64" s="17">
        <f>'[2]4 pr._savarankiškos f-jos'!G181+'[2]6 pr._mokinio krepšelis'!G46+'[2]9 pr._įstaigų pajamos'!G92+'[2]7 pr._kita dotacija'!G223+'[2]11 pr._apyvartinės lėšos'!G108</f>
        <v>0</v>
      </c>
      <c r="G64" s="11">
        <f t="shared" si="0"/>
        <v>0</v>
      </c>
      <c r="H64" s="11">
        <f>'[2]4 pr._savarankiškos f-jos'!I181+'[2]6 pr._mokinio krepšelis'!I46+'[2]9 pr._įstaigų pajamos'!I92+'[2]7 pr._kita dotacija'!I223+'[2]11 pr._apyvartinės lėšos'!I108</f>
        <v>0</v>
      </c>
      <c r="I64" s="11">
        <f>'[2]4 pr._savarankiškos f-jos'!J181+'[2]6 pr._mokinio krepšelis'!J46+'[2]9 pr._įstaigų pajamos'!J92+'[2]7 pr._kita dotacija'!J223+'[2]11 pr._apyvartinės lėšos'!J108</f>
        <v>0</v>
      </c>
      <c r="J64" s="11">
        <f>'[2]4 pr._savarankiškos f-jos'!K181+'[2]6 pr._mokinio krepšelis'!K46+'[2]9 pr._įstaigų pajamos'!K92+'[2]7 pr._kita dotacija'!K223+'[2]11 pr._apyvartinės lėšos'!K108</f>
        <v>0</v>
      </c>
      <c r="K64" s="87">
        <f t="shared" si="1"/>
        <v>76.8</v>
      </c>
      <c r="L64" s="87">
        <f>'[2]4 pr._savarankiškos f-jos'!M181+'[2]6 pr._mokinio krepšelis'!M46+'[2]9 pr._įstaigų pajamos'!M92+'[2]7 pr._kita dotacija'!M223+'[2]11 pr._apyvartinės lėšos'!M108</f>
        <v>76.8</v>
      </c>
      <c r="M64" s="87">
        <f>'[2]4 pr._savarankiškos f-jos'!N181+'[2]6 pr._mokinio krepšelis'!N46+'[2]9 pr._įstaigų pajamos'!N92+'[2]7 pr._kita dotacija'!N223+'[2]11 pr._apyvartinės lėšos'!N108</f>
        <v>50.599999999999994</v>
      </c>
      <c r="N64" s="87">
        <f>'[2]4 pr._savarankiškos f-jos'!O181+'[2]6 pr._mokinio krepšelis'!O46+'[2]9 pr._įstaigų pajamos'!O92+'[2]7 pr._kita dotacija'!O223+'[2]11 pr._apyvartinės lėšos'!O108</f>
        <v>0</v>
      </c>
    </row>
    <row r="65" spans="1:14" ht="15" customHeight="1" x14ac:dyDescent="0.25">
      <c r="A65" s="6" t="s">
        <v>114</v>
      </c>
      <c r="B65" s="36" t="s">
        <v>50</v>
      </c>
      <c r="C65" s="17">
        <f t="shared" si="3"/>
        <v>179.79999999999998</v>
      </c>
      <c r="D65" s="17">
        <f>'[2]4 pr._savarankiškos f-jos'!E182+'[2]6 pr._mokinio krepšelis'!E47+'[2]9 pr._įstaigų pajamos'!E93+'[2]11 pr._apyvartinės lėšos'!E109+'[2]11 pr._apyvartinės lėšos'!E56+'[2]7 pr._kita dotacija'!E227</f>
        <v>179.79999999999998</v>
      </c>
      <c r="E65" s="17">
        <f>'[2]4 pr._savarankiškos f-jos'!F182+'[2]6 pr._mokinio krepšelis'!F47+'[2]9 pr._įstaigų pajamos'!F93+'[2]11 pr._apyvartinės lėšos'!F109+'[2]11 pr._apyvartinės lėšos'!F56+'[2]7 pr._kita dotacija'!F227</f>
        <v>113.39999999999999</v>
      </c>
      <c r="F65" s="17">
        <f>'[2]4 pr._savarankiškos f-jos'!G182+'[2]6 pr._mokinio krepšelis'!G47+'[2]9 pr._įstaigų pajamos'!G93+'[2]11 pr._apyvartinės lėšos'!G109+'[2]11 pr._apyvartinės lėšos'!G56+'[2]7 pr._kita dotacija'!G227</f>
        <v>0</v>
      </c>
      <c r="G65" s="11">
        <f t="shared" si="0"/>
        <v>0</v>
      </c>
      <c r="H65" s="11">
        <f>'[2]4 pr._savarankiškos f-jos'!I182+'[2]6 pr._mokinio krepšelis'!I47+'[2]9 pr._įstaigų pajamos'!I93+'[2]11 pr._apyvartinės lėšos'!I109+'[2]11 pr._apyvartinės lėšos'!I56+'[2]7 pr._kita dotacija'!I227</f>
        <v>0</v>
      </c>
      <c r="I65" s="11">
        <f>'[2]4 pr._savarankiškos f-jos'!J182+'[2]6 pr._mokinio krepšelis'!J47+'[2]9 pr._įstaigų pajamos'!J93+'[2]11 pr._apyvartinės lėšos'!J109+'[2]11 pr._apyvartinės lėšos'!J56+'[2]7 pr._kita dotacija'!J227</f>
        <v>0</v>
      </c>
      <c r="J65" s="11">
        <f>'[2]4 pr._savarankiškos f-jos'!K182+'[2]6 pr._mokinio krepšelis'!K47+'[2]9 pr._įstaigų pajamos'!K93+'[2]11 pr._apyvartinės lėšos'!K109+'[2]11 pr._apyvartinės lėšos'!K56+'[2]7 pr._kita dotacija'!K227</f>
        <v>0</v>
      </c>
      <c r="K65" s="87">
        <f t="shared" si="1"/>
        <v>179.79999999999998</v>
      </c>
      <c r="L65" s="87">
        <f>'[2]4 pr._savarankiškos f-jos'!M182+'[2]6 pr._mokinio krepšelis'!M47+'[2]9 pr._įstaigų pajamos'!M93+'[2]11 pr._apyvartinės lėšos'!M109+'[2]11 pr._apyvartinės lėšos'!M56+'[2]7 pr._kita dotacija'!M227</f>
        <v>179.79999999999998</v>
      </c>
      <c r="M65" s="87">
        <f>'[2]4 pr._savarankiškos f-jos'!N182+'[2]6 pr._mokinio krepšelis'!N47+'[2]9 pr._įstaigų pajamos'!N93+'[2]11 pr._apyvartinės lėšos'!N109+'[2]11 pr._apyvartinės lėšos'!N56+'[2]7 pr._kita dotacija'!N227</f>
        <v>113.39999999999999</v>
      </c>
      <c r="N65" s="87">
        <f>'[2]4 pr._savarankiškos f-jos'!O182+'[2]6 pr._mokinio krepšelis'!O47+'[2]9 pr._įstaigų pajamos'!O93+'[2]11 pr._apyvartinės lėšos'!O109+'[2]11 pr._apyvartinės lėšos'!O56+'[2]7 pr._kita dotacija'!O227</f>
        <v>0</v>
      </c>
    </row>
    <row r="66" spans="1:14" ht="15" customHeight="1" x14ac:dyDescent="0.25">
      <c r="A66" s="6" t="s">
        <v>115</v>
      </c>
      <c r="B66" s="36" t="s">
        <v>167</v>
      </c>
      <c r="C66" s="17">
        <f t="shared" si="3"/>
        <v>700.4</v>
      </c>
      <c r="D66" s="17">
        <f>'[2]4 pr._savarankiškos f-jos'!E183+'[2]4 pr._savarankiškos f-jos'!E216+'[2]6 pr._mokinio krepšelis'!E48+'[2]7 pr._kita dotacija'!E231+'[2]7 pr._kita dotacija'!E322+'[2]9 pr._įstaigų pajamos'!E94+'[2]9 pr._įstaigų pajamos'!E116+'[2]11 pr._apyvartinės lėšos'!E57+'[2]11 pr._apyvartinės lėšos'!E110+'[2]11 pr._apyvartinės lėšos'!E118</f>
        <v>700.4</v>
      </c>
      <c r="E66" s="17">
        <f>'[2]4 pr._savarankiškos f-jos'!F183+'[2]4 pr._savarankiškos f-jos'!F216+'[2]6 pr._mokinio krepšelis'!F48+'[2]7 pr._kita dotacija'!F231+'[2]7 pr._kita dotacija'!F322+'[2]9 pr._įstaigų pajamos'!F94+'[2]9 pr._įstaigų pajamos'!F116+'[2]11 pr._apyvartinės lėšos'!F57+'[2]11 pr._apyvartinės lėšos'!F110+'[2]11 pr._apyvartinės lėšos'!F118</f>
        <v>477.70000000000005</v>
      </c>
      <c r="F66" s="17">
        <f>'[2]4 pr._savarankiškos f-jos'!G183+'[2]4 pr._savarankiškos f-jos'!G216+'[2]6 pr._mokinio krepšelis'!G48+'[2]7 pr._kita dotacija'!G231+'[2]7 pr._kita dotacija'!G322+'[2]9 pr._įstaigų pajamos'!G94+'[2]9 pr._įstaigų pajamos'!G116+'[2]11 pr._apyvartinės lėšos'!G57+'[2]11 pr._apyvartinės lėšos'!G110+'[2]11 pr._apyvartinės lėšos'!G118</f>
        <v>0</v>
      </c>
      <c r="G66" s="11">
        <f t="shared" si="0"/>
        <v>5.9</v>
      </c>
      <c r="H66" s="11">
        <f>'[2]4 pr._savarankiškos f-jos'!I183+'[2]4 pr._savarankiškos f-jos'!I216+'[2]6 pr._mokinio krepšelis'!I48+'[2]7 pr._kita dotacija'!I231+'[2]7 pr._kita dotacija'!I322+'[2]9 pr._įstaigų pajamos'!I94+'[2]9 pr._įstaigų pajamos'!I116+'[2]11 pr._apyvartinės lėšos'!I57+'[2]11 pr._apyvartinės lėšos'!I110+'[2]11 pr._apyvartinės lėšos'!I118</f>
        <v>5.9</v>
      </c>
      <c r="I66" s="11">
        <f>'[2]4 pr._savarankiškos f-jos'!J183+'[2]4 pr._savarankiškos f-jos'!J216+'[2]6 pr._mokinio krepšelis'!J48+'[2]7 pr._kita dotacija'!J231+'[2]7 pr._kita dotacija'!J322+'[2]9 pr._įstaigų pajamos'!J94+'[2]9 pr._įstaigų pajamos'!J116+'[2]11 pr._apyvartinės lėšos'!J57+'[2]11 pr._apyvartinės lėšos'!J110+'[2]11 pr._apyvartinės lėšos'!J118</f>
        <v>4.5</v>
      </c>
      <c r="J66" s="11">
        <f>'[2]4 pr._savarankiškos f-jos'!K183+'[2]4 pr._savarankiškos f-jos'!K216+'[2]6 pr._mokinio krepšelis'!K48+'[2]7 pr._kita dotacija'!K231+'[2]7 pr._kita dotacija'!K322+'[2]9 pr._įstaigų pajamos'!K94+'[2]9 pr._įstaigų pajamos'!K116+'[2]11 pr._apyvartinės lėšos'!K57+'[2]11 pr._apyvartinės lėšos'!K110+'[2]11 pr._apyvartinės lėšos'!K118</f>
        <v>0</v>
      </c>
      <c r="K66" s="87">
        <f t="shared" si="1"/>
        <v>706.30000000000007</v>
      </c>
      <c r="L66" s="87">
        <f>'[2]4 pr._savarankiškos f-jos'!M183+'[2]4 pr._savarankiškos f-jos'!M216+'[2]6 pr._mokinio krepšelis'!M48+'[2]7 pr._kita dotacija'!M231+'[2]7 pr._kita dotacija'!M322+'[2]9 pr._įstaigų pajamos'!M94+'[2]9 pr._įstaigų pajamos'!M116+'[2]11 pr._apyvartinės lėšos'!M57+'[2]11 pr._apyvartinės lėšos'!M110+'[2]11 pr._apyvartinės lėšos'!M118</f>
        <v>706.30000000000007</v>
      </c>
      <c r="M66" s="87">
        <f>'[2]4 pr._savarankiškos f-jos'!N183+'[2]4 pr._savarankiškos f-jos'!N216+'[2]6 pr._mokinio krepšelis'!N48+'[2]7 pr._kita dotacija'!N231+'[2]7 pr._kita dotacija'!N322+'[2]9 pr._įstaigų pajamos'!N94+'[2]9 pr._įstaigų pajamos'!N116+'[2]11 pr._apyvartinės lėšos'!N57+'[2]11 pr._apyvartinės lėšos'!N110+'[2]11 pr._apyvartinės lėšos'!N118</f>
        <v>482.20000000000005</v>
      </c>
      <c r="N66" s="87">
        <f>'[2]4 pr._savarankiškos f-jos'!O183+'[2]4 pr._savarankiškos f-jos'!O216+'[2]6 pr._mokinio krepšelis'!O48+'[2]7 pr._kita dotacija'!O231+'[2]7 pr._kita dotacija'!O322+'[2]9 pr._įstaigų pajamos'!O94+'[2]9 pr._įstaigų pajamos'!O116+'[2]11 pr._apyvartinės lėšos'!O57+'[2]11 pr._apyvartinės lėšos'!O110+'[2]11 pr._apyvartinės lėšos'!O118</f>
        <v>0</v>
      </c>
    </row>
    <row r="67" spans="1:14" s="38" customFormat="1" ht="15" customHeight="1" x14ac:dyDescent="0.25">
      <c r="A67" s="6" t="s">
        <v>166</v>
      </c>
      <c r="B67" s="36" t="s">
        <v>168</v>
      </c>
      <c r="C67" s="17">
        <f t="shared" si="3"/>
        <v>530.20000000000005</v>
      </c>
      <c r="D67" s="17">
        <f>'[2]4 pr._savarankiškos f-jos'!E184+'[2]6 pr._mokinio krepšelis'!E49+'[2]7 pr._kita dotacija'!E237+'[2]9 pr._įstaigų pajamos'!E95</f>
        <v>530.20000000000005</v>
      </c>
      <c r="E67" s="17">
        <f>'[2]4 pr._savarankiškos f-jos'!F184+'[2]6 pr._mokinio krepšelis'!F49+'[2]7 pr._kita dotacija'!F237+'[2]9 pr._įstaigų pajamos'!F95</f>
        <v>346.5</v>
      </c>
      <c r="F67" s="17">
        <f>'[2]4 pr._savarankiškos f-jos'!G184+'[2]6 pr._mokinio krepšelis'!G49+'[2]7 pr._kita dotacija'!G237+'[2]9 pr._įstaigų pajamos'!G95</f>
        <v>0</v>
      </c>
      <c r="G67" s="11">
        <f t="shared" si="0"/>
        <v>5.4</v>
      </c>
      <c r="H67" s="11">
        <f>'[2]4 pr._savarankiškos f-jos'!I184+'[2]6 pr._mokinio krepšelis'!I49+'[2]7 pr._kita dotacija'!I237+'[2]9 pr._įstaigų pajamos'!I95</f>
        <v>5.4</v>
      </c>
      <c r="I67" s="11">
        <f>'[2]4 pr._savarankiškos f-jos'!J184+'[2]6 pr._mokinio krepšelis'!J49+'[2]7 pr._kita dotacija'!J237+'[2]9 pr._įstaigų pajamos'!J95</f>
        <v>4.0999999999999996</v>
      </c>
      <c r="J67" s="11">
        <f>'[2]4 pr._savarankiškos f-jos'!K184+'[2]6 pr._mokinio krepšelis'!K49+'[2]7 pr._kita dotacija'!K237+'[2]9 pr._įstaigų pajamos'!K95</f>
        <v>0</v>
      </c>
      <c r="K67" s="87">
        <f t="shared" si="1"/>
        <v>535.59999999999991</v>
      </c>
      <c r="L67" s="87">
        <f>'[2]4 pr._savarankiškos f-jos'!M184+'[2]6 pr._mokinio krepšelis'!M49+'[2]7 pr._kita dotacija'!M237+'[2]9 pr._įstaigų pajamos'!M95</f>
        <v>535.59999999999991</v>
      </c>
      <c r="M67" s="87">
        <f>'[2]4 pr._savarankiškos f-jos'!N184+'[2]6 pr._mokinio krepšelis'!N49+'[2]7 pr._kita dotacija'!N237+'[2]9 pr._įstaigų pajamos'!N95</f>
        <v>350.6</v>
      </c>
      <c r="N67" s="87">
        <f>'[2]4 pr._savarankiškos f-jos'!O184+'[2]6 pr._mokinio krepšelis'!O49+'[2]7 pr._kita dotacija'!O237+'[2]9 pr._įstaigų pajamos'!O95</f>
        <v>0</v>
      </c>
    </row>
    <row r="68" spans="1:14" ht="15" customHeight="1" x14ac:dyDescent="0.25">
      <c r="A68" s="6" t="s">
        <v>116</v>
      </c>
      <c r="B68" s="30" t="s">
        <v>27</v>
      </c>
      <c r="C68" s="17">
        <f t="shared" si="3"/>
        <v>247.8</v>
      </c>
      <c r="D68" s="17">
        <f>'[2]4 pr._savarankiškos f-jos'!E197+'[2]9 pr._įstaigų pajamos'!E102+'[2]7 pr._kita dotacija'!E267+'[2]11 pr._apyvartinės lėšos'!E60</f>
        <v>247.5</v>
      </c>
      <c r="E68" s="17">
        <f>'[2]4 pr._savarankiškos f-jos'!F197+'[2]9 pr._įstaigų pajamos'!F102+'[2]7 pr._kita dotacija'!F267+'[2]11 pr._apyvartinės lėšos'!F60</f>
        <v>158.5</v>
      </c>
      <c r="F68" s="17">
        <f>'[2]4 pr._savarankiškos f-jos'!G197+'[2]9 pr._įstaigų pajamos'!G102+'[2]7 pr._kita dotacija'!G267+'[2]11 pr._apyvartinės lėšos'!G60</f>
        <v>0.3</v>
      </c>
      <c r="G68" s="11">
        <f t="shared" si="0"/>
        <v>0</v>
      </c>
      <c r="H68" s="11">
        <f>'[2]4 pr._savarankiškos f-jos'!I197+'[2]9 pr._įstaigų pajamos'!I102+'[2]7 pr._kita dotacija'!I267+'[2]11 pr._apyvartinės lėšos'!I60</f>
        <v>0</v>
      </c>
      <c r="I68" s="11">
        <f>'[2]4 pr._savarankiškos f-jos'!J197+'[2]9 pr._įstaigų pajamos'!J102+'[2]7 pr._kita dotacija'!J267+'[2]11 pr._apyvartinės lėšos'!J60</f>
        <v>0</v>
      </c>
      <c r="J68" s="11">
        <f>'[2]4 pr._savarankiškos f-jos'!K197+'[2]9 pr._įstaigų pajamos'!K102+'[2]7 pr._kita dotacija'!K267+'[2]11 pr._apyvartinės lėšos'!K60</f>
        <v>0</v>
      </c>
      <c r="K68" s="87">
        <f t="shared" si="1"/>
        <v>247.8</v>
      </c>
      <c r="L68" s="87">
        <f>'[2]4 pr._savarankiškos f-jos'!M197+'[2]9 pr._įstaigų pajamos'!M102+'[2]7 pr._kita dotacija'!M267+'[2]11 pr._apyvartinės lėšos'!M60</f>
        <v>247.5</v>
      </c>
      <c r="M68" s="87">
        <f>'[2]4 pr._savarankiškos f-jos'!N197+'[2]9 pr._įstaigų pajamos'!N102+'[2]7 pr._kita dotacija'!N267+'[2]11 pr._apyvartinės lėšos'!N60</f>
        <v>158.5</v>
      </c>
      <c r="N68" s="87">
        <f>'[2]4 pr._savarankiškos f-jos'!O197+'[2]9 pr._įstaigų pajamos'!O102+'[2]7 pr._kita dotacija'!O267+'[2]11 pr._apyvartinės lėšos'!O60</f>
        <v>0.3</v>
      </c>
    </row>
    <row r="69" spans="1:14" ht="15" customHeight="1" x14ac:dyDescent="0.25">
      <c r="A69" s="6" t="s">
        <v>117</v>
      </c>
      <c r="B69" s="30" t="s">
        <v>57</v>
      </c>
      <c r="C69" s="17">
        <f t="shared" si="3"/>
        <v>71.900000000000006</v>
      </c>
      <c r="D69" s="17">
        <f>'[2]4 pr._savarankiškos f-jos'!E198+'[2]9 pr._įstaigų pajamos'!E103+'[2]7 pr._kita dotacija'!E271+'[2]11 pr._apyvartinės lėšos'!E61+'[2]11 pr._apyvartinės lėšos'!E113</f>
        <v>71.900000000000006</v>
      </c>
      <c r="E69" s="17">
        <f>'[2]4 pr._savarankiškos f-jos'!F198+'[2]9 pr._įstaigų pajamos'!F103+'[2]7 pr._kita dotacija'!F271+'[2]11 pr._apyvartinės lėšos'!F61+'[2]11 pr._apyvartinės lėšos'!F113</f>
        <v>49.5</v>
      </c>
      <c r="F69" s="17">
        <f>'[2]4 pr._savarankiškos f-jos'!G198+'[2]9 pr._įstaigų pajamos'!G103+'[2]7 pr._kita dotacija'!G271+'[2]11 pr._apyvartinės lėšos'!G61+'[2]11 pr._apyvartinės lėšos'!G113</f>
        <v>0</v>
      </c>
      <c r="G69" s="11">
        <f t="shared" si="0"/>
        <v>0</v>
      </c>
      <c r="H69" s="11">
        <f>'[2]4 pr._savarankiškos f-jos'!I198+'[2]9 pr._įstaigų pajamos'!I103+'[2]7 pr._kita dotacija'!I271+'[2]11 pr._apyvartinės lėšos'!I61+'[2]11 pr._apyvartinės lėšos'!I113</f>
        <v>0</v>
      </c>
      <c r="I69" s="11">
        <f>'[2]4 pr._savarankiškos f-jos'!J198+'[2]9 pr._įstaigų pajamos'!J103+'[2]7 pr._kita dotacija'!J271+'[2]11 pr._apyvartinės lėšos'!J61+'[2]11 pr._apyvartinės lėšos'!J113</f>
        <v>0</v>
      </c>
      <c r="J69" s="11">
        <f>'[2]4 pr._savarankiškos f-jos'!K198+'[2]9 pr._įstaigų pajamos'!K103+'[2]7 pr._kita dotacija'!K271+'[2]11 pr._apyvartinės lėšos'!K61+'[2]11 pr._apyvartinės lėšos'!K113</f>
        <v>0</v>
      </c>
      <c r="K69" s="87">
        <f t="shared" si="1"/>
        <v>71.900000000000006</v>
      </c>
      <c r="L69" s="87">
        <f>'[2]4 pr._savarankiškos f-jos'!M198+'[2]9 pr._įstaigų pajamos'!M103+'[2]7 pr._kita dotacija'!M271+'[2]11 pr._apyvartinės lėšos'!M61+'[2]11 pr._apyvartinės lėšos'!M113</f>
        <v>71.900000000000006</v>
      </c>
      <c r="M69" s="87">
        <f>'[2]4 pr._savarankiškos f-jos'!N198+'[2]9 pr._įstaigų pajamos'!N103+'[2]7 pr._kita dotacija'!N271+'[2]11 pr._apyvartinės lėšos'!N61+'[2]11 pr._apyvartinės lėšos'!N113</f>
        <v>49.5</v>
      </c>
      <c r="N69" s="87">
        <f>'[2]4 pr._savarankiškos f-jos'!O198+'[2]9 pr._įstaigų pajamos'!O103+'[2]7 pr._kita dotacija'!O271+'[2]11 pr._apyvartinės lėšos'!O61+'[2]11 pr._apyvartinės lėšos'!O113</f>
        <v>0</v>
      </c>
    </row>
    <row r="70" spans="1:14" ht="15" customHeight="1" x14ac:dyDescent="0.25">
      <c r="A70" s="14" t="s">
        <v>118</v>
      </c>
      <c r="B70" s="30" t="s">
        <v>58</v>
      </c>
      <c r="C70" s="17">
        <f t="shared" si="3"/>
        <v>52.3</v>
      </c>
      <c r="D70" s="17">
        <f>'[2]4 pr._savarankiškos f-jos'!E199+'[2]9 pr._įstaigų pajamos'!E104+'[2]7 pr._kita dotacija'!E275+'[2]11 pr._apyvartinės lėšos'!E62</f>
        <v>52.3</v>
      </c>
      <c r="E70" s="17">
        <f>'[2]4 pr._savarankiškos f-jos'!F199+'[2]9 pr._įstaigų pajamos'!F104+'[2]7 pr._kita dotacija'!F275+'[2]11 pr._apyvartinės lėšos'!F62</f>
        <v>33.699999999999996</v>
      </c>
      <c r="F70" s="17">
        <f>'[2]4 pr._savarankiškos f-jos'!G199+'[2]9 pr._įstaigų pajamos'!G104+'[2]7 pr._kita dotacija'!G275+'[2]11 pr._apyvartinės lėšos'!G62</f>
        <v>0</v>
      </c>
      <c r="G70" s="11">
        <f t="shared" si="0"/>
        <v>0</v>
      </c>
      <c r="H70" s="11">
        <f>'[2]4 pr._savarankiškos f-jos'!I199+'[2]9 pr._įstaigų pajamos'!I104+'[2]7 pr._kita dotacija'!I275+'[2]11 pr._apyvartinės lėšos'!I62</f>
        <v>0</v>
      </c>
      <c r="I70" s="11">
        <f>'[2]4 pr._savarankiškos f-jos'!J199+'[2]9 pr._įstaigų pajamos'!J104+'[2]7 pr._kita dotacija'!J275+'[2]11 pr._apyvartinės lėšos'!J62</f>
        <v>0</v>
      </c>
      <c r="J70" s="11">
        <f>'[2]4 pr._savarankiškos f-jos'!K199+'[2]9 pr._įstaigų pajamos'!K104+'[2]7 pr._kita dotacija'!K275+'[2]11 pr._apyvartinės lėšos'!K62</f>
        <v>0</v>
      </c>
      <c r="K70" s="87">
        <f t="shared" si="1"/>
        <v>52.3</v>
      </c>
      <c r="L70" s="87">
        <f>'[2]4 pr._savarankiškos f-jos'!M199+'[2]9 pr._įstaigų pajamos'!M104+'[2]7 pr._kita dotacija'!M275+'[2]11 pr._apyvartinės lėšos'!M62</f>
        <v>52.3</v>
      </c>
      <c r="M70" s="87">
        <f>'[2]4 pr._savarankiškos f-jos'!N199+'[2]9 pr._įstaigų pajamos'!N104+'[2]7 pr._kita dotacija'!N275+'[2]11 pr._apyvartinės lėšos'!N62</f>
        <v>33.699999999999996</v>
      </c>
      <c r="N70" s="87">
        <f>'[2]4 pr._savarankiškos f-jos'!O199+'[2]9 pr._įstaigų pajamos'!O104+'[2]7 pr._kita dotacija'!O275+'[2]11 pr._apyvartinės lėšos'!O62</f>
        <v>0</v>
      </c>
    </row>
    <row r="71" spans="1:14" ht="15" customHeight="1" x14ac:dyDescent="0.25">
      <c r="A71" s="41" t="s">
        <v>119</v>
      </c>
      <c r="B71" s="30" t="s">
        <v>394</v>
      </c>
      <c r="C71" s="17">
        <f t="shared" si="3"/>
        <v>35.099999999999994</v>
      </c>
      <c r="D71" s="17">
        <f>'[2]4 pr._savarankiškos f-jos'!E200+'[2]9 pr._įstaigų pajamos'!E105+'[2]7 pr._kita dotacija'!E279+'[2]11 pr._apyvartinės lėšos'!E63</f>
        <v>35.099999999999994</v>
      </c>
      <c r="E71" s="17">
        <f>'[2]4 pr._savarankiškos f-jos'!F200+'[2]9 pr._įstaigų pajamos'!F105+'[2]7 pr._kita dotacija'!F279+'[2]11 pr._apyvartinės lėšos'!F63</f>
        <v>25</v>
      </c>
      <c r="F71" s="17">
        <f>'[2]4 pr._savarankiškos f-jos'!G200+'[2]9 pr._įstaigų pajamos'!G105+'[2]7 pr._kita dotacija'!G279+'[2]11 pr._apyvartinės lėšos'!G63</f>
        <v>0</v>
      </c>
      <c r="G71" s="11">
        <f t="shared" si="0"/>
        <v>0</v>
      </c>
      <c r="H71" s="11">
        <f>'[2]4 pr._savarankiškos f-jos'!I200+'[2]9 pr._įstaigų pajamos'!I105+'[2]7 pr._kita dotacija'!I279+'[2]11 pr._apyvartinės lėšos'!I63</f>
        <v>0</v>
      </c>
      <c r="I71" s="11">
        <f>'[2]4 pr._savarankiškos f-jos'!J200+'[2]9 pr._įstaigų pajamos'!J105+'[2]7 pr._kita dotacija'!J279+'[2]11 pr._apyvartinės lėšos'!J63</f>
        <v>0</v>
      </c>
      <c r="J71" s="11">
        <f>'[2]4 pr._savarankiškos f-jos'!K200+'[2]9 pr._įstaigų pajamos'!K105+'[2]7 pr._kita dotacija'!K279+'[2]11 pr._apyvartinės lėšos'!K63</f>
        <v>0</v>
      </c>
      <c r="K71" s="87">
        <f t="shared" si="1"/>
        <v>35.099999999999994</v>
      </c>
      <c r="L71" s="87">
        <f>'[2]4 pr._savarankiškos f-jos'!M200+'[2]9 pr._įstaigų pajamos'!M105+'[2]7 pr._kita dotacija'!M279+'[2]11 pr._apyvartinės lėšos'!M63</f>
        <v>35.099999999999994</v>
      </c>
      <c r="M71" s="87">
        <f>'[2]4 pr._savarankiškos f-jos'!N200+'[2]9 pr._įstaigų pajamos'!N105+'[2]7 pr._kita dotacija'!N279+'[2]11 pr._apyvartinės lėšos'!N63</f>
        <v>25</v>
      </c>
      <c r="N71" s="87">
        <f>'[2]4 pr._savarankiškos f-jos'!O200+'[2]9 pr._įstaigų pajamos'!O105+'[2]7 pr._kita dotacija'!O279+'[2]11 pr._apyvartinės lėšos'!O63</f>
        <v>0</v>
      </c>
    </row>
    <row r="72" spans="1:14" ht="15" customHeight="1" x14ac:dyDescent="0.25">
      <c r="A72" s="33" t="s">
        <v>120</v>
      </c>
      <c r="B72" s="30" t="s">
        <v>396</v>
      </c>
      <c r="C72" s="17">
        <f t="shared" si="3"/>
        <v>77.100000000000009</v>
      </c>
      <c r="D72" s="17">
        <f>'[2]4 pr._savarankiškos f-jos'!E201+'[2]9 pr._įstaigų pajamos'!E106+'[2]7 pr._kita dotacija'!E283+'[2]11 pr._apyvartinės lėšos'!E64</f>
        <v>77.100000000000009</v>
      </c>
      <c r="E72" s="17">
        <f>'[2]4 pr._savarankiškos f-jos'!F201+'[2]9 pr._įstaigų pajamos'!F106+'[2]7 pr._kita dotacija'!F283+'[2]11 pr._apyvartinės lėšos'!F64</f>
        <v>52.5</v>
      </c>
      <c r="F72" s="17">
        <f>'[2]4 pr._savarankiškos f-jos'!G201+'[2]9 pr._įstaigų pajamos'!G106+'[2]7 pr._kita dotacija'!G283+'[2]11 pr._apyvartinės lėšos'!G64</f>
        <v>0</v>
      </c>
      <c r="G72" s="11">
        <f t="shared" si="0"/>
        <v>0</v>
      </c>
      <c r="H72" s="11">
        <f>'[2]4 pr._savarankiškos f-jos'!I201+'[2]9 pr._įstaigų pajamos'!I106+'[2]7 pr._kita dotacija'!I283+'[2]11 pr._apyvartinės lėšos'!I64</f>
        <v>0</v>
      </c>
      <c r="I72" s="11">
        <f>'[2]4 pr._savarankiškos f-jos'!J201+'[2]9 pr._įstaigų pajamos'!J106+'[2]7 pr._kita dotacija'!J283+'[2]11 pr._apyvartinės lėšos'!J64</f>
        <v>0</v>
      </c>
      <c r="J72" s="11">
        <f>'[2]4 pr._savarankiškos f-jos'!K201+'[2]9 pr._įstaigų pajamos'!K106+'[2]7 pr._kita dotacija'!K283+'[2]11 pr._apyvartinės lėšos'!K64</f>
        <v>0</v>
      </c>
      <c r="K72" s="87">
        <f t="shared" si="1"/>
        <v>77.100000000000009</v>
      </c>
      <c r="L72" s="87">
        <f>'[2]4 pr._savarankiškos f-jos'!M201+'[2]9 pr._įstaigų pajamos'!M106+'[2]7 pr._kita dotacija'!M283+'[2]11 pr._apyvartinės lėšos'!M64</f>
        <v>77.100000000000009</v>
      </c>
      <c r="M72" s="87">
        <f>'[2]4 pr._savarankiškos f-jos'!N201+'[2]9 pr._įstaigų pajamos'!N106+'[2]7 pr._kita dotacija'!N283+'[2]11 pr._apyvartinės lėšos'!N64</f>
        <v>52.5</v>
      </c>
      <c r="N72" s="87">
        <f>'[2]4 pr._savarankiškos f-jos'!O201+'[2]9 pr._įstaigų pajamos'!O106+'[2]7 pr._kita dotacija'!O283+'[2]11 pr._apyvartinės lėšos'!O64</f>
        <v>0</v>
      </c>
    </row>
    <row r="73" spans="1:14" ht="15" customHeight="1" x14ac:dyDescent="0.25">
      <c r="A73" s="33" t="s">
        <v>162</v>
      </c>
      <c r="B73" s="30" t="s">
        <v>67</v>
      </c>
      <c r="C73" s="17">
        <f t="shared" si="3"/>
        <v>40.4</v>
      </c>
      <c r="D73" s="17">
        <f>'[2]4 pr._savarankiškos f-jos'!E202+'[2]9 pr._įstaigų pajamos'!E107+'[2]7 pr._kita dotacija'!E287+'[2]11 pr._apyvartinės lėšos'!E65</f>
        <v>40.4</v>
      </c>
      <c r="E73" s="17">
        <f>'[2]4 pr._savarankiškos f-jos'!F202+'[2]9 pr._įstaigų pajamos'!F107+'[2]7 pr._kita dotacija'!F287+'[2]11 pr._apyvartinės lėšos'!F65</f>
        <v>28</v>
      </c>
      <c r="F73" s="17">
        <f>'[2]4 pr._savarankiškos f-jos'!G202+'[2]9 pr._įstaigų pajamos'!G107+'[2]7 pr._kita dotacija'!G287+'[2]11 pr._apyvartinės lėšos'!G65</f>
        <v>0</v>
      </c>
      <c r="G73" s="11">
        <f t="shared" si="0"/>
        <v>0</v>
      </c>
      <c r="H73" s="11">
        <f>'[2]4 pr._savarankiškos f-jos'!I202+'[2]9 pr._įstaigų pajamos'!I107+'[2]7 pr._kita dotacija'!I287+'[2]11 pr._apyvartinės lėšos'!I65</f>
        <v>0</v>
      </c>
      <c r="I73" s="11">
        <f>'[2]4 pr._savarankiškos f-jos'!J202+'[2]9 pr._įstaigų pajamos'!J107+'[2]7 pr._kita dotacija'!J287+'[2]11 pr._apyvartinės lėšos'!J65</f>
        <v>0</v>
      </c>
      <c r="J73" s="11">
        <f>'[2]4 pr._savarankiškos f-jos'!K202+'[2]9 pr._įstaigų pajamos'!K107+'[2]7 pr._kita dotacija'!K287+'[2]11 pr._apyvartinės lėšos'!K65</f>
        <v>0</v>
      </c>
      <c r="K73" s="87">
        <f t="shared" si="1"/>
        <v>40.4</v>
      </c>
      <c r="L73" s="87">
        <f>'[2]4 pr._savarankiškos f-jos'!M202+'[2]9 pr._įstaigų pajamos'!M107+'[2]7 pr._kita dotacija'!M287+'[2]11 pr._apyvartinės lėšos'!M65</f>
        <v>40.4</v>
      </c>
      <c r="M73" s="87">
        <f>'[2]4 pr._savarankiškos f-jos'!N202+'[2]9 pr._įstaigų pajamos'!N107+'[2]7 pr._kita dotacija'!N287+'[2]11 pr._apyvartinės lėšos'!N65</f>
        <v>28</v>
      </c>
      <c r="N73" s="87">
        <f>'[2]4 pr._savarankiškos f-jos'!O202+'[2]9 pr._įstaigų pajamos'!O107+'[2]7 pr._kita dotacija'!O287+'[2]11 pr._apyvartinės lėšos'!O65</f>
        <v>0</v>
      </c>
    </row>
    <row r="74" spans="1:14" ht="15" customHeight="1" x14ac:dyDescent="0.25">
      <c r="A74" s="33" t="s">
        <v>121</v>
      </c>
      <c r="B74" s="30" t="s">
        <v>154</v>
      </c>
      <c r="C74" s="17">
        <f t="shared" si="3"/>
        <v>34.4</v>
      </c>
      <c r="D74" s="17">
        <f>'[2]4 pr._savarankiškos f-jos'!E203+'[2]9 pr._įstaigų pajamos'!E108+'[2]7 pr._kita dotacija'!E291</f>
        <v>34.4</v>
      </c>
      <c r="E74" s="17">
        <f>'[2]4 pr._savarankiškos f-jos'!F203+'[2]9 pr._įstaigų pajamos'!F108+'[2]7 pr._kita dotacija'!F291</f>
        <v>22.1</v>
      </c>
      <c r="F74" s="17">
        <f>'[2]4 pr._savarankiškos f-jos'!G203+'[2]9 pr._įstaigų pajamos'!G108+'[2]7 pr._kita dotacija'!G291</f>
        <v>0</v>
      </c>
      <c r="G74" s="11">
        <f t="shared" si="0"/>
        <v>0</v>
      </c>
      <c r="H74" s="11">
        <f>'[2]4 pr._savarankiškos f-jos'!I203+'[2]9 pr._įstaigų pajamos'!I108+'[2]7 pr._kita dotacija'!I291</f>
        <v>0</v>
      </c>
      <c r="I74" s="11">
        <f>'[2]4 pr._savarankiškos f-jos'!J203+'[2]9 pr._įstaigų pajamos'!J108+'[2]7 pr._kita dotacija'!J291</f>
        <v>0</v>
      </c>
      <c r="J74" s="11">
        <f>'[2]4 pr._savarankiškos f-jos'!K203+'[2]9 pr._įstaigų pajamos'!K108+'[2]7 pr._kita dotacija'!K291</f>
        <v>0</v>
      </c>
      <c r="K74" s="87">
        <f t="shared" si="1"/>
        <v>34.4</v>
      </c>
      <c r="L74" s="87">
        <f>'[2]4 pr._savarankiškos f-jos'!M203+'[2]9 pr._įstaigų pajamos'!M108+'[2]7 pr._kita dotacija'!M291</f>
        <v>34.4</v>
      </c>
      <c r="M74" s="87">
        <f>'[2]4 pr._savarankiškos f-jos'!N203+'[2]9 pr._įstaigų pajamos'!N108+'[2]7 pr._kita dotacija'!N291</f>
        <v>22.1</v>
      </c>
      <c r="N74" s="87">
        <f>'[2]4 pr._savarankiškos f-jos'!O203+'[2]9 pr._įstaigų pajamos'!O108+'[2]7 pr._kita dotacija'!O291</f>
        <v>0</v>
      </c>
    </row>
    <row r="75" spans="1:14" ht="15" customHeight="1" x14ac:dyDescent="0.25">
      <c r="A75" s="33" t="s">
        <v>122</v>
      </c>
      <c r="B75" s="30" t="s">
        <v>28</v>
      </c>
      <c r="C75" s="17">
        <f t="shared" si="3"/>
        <v>484.90000000000003</v>
      </c>
      <c r="D75" s="17">
        <f>'[2]4 pr._savarankiškos f-jos'!E204+'[2]9 pr._įstaigų pajamos'!E109+'[2]7 pr._kita dotacija'!E295+'[2]10 pr._skolintos lėšos'!E48+'[2]11 pr._apyvartinės lėšos'!E66</f>
        <v>484.90000000000003</v>
      </c>
      <c r="E75" s="17">
        <f>'[2]4 pr._savarankiškos f-jos'!F204+'[2]9 pr._įstaigų pajamos'!F109+'[2]7 pr._kita dotacija'!F295+'[2]10 pr._skolintos lėšos'!F48+'[2]11 pr._apyvartinės lėšos'!F66</f>
        <v>322</v>
      </c>
      <c r="F75" s="17">
        <f>'[2]4 pr._savarankiškos f-jos'!G204+'[2]9 pr._įstaigų pajamos'!G109+'[2]7 pr._kita dotacija'!G295+'[2]10 pr._skolintos lėšos'!G48+'[2]11 pr._apyvartinės lėšos'!G66</f>
        <v>0</v>
      </c>
      <c r="G75" s="11">
        <f t="shared" si="0"/>
        <v>0</v>
      </c>
      <c r="H75" s="11">
        <f>'[2]4 pr._savarankiškos f-jos'!I204+'[2]9 pr._įstaigų pajamos'!I109+'[2]7 pr._kita dotacija'!I295+'[2]10 pr._skolintos lėšos'!I48+'[2]11 pr._apyvartinės lėšos'!I66</f>
        <v>0</v>
      </c>
      <c r="I75" s="11">
        <f>'[2]4 pr._savarankiškos f-jos'!J204+'[2]9 pr._įstaigų pajamos'!J109+'[2]7 pr._kita dotacija'!J295+'[2]10 pr._skolintos lėšos'!J48+'[2]11 pr._apyvartinės lėšos'!J66</f>
        <v>0</v>
      </c>
      <c r="J75" s="11">
        <f>'[2]4 pr._savarankiškos f-jos'!K204+'[2]9 pr._įstaigų pajamos'!K109+'[2]7 pr._kita dotacija'!K295+'[2]10 pr._skolintos lėšos'!K48+'[2]11 pr._apyvartinės lėšos'!K66</f>
        <v>0</v>
      </c>
      <c r="K75" s="87">
        <f t="shared" si="1"/>
        <v>484.90000000000003</v>
      </c>
      <c r="L75" s="87">
        <f>'[2]4 pr._savarankiškos f-jos'!M204+'[2]9 pr._įstaigų pajamos'!M109+'[2]7 pr._kita dotacija'!M295+'[2]10 pr._skolintos lėšos'!M48+'[2]11 pr._apyvartinės lėšos'!M66</f>
        <v>484.90000000000003</v>
      </c>
      <c r="M75" s="87">
        <f>'[2]4 pr._savarankiškos f-jos'!N204+'[2]9 pr._įstaigų pajamos'!N109+'[2]7 pr._kita dotacija'!N295+'[2]10 pr._skolintos lėšos'!N48+'[2]11 pr._apyvartinės lėšos'!N66</f>
        <v>322</v>
      </c>
      <c r="N75" s="87">
        <f>'[2]4 pr._savarankiškos f-jos'!O204+'[2]9 pr._įstaigų pajamos'!O109+'[2]7 pr._kita dotacija'!O295+'[2]10 pr._skolintos lėšos'!O48+'[2]11 pr._apyvartinės lėšos'!O66</f>
        <v>0</v>
      </c>
    </row>
    <row r="76" spans="1:14" ht="15" customHeight="1" x14ac:dyDescent="0.25">
      <c r="A76" s="33" t="s">
        <v>123</v>
      </c>
      <c r="B76" s="13" t="s">
        <v>29</v>
      </c>
      <c r="C76" s="17">
        <f t="shared" si="3"/>
        <v>146.19999999999999</v>
      </c>
      <c r="D76" s="17">
        <f>'[2]4 pr._savarankiškos f-jos'!E205+'[2]9 pr._įstaigų pajamos'!E110+'[2]7 pr._kita dotacija'!E299+'[2]11 pr._apyvartinės lėšos'!E67</f>
        <v>146.19999999999999</v>
      </c>
      <c r="E76" s="17">
        <f>'[2]4 pr._savarankiškos f-jos'!F205+'[2]9 pr._įstaigų pajamos'!F110+'[2]7 pr._kita dotacija'!F299+'[2]11 pr._apyvartinės lėšos'!F67</f>
        <v>94.1</v>
      </c>
      <c r="F76" s="17">
        <f>'[2]4 pr._savarankiškos f-jos'!G205+'[2]9 pr._įstaigų pajamos'!G110+'[2]7 pr._kita dotacija'!G299+'[2]11 pr._apyvartinės lėšos'!G67</f>
        <v>0</v>
      </c>
      <c r="G76" s="11">
        <f t="shared" si="0"/>
        <v>0</v>
      </c>
      <c r="H76" s="11">
        <f>'[2]4 pr._savarankiškos f-jos'!I205+'[2]9 pr._įstaigų pajamos'!I110+'[2]7 pr._kita dotacija'!I299+'[2]11 pr._apyvartinės lėšos'!I67</f>
        <v>0</v>
      </c>
      <c r="I76" s="11">
        <f>'[2]4 pr._savarankiškos f-jos'!J205+'[2]9 pr._įstaigų pajamos'!J110+'[2]7 pr._kita dotacija'!J299+'[2]11 pr._apyvartinės lėšos'!J67</f>
        <v>0</v>
      </c>
      <c r="J76" s="11">
        <f>'[2]4 pr._savarankiškos f-jos'!K205+'[2]9 pr._įstaigų pajamos'!K110+'[2]7 pr._kita dotacija'!K299+'[2]11 pr._apyvartinės lėšos'!K67</f>
        <v>0</v>
      </c>
      <c r="K76" s="87">
        <f t="shared" si="1"/>
        <v>146.19999999999999</v>
      </c>
      <c r="L76" s="87">
        <f>'[2]4 pr._savarankiškos f-jos'!M205+'[2]9 pr._įstaigų pajamos'!M110+'[2]7 pr._kita dotacija'!M299+'[2]11 pr._apyvartinės lėšos'!M67</f>
        <v>146.19999999999999</v>
      </c>
      <c r="M76" s="87">
        <f>'[2]4 pr._savarankiškos f-jos'!N205+'[2]9 pr._įstaigų pajamos'!N110+'[2]7 pr._kita dotacija'!N299+'[2]11 pr._apyvartinės lėšos'!N67</f>
        <v>94.1</v>
      </c>
      <c r="N76" s="87">
        <f>'[2]4 pr._savarankiškos f-jos'!O205+'[2]9 pr._įstaigų pajamos'!O110+'[2]7 pr._kita dotacija'!O299+'[2]11 pr._apyvartinės lėšos'!O67</f>
        <v>0</v>
      </c>
    </row>
    <row r="77" spans="1:14" ht="15" customHeight="1" x14ac:dyDescent="0.25">
      <c r="A77" s="33" t="s">
        <v>124</v>
      </c>
      <c r="B77" s="87" t="s">
        <v>64</v>
      </c>
      <c r="C77" s="17">
        <f t="shared" si="3"/>
        <v>379.00000000000006</v>
      </c>
      <c r="D77" s="17">
        <f>'[2]4 pr._savarankiškos f-jos'!E206+'[2]6 pr._mokinio krepšelis'!E50+'[2]9 pr._įstaigų pajamos'!E111+'[2]7 pr._kita dotacija'!E303+'[2]11 pr._apyvartinės lėšos'!E68</f>
        <v>379.00000000000006</v>
      </c>
      <c r="E77" s="17">
        <f>'[2]4 pr._savarankiškos f-jos'!F206+'[2]6 pr._mokinio krepšelis'!F50+'[2]9 pr._įstaigų pajamos'!F111+'[2]7 pr._kita dotacija'!F303+'[2]11 pr._apyvartinės lėšos'!F68</f>
        <v>243.6</v>
      </c>
      <c r="F77" s="17">
        <f>'[2]4 pr._savarankiškos f-jos'!G206+'[2]6 pr._mokinio krepšelis'!G50+'[2]9 pr._įstaigų pajamos'!G111+'[2]7 pr._kita dotacija'!G303+'[2]11 pr._apyvartinės lėšos'!G68</f>
        <v>0</v>
      </c>
      <c r="G77" s="11">
        <f t="shared" si="0"/>
        <v>0</v>
      </c>
      <c r="H77" s="11">
        <f>'[2]4 pr._savarankiškos f-jos'!I206+'[2]6 pr._mokinio krepšelis'!I50+'[2]9 pr._įstaigų pajamos'!I111+'[2]7 pr._kita dotacija'!I303+'[2]11 pr._apyvartinės lėšos'!I68</f>
        <v>0</v>
      </c>
      <c r="I77" s="11">
        <f>'[2]4 pr._savarankiškos f-jos'!J206+'[2]6 pr._mokinio krepšelis'!J50+'[2]9 pr._įstaigų pajamos'!J111+'[2]7 pr._kita dotacija'!J303+'[2]11 pr._apyvartinės lėšos'!J68</f>
        <v>0</v>
      </c>
      <c r="J77" s="11">
        <f>'[2]4 pr._savarankiškos f-jos'!K206+'[2]6 pr._mokinio krepšelis'!K50+'[2]9 pr._įstaigų pajamos'!K111+'[2]7 pr._kita dotacija'!K303+'[2]11 pr._apyvartinės lėšos'!K68</f>
        <v>0</v>
      </c>
      <c r="K77" s="87">
        <f t="shared" si="1"/>
        <v>379.00000000000006</v>
      </c>
      <c r="L77" s="87">
        <f>'[2]4 pr._savarankiškos f-jos'!M206+'[2]6 pr._mokinio krepšelis'!M50+'[2]9 pr._įstaigų pajamos'!M111+'[2]7 pr._kita dotacija'!M303+'[2]11 pr._apyvartinės lėšos'!M68</f>
        <v>379.00000000000006</v>
      </c>
      <c r="M77" s="87">
        <f>'[2]4 pr._savarankiškos f-jos'!N206+'[2]6 pr._mokinio krepšelis'!N50+'[2]9 pr._įstaigų pajamos'!N111+'[2]7 pr._kita dotacija'!N303+'[2]11 pr._apyvartinės lėšos'!N68</f>
        <v>243.6</v>
      </c>
      <c r="N77" s="87">
        <f>'[2]4 pr._savarankiškos f-jos'!O206+'[2]6 pr._mokinio krepšelis'!O50+'[2]9 pr._įstaigų pajamos'!O111+'[2]7 pr._kita dotacija'!O303+'[2]11 pr._apyvartinės lėšos'!O68</f>
        <v>0</v>
      </c>
    </row>
    <row r="78" spans="1:14" ht="15" customHeight="1" x14ac:dyDescent="0.25">
      <c r="A78" s="33" t="s">
        <v>125</v>
      </c>
      <c r="B78" s="77" t="s">
        <v>52</v>
      </c>
      <c r="C78" s="17">
        <f>D78+F78</f>
        <v>484.1</v>
      </c>
      <c r="D78" s="17">
        <f>'[2]4 pr._savarankiškos f-jos'!E214+'[2]9 pr._įstaigų pajamos'!E114+'[2]7 pr._kita dotacija'!E311+'[2]11 pr._apyvartinės lėšos'!E116+'[2]11 pr._apyvartinės lėšos'!E72</f>
        <v>484.1</v>
      </c>
      <c r="E78" s="17">
        <f>'[2]4 pr._savarankiškos f-jos'!F214+'[2]9 pr._įstaigų pajamos'!F114+'[2]7 pr._kita dotacija'!F311+'[2]11 pr._apyvartinės lėšos'!F116+'[2]11 pr._apyvartinės lėšos'!F72</f>
        <v>259.5</v>
      </c>
      <c r="F78" s="17">
        <f>'[2]4 pr._savarankiškos f-jos'!G214+'[2]9 pr._įstaigų pajamos'!G114+'[2]7 pr._kita dotacija'!G311+'[2]11 pr._apyvartinės lėšos'!G116+'[2]11 pr._apyvartinės lėšos'!G72</f>
        <v>0</v>
      </c>
      <c r="G78" s="11">
        <f t="shared" si="0"/>
        <v>0</v>
      </c>
      <c r="H78" s="11">
        <f>'[2]4 pr._savarankiškos f-jos'!I214+'[2]9 pr._įstaigų pajamos'!I114+'[2]7 pr._kita dotacija'!I311+'[2]11 pr._apyvartinės lėšos'!I116+'[2]11 pr._apyvartinės lėšos'!I72</f>
        <v>0</v>
      </c>
      <c r="I78" s="11">
        <f>'[2]4 pr._savarankiškos f-jos'!J214+'[2]9 pr._įstaigų pajamos'!J114+'[2]7 pr._kita dotacija'!J311+'[2]11 pr._apyvartinės lėšos'!J116+'[2]11 pr._apyvartinės lėšos'!J72</f>
        <v>0</v>
      </c>
      <c r="J78" s="11">
        <f>'[2]4 pr._savarankiškos f-jos'!K214+'[2]9 pr._įstaigų pajamos'!K114+'[2]7 pr._kita dotacija'!K311+'[2]11 pr._apyvartinės lėšos'!K116+'[2]11 pr._apyvartinės lėšos'!K72</f>
        <v>0</v>
      </c>
      <c r="K78" s="87">
        <f t="shared" si="1"/>
        <v>484.1</v>
      </c>
      <c r="L78" s="87">
        <f>'[2]4 pr._savarankiškos f-jos'!M214+'[2]9 pr._įstaigų pajamos'!M114+'[2]7 pr._kita dotacija'!M311+'[2]11 pr._apyvartinės lėšos'!M116+'[2]11 pr._apyvartinės lėšos'!M72</f>
        <v>484.1</v>
      </c>
      <c r="M78" s="87">
        <f>'[2]4 pr._savarankiškos f-jos'!N214+'[2]9 pr._įstaigų pajamos'!N114+'[2]7 pr._kita dotacija'!N311+'[2]11 pr._apyvartinės lėšos'!N116+'[2]11 pr._apyvartinės lėšos'!N72</f>
        <v>259.5</v>
      </c>
      <c r="N78" s="87">
        <f>'[2]4 pr._savarankiškos f-jos'!O214+'[2]9 pr._įstaigų pajamos'!O114+'[2]7 pr._kita dotacija'!O311+'[2]11 pr._apyvartinės lėšos'!O116+'[2]11 pr._apyvartinės lėšos'!O72</f>
        <v>0</v>
      </c>
    </row>
    <row r="79" spans="1:14" ht="15" customHeight="1" x14ac:dyDescent="0.25">
      <c r="A79" s="33" t="s">
        <v>126</v>
      </c>
      <c r="B79" s="30" t="s">
        <v>53</v>
      </c>
      <c r="C79" s="17">
        <f>D79+F79</f>
        <v>700.9</v>
      </c>
      <c r="D79" s="17">
        <f>'[2]4 pr._savarankiškos f-jos'!E215+'[2]5 pr._valstybinės f-jos'!E121+'[2]9 pr._įstaigų pajamos'!E115+'[2]7 pr._kita dotacija'!E313+'[2]11 pr._apyvartinės lėšos'!E73+'[2]11 pr._apyvartinės lėšos'!E117+'[2]11 pr._apyvartinės lėšos'!E137</f>
        <v>700.9</v>
      </c>
      <c r="E79" s="17">
        <f>'[2]4 pr._savarankiškos f-jos'!F215+'[2]5 pr._valstybinės f-jos'!F121+'[2]9 pr._įstaigų pajamos'!F115+'[2]7 pr._kita dotacija'!F313+'[2]11 pr._apyvartinės lėšos'!F73+'[2]11 pr._apyvartinės lėšos'!F117+'[2]11 pr._apyvartinės lėšos'!F137</f>
        <v>492.49999999999994</v>
      </c>
      <c r="F79" s="17">
        <f>'[2]4 pr._savarankiškos f-jos'!G215+'[2]5 pr._valstybinės f-jos'!G121+'[2]9 pr._įstaigų pajamos'!G115+'[2]7 pr._kita dotacija'!G313+'[2]11 pr._apyvartinės lėšos'!G73+'[2]11 pr._apyvartinės lėšos'!G117+'[2]11 pr._apyvartinės lėšos'!G137</f>
        <v>0</v>
      </c>
      <c r="G79" s="11">
        <f t="shared" si="0"/>
        <v>4.7</v>
      </c>
      <c r="H79" s="11">
        <f>'[2]4 pr._savarankiškos f-jos'!I215+'[2]5 pr._valstybinės f-jos'!I121+'[2]9 pr._įstaigų pajamos'!I115+'[2]7 pr._kita dotacija'!I313+'[2]11 pr._apyvartinės lėšos'!I73+'[2]11 pr._apyvartinės lėšos'!I117+'[2]11 pr._apyvartinės lėšos'!I137</f>
        <v>4.7</v>
      </c>
      <c r="I79" s="11">
        <f>'[2]4 pr._savarankiškos f-jos'!J215+'[2]5 pr._valstybinės f-jos'!J121+'[2]9 pr._įstaigų pajamos'!J115+'[2]7 pr._kita dotacija'!J313+'[2]11 pr._apyvartinės lėšos'!J73+'[2]11 pr._apyvartinės lėšos'!J117+'[2]11 pr._apyvartinės lėšos'!J137</f>
        <v>3.6</v>
      </c>
      <c r="J79" s="11">
        <f>'[2]4 pr._savarankiškos f-jos'!K215+'[2]5 pr._valstybinės f-jos'!K121+'[2]9 pr._įstaigų pajamos'!K115+'[2]7 pr._kita dotacija'!K313+'[2]11 pr._apyvartinės lėšos'!K73+'[2]11 pr._apyvartinės lėšos'!K117+'[2]11 pr._apyvartinės lėšos'!K137</f>
        <v>0</v>
      </c>
      <c r="K79" s="87">
        <f t="shared" si="1"/>
        <v>705.6</v>
      </c>
      <c r="L79" s="87">
        <f>'[2]4 pr._savarankiškos f-jos'!M215+'[2]5 pr._valstybinės f-jos'!M121+'[2]9 pr._įstaigų pajamos'!M115+'[2]7 pr._kita dotacija'!M313+'[2]11 pr._apyvartinės lėšos'!M73+'[2]11 pr._apyvartinės lėšos'!M117+'[2]11 pr._apyvartinės lėšos'!M137</f>
        <v>705.6</v>
      </c>
      <c r="M79" s="87">
        <f>'[2]4 pr._savarankiškos f-jos'!N215+'[2]5 pr._valstybinės f-jos'!N121+'[2]9 pr._įstaigų pajamos'!N115+'[2]7 pr._kita dotacija'!N313+'[2]11 pr._apyvartinės lėšos'!N73+'[2]11 pr._apyvartinės lėšos'!N117+'[2]11 pr._apyvartinės lėšos'!N137</f>
        <v>496.09999999999991</v>
      </c>
      <c r="N79" s="87">
        <f>'[2]4 pr._savarankiškos f-jos'!O215+'[2]5 pr._valstybinės f-jos'!O121+'[2]9 pr._įstaigų pajamos'!O115+'[2]7 pr._kita dotacija'!O313+'[2]11 pr._apyvartinės lėšos'!O73+'[2]11 pr._apyvartinės lėšos'!O117+'[2]11 pr._apyvartinės lėšos'!O137</f>
        <v>0</v>
      </c>
    </row>
    <row r="80" spans="1:14" s="38" customFormat="1" ht="15" customHeight="1" x14ac:dyDescent="0.25">
      <c r="A80" s="33" t="s">
        <v>127</v>
      </c>
      <c r="B80" s="13" t="s">
        <v>69</v>
      </c>
      <c r="C80" s="17">
        <f>D80+F80</f>
        <v>619.4</v>
      </c>
      <c r="D80" s="17">
        <f>'[2]4 pr._savarankiškos f-jos'!E217+'[2]7 pr._kita dotacija'!E317+'[2]9 pr._įstaigų pajamos'!E117+'[2]11 pr._apyvartinės lėšos'!E74</f>
        <v>619.4</v>
      </c>
      <c r="E80" s="17">
        <f>'[2]4 pr._savarankiškos f-jos'!F217+'[2]7 pr._kita dotacija'!F317+'[2]9 pr._įstaigų pajamos'!F117+'[2]11 pr._apyvartinės lėšos'!F74</f>
        <v>376.2</v>
      </c>
      <c r="F80" s="17">
        <f>'[2]4 pr._savarankiškos f-jos'!G217+'[2]7 pr._kita dotacija'!G317+'[2]9 pr._įstaigų pajamos'!G117+'[2]11 pr._apyvartinės lėšos'!G74</f>
        <v>0</v>
      </c>
      <c r="G80" s="11">
        <f t="shared" si="0"/>
        <v>2</v>
      </c>
      <c r="H80" s="11">
        <f>'[2]4 pr._savarankiškos f-jos'!I217+'[2]7 pr._kita dotacija'!I317+'[2]9 pr._įstaigų pajamos'!I117+'[2]11 pr._apyvartinės lėšos'!I74</f>
        <v>2</v>
      </c>
      <c r="I80" s="11">
        <f>'[2]4 pr._savarankiškos f-jos'!J217+'[2]7 pr._kita dotacija'!J317+'[2]9 pr._įstaigų pajamos'!J117+'[2]11 pr._apyvartinės lėšos'!J74</f>
        <v>1.5</v>
      </c>
      <c r="J80" s="11">
        <f>'[2]4 pr._savarankiškos f-jos'!K217+'[2]7 pr._kita dotacija'!K317+'[2]9 pr._įstaigų pajamos'!K117+'[2]11 pr._apyvartinės lėšos'!K74</f>
        <v>0</v>
      </c>
      <c r="K80" s="87">
        <f t="shared" si="1"/>
        <v>621.4</v>
      </c>
      <c r="L80" s="87">
        <f>'[2]4 pr._savarankiškos f-jos'!M217+'[2]7 pr._kita dotacija'!M317+'[2]9 pr._įstaigų pajamos'!M117+'[2]11 pr._apyvartinės lėšos'!M74</f>
        <v>621.4</v>
      </c>
      <c r="M80" s="87">
        <f>'[2]4 pr._savarankiškos f-jos'!N217+'[2]7 pr._kita dotacija'!N317+'[2]9 pr._įstaigų pajamos'!N117+'[2]11 pr._apyvartinės lėšos'!N74</f>
        <v>377.7</v>
      </c>
      <c r="N80" s="87">
        <f>'[2]4 pr._savarankiškos f-jos'!O217+'[2]7 pr._kita dotacija'!O317+'[2]9 pr._įstaigų pajamos'!O117+'[2]11 pr._apyvartinės lėšos'!O74</f>
        <v>0</v>
      </c>
    </row>
    <row r="81" spans="1:14" ht="15.95" customHeight="1" x14ac:dyDescent="0.25">
      <c r="A81" s="21" t="s">
        <v>128</v>
      </c>
      <c r="B81" s="46" t="s">
        <v>172</v>
      </c>
      <c r="C81" s="48">
        <f t="shared" ref="C81:N81" si="4">SUM(C17:C80)</f>
        <v>40207.400000000009</v>
      </c>
      <c r="D81" s="48">
        <f t="shared" si="4"/>
        <v>32717.899999999994</v>
      </c>
      <c r="E81" s="48">
        <f t="shared" si="4"/>
        <v>15927.300000000003</v>
      </c>
      <c r="F81" s="48">
        <f t="shared" si="4"/>
        <v>7489.4999999999991</v>
      </c>
      <c r="G81" s="49">
        <f>SUM(G17:G80)</f>
        <v>334.6</v>
      </c>
      <c r="H81" s="49">
        <f t="shared" si="4"/>
        <v>189.00000000000003</v>
      </c>
      <c r="I81" s="49">
        <f t="shared" si="4"/>
        <v>34.6</v>
      </c>
      <c r="J81" s="49">
        <f t="shared" si="4"/>
        <v>145.60000000000002</v>
      </c>
      <c r="K81" s="50">
        <f t="shared" si="4"/>
        <v>40542.000000000015</v>
      </c>
      <c r="L81" s="50">
        <f t="shared" si="4"/>
        <v>32906.9</v>
      </c>
      <c r="M81" s="50">
        <f t="shared" si="4"/>
        <v>15961.900000000005</v>
      </c>
      <c r="N81" s="50">
        <f t="shared" si="4"/>
        <v>7635.0999999999995</v>
      </c>
    </row>
    <row r="82" spans="1:14" x14ac:dyDescent="0.25">
      <c r="A82" s="7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</row>
    <row r="83" spans="1:14" x14ac:dyDescent="0.25">
      <c r="A83" s="7"/>
      <c r="B83" s="7"/>
      <c r="C83" s="7"/>
      <c r="D83" s="7"/>
      <c r="E83" s="7"/>
      <c r="F83" s="7"/>
    </row>
    <row r="84" spans="1:14" x14ac:dyDescent="0.25">
      <c r="A84" s="7"/>
      <c r="B84" s="7"/>
      <c r="C84" s="7"/>
      <c r="D84" s="7"/>
      <c r="E84" s="7"/>
      <c r="F84" s="7"/>
    </row>
    <row r="85" spans="1:14" x14ac:dyDescent="0.25">
      <c r="A85" s="7"/>
      <c r="B85" s="7"/>
      <c r="C85" s="7"/>
      <c r="D85" s="7"/>
      <c r="E85" s="7"/>
      <c r="F85" s="7"/>
    </row>
    <row r="86" spans="1:14" x14ac:dyDescent="0.25">
      <c r="A86" s="7"/>
      <c r="B86" s="7"/>
      <c r="C86" s="7"/>
      <c r="D86" s="7"/>
      <c r="E86" s="7"/>
      <c r="F86" s="7"/>
    </row>
    <row r="87" spans="1:14" x14ac:dyDescent="0.25">
      <c r="A87" s="7"/>
      <c r="B87" s="7"/>
      <c r="C87" s="7"/>
      <c r="D87" s="7"/>
      <c r="E87" s="7"/>
      <c r="F87" s="7"/>
    </row>
    <row r="88" spans="1:14" x14ac:dyDescent="0.25">
      <c r="A88" s="7"/>
      <c r="B88" s="7"/>
      <c r="C88" s="7"/>
      <c r="D88" s="7"/>
      <c r="E88" s="7"/>
      <c r="F88" s="7"/>
    </row>
    <row r="89" spans="1:14" x14ac:dyDescent="0.25">
      <c r="A89" s="7"/>
      <c r="B89" s="7"/>
      <c r="C89" s="7"/>
      <c r="D89" s="7"/>
      <c r="E89" s="7"/>
      <c r="F89" s="7"/>
    </row>
    <row r="90" spans="1:14" x14ac:dyDescent="0.25">
      <c r="A90" s="7"/>
      <c r="B90" s="7"/>
      <c r="C90" s="7"/>
      <c r="D90" s="7"/>
      <c r="E90" s="7"/>
      <c r="F90" s="7" t="s">
        <v>173</v>
      </c>
    </row>
    <row r="91" spans="1:14" x14ac:dyDescent="0.25">
      <c r="A91" s="7"/>
      <c r="B91" s="7"/>
      <c r="C91" s="7"/>
      <c r="D91" s="7"/>
      <c r="E91" s="7"/>
      <c r="F91" s="7"/>
    </row>
    <row r="92" spans="1:14" x14ac:dyDescent="0.25">
      <c r="A92" s="7"/>
      <c r="B92" s="7"/>
      <c r="C92" s="7"/>
      <c r="D92" s="7"/>
      <c r="E92" s="7"/>
      <c r="F92" s="7"/>
    </row>
    <row r="93" spans="1:14" x14ac:dyDescent="0.25">
      <c r="A93" s="7"/>
      <c r="B93" s="7"/>
      <c r="C93" s="7"/>
      <c r="D93" s="7"/>
      <c r="E93" s="7"/>
      <c r="F93" s="7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</sheetData>
  <mergeCells count="25">
    <mergeCell ref="J15:J16"/>
    <mergeCell ref="L15:M15"/>
    <mergeCell ref="N15:N16"/>
    <mergeCell ref="B9:N9"/>
    <mergeCell ref="B10:N10"/>
    <mergeCell ref="A12:N12"/>
    <mergeCell ref="A14:A16"/>
    <mergeCell ref="B14:B16"/>
    <mergeCell ref="C14:C16"/>
    <mergeCell ref="D14:F14"/>
    <mergeCell ref="G14:G16"/>
    <mergeCell ref="H14:J14"/>
    <mergeCell ref="K14:K16"/>
    <mergeCell ref="L14:N14"/>
    <mergeCell ref="D15:E15"/>
    <mergeCell ref="F15:F16"/>
    <mergeCell ref="H15:I15"/>
    <mergeCell ref="B1:N1"/>
    <mergeCell ref="B2:N2"/>
    <mergeCell ref="B3:N3"/>
    <mergeCell ref="B4:N4"/>
    <mergeCell ref="B5:N5"/>
    <mergeCell ref="B6:N6"/>
    <mergeCell ref="B7:N7"/>
    <mergeCell ref="B8:N8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0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9.28515625" style="2" customWidth="1"/>
    <col min="3" max="3" width="7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50" t="s">
        <v>328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</row>
    <row r="2" spans="1:15" x14ac:dyDescent="0.25">
      <c r="B2" s="550" t="s">
        <v>448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</row>
    <row r="3" spans="1:15" x14ac:dyDescent="0.25">
      <c r="B3" s="550" t="s">
        <v>506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</row>
    <row r="4" spans="1:15" x14ac:dyDescent="0.25">
      <c r="B4" s="550" t="s">
        <v>335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</row>
    <row r="5" spans="1:15" x14ac:dyDescent="0.25">
      <c r="B5" s="551" t="s">
        <v>512</v>
      </c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1"/>
      <c r="O5" s="551"/>
    </row>
    <row r="6" spans="1:15" x14ac:dyDescent="0.25">
      <c r="B6" s="552" t="s">
        <v>513</v>
      </c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552"/>
      <c r="O6" s="466"/>
    </row>
    <row r="7" spans="1:15" x14ac:dyDescent="0.25">
      <c r="B7" s="551" t="s">
        <v>532</v>
      </c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</row>
    <row r="8" spans="1:15" x14ac:dyDescent="0.25">
      <c r="B8" s="552" t="s">
        <v>533</v>
      </c>
      <c r="C8" s="552"/>
      <c r="D8" s="552"/>
      <c r="E8" s="552"/>
      <c r="F8" s="552"/>
      <c r="G8" s="552"/>
      <c r="H8" s="552"/>
      <c r="I8" s="552"/>
      <c r="J8" s="552"/>
      <c r="K8" s="552"/>
      <c r="L8" s="552"/>
      <c r="M8" s="552"/>
      <c r="N8" s="552"/>
      <c r="O8" s="466"/>
    </row>
    <row r="9" spans="1:15" x14ac:dyDescent="0.25">
      <c r="B9" s="551" t="s">
        <v>551</v>
      </c>
      <c r="C9" s="551"/>
      <c r="D9" s="551"/>
      <c r="E9" s="551"/>
      <c r="F9" s="551"/>
      <c r="G9" s="551"/>
      <c r="H9" s="551"/>
      <c r="I9" s="551"/>
      <c r="J9" s="551"/>
      <c r="K9" s="551"/>
      <c r="L9" s="551"/>
      <c r="M9" s="551"/>
      <c r="N9" s="551"/>
      <c r="O9" s="551"/>
    </row>
    <row r="10" spans="1:15" x14ac:dyDescent="0.25">
      <c r="B10" s="552" t="s">
        <v>552</v>
      </c>
      <c r="C10" s="552"/>
      <c r="D10" s="552"/>
      <c r="E10" s="552"/>
      <c r="F10" s="552"/>
      <c r="G10" s="552"/>
      <c r="H10" s="552"/>
      <c r="I10" s="552"/>
      <c r="J10" s="552"/>
      <c r="K10" s="552"/>
      <c r="L10" s="552"/>
      <c r="M10" s="552"/>
      <c r="N10" s="552"/>
      <c r="O10" s="466"/>
    </row>
    <row r="11" spans="1:15" s="294" customFormat="1" x14ac:dyDescent="0.25">
      <c r="B11" s="454"/>
      <c r="C11" s="454"/>
      <c r="D11" s="454"/>
      <c r="E11" s="454"/>
      <c r="F11" s="454"/>
      <c r="G11" s="454"/>
      <c r="H11" s="454"/>
      <c r="I11" s="454"/>
      <c r="J11" s="454"/>
      <c r="K11" s="454"/>
      <c r="L11" s="454"/>
      <c r="M11" s="454"/>
      <c r="N11" s="454"/>
      <c r="O11" s="454"/>
    </row>
    <row r="12" spans="1:15" ht="32.25" customHeight="1" x14ac:dyDescent="0.25">
      <c r="A12" s="503" t="s">
        <v>455</v>
      </c>
      <c r="B12" s="503"/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  <c r="O12" s="503"/>
    </row>
    <row r="13" spans="1:15" ht="17.25" customHeight="1" x14ac:dyDescent="0.25">
      <c r="G13" s="5"/>
      <c r="H13" s="5"/>
      <c r="I13" s="5"/>
      <c r="J13" s="5"/>
      <c r="K13" s="5"/>
      <c r="L13" s="5"/>
      <c r="M13" s="5"/>
      <c r="N13" s="5"/>
      <c r="O13" s="5" t="s">
        <v>407</v>
      </c>
    </row>
    <row r="14" spans="1:15" ht="15" customHeight="1" x14ac:dyDescent="0.25">
      <c r="A14" s="508" t="s">
        <v>5</v>
      </c>
      <c r="B14" s="511" t="s">
        <v>327</v>
      </c>
      <c r="C14" s="511" t="s">
        <v>54</v>
      </c>
      <c r="D14" s="524" t="s">
        <v>336</v>
      </c>
      <c r="E14" s="527" t="s">
        <v>194</v>
      </c>
      <c r="F14" s="528"/>
      <c r="G14" s="529"/>
      <c r="H14" s="514" t="s">
        <v>338</v>
      </c>
      <c r="I14" s="517" t="s">
        <v>194</v>
      </c>
      <c r="J14" s="518"/>
      <c r="K14" s="518"/>
      <c r="L14" s="523" t="s">
        <v>0</v>
      </c>
      <c r="M14" s="523" t="s">
        <v>194</v>
      </c>
      <c r="N14" s="523"/>
      <c r="O14" s="523"/>
    </row>
    <row r="15" spans="1:15" x14ac:dyDescent="0.25">
      <c r="A15" s="509"/>
      <c r="B15" s="512"/>
      <c r="C15" s="512"/>
      <c r="D15" s="525"/>
      <c r="E15" s="527" t="s">
        <v>1</v>
      </c>
      <c r="F15" s="529"/>
      <c r="G15" s="524" t="s">
        <v>2</v>
      </c>
      <c r="H15" s="515"/>
      <c r="I15" s="517" t="s">
        <v>1</v>
      </c>
      <c r="J15" s="519"/>
      <c r="K15" s="548" t="s">
        <v>2</v>
      </c>
      <c r="L15" s="523"/>
      <c r="M15" s="523" t="s">
        <v>1</v>
      </c>
      <c r="N15" s="523"/>
      <c r="O15" s="506" t="s">
        <v>2</v>
      </c>
    </row>
    <row r="16" spans="1:15" ht="49.5" customHeight="1" x14ac:dyDescent="0.25">
      <c r="A16" s="510"/>
      <c r="B16" s="513"/>
      <c r="C16" s="513"/>
      <c r="D16" s="526"/>
      <c r="E16" s="61" t="s">
        <v>3</v>
      </c>
      <c r="F16" s="456" t="s">
        <v>4</v>
      </c>
      <c r="G16" s="526"/>
      <c r="H16" s="516"/>
      <c r="I16" s="62" t="s">
        <v>3</v>
      </c>
      <c r="J16" s="461" t="s">
        <v>4</v>
      </c>
      <c r="K16" s="549"/>
      <c r="L16" s="523"/>
      <c r="M16" s="455" t="s">
        <v>3</v>
      </c>
      <c r="N16" s="459" t="s">
        <v>4</v>
      </c>
      <c r="O16" s="506"/>
    </row>
    <row r="17" spans="1:15" ht="15.95" customHeight="1" x14ac:dyDescent="0.25">
      <c r="A17" s="132" t="s">
        <v>71</v>
      </c>
      <c r="B17" s="544" t="s">
        <v>6</v>
      </c>
      <c r="C17" s="545"/>
      <c r="D17" s="546"/>
      <c r="E17" s="546"/>
      <c r="F17" s="546"/>
      <c r="G17" s="546"/>
      <c r="H17" s="546"/>
      <c r="I17" s="546"/>
      <c r="J17" s="546"/>
      <c r="K17" s="546"/>
      <c r="L17" s="546"/>
      <c r="M17" s="546"/>
      <c r="N17" s="546"/>
      <c r="O17" s="547"/>
    </row>
    <row r="18" spans="1:15" ht="15" customHeight="1" x14ac:dyDescent="0.25">
      <c r="A18" s="6" t="s">
        <v>182</v>
      </c>
      <c r="B18" s="7" t="s">
        <v>56</v>
      </c>
      <c r="C18" s="138" t="s">
        <v>9</v>
      </c>
      <c r="D18" s="427">
        <f>E18+G18</f>
        <v>84.1</v>
      </c>
      <c r="E18" s="9">
        <f>E19+E20</f>
        <v>84.1</v>
      </c>
      <c r="F18" s="9">
        <f t="shared" ref="F18:G18" si="0">F19+F20</f>
        <v>62.5</v>
      </c>
      <c r="G18" s="9">
        <f t="shared" si="0"/>
        <v>0</v>
      </c>
      <c r="H18" s="10">
        <f>I18+K18</f>
        <v>0</v>
      </c>
      <c r="I18" s="10">
        <f>I19+I20</f>
        <v>0</v>
      </c>
      <c r="J18" s="10">
        <f t="shared" ref="J18:K18" si="1">J19+J20</f>
        <v>0</v>
      </c>
      <c r="K18" s="213">
        <f t="shared" si="1"/>
        <v>0</v>
      </c>
      <c r="L18" s="12">
        <f>M18+O18</f>
        <v>84.1</v>
      </c>
      <c r="M18" s="12">
        <f>M19+M20</f>
        <v>84.1</v>
      </c>
      <c r="N18" s="12">
        <f t="shared" ref="N18:O18" si="2">N19+N20</f>
        <v>62.5</v>
      </c>
      <c r="O18" s="12">
        <f t="shared" si="2"/>
        <v>0</v>
      </c>
    </row>
    <row r="19" spans="1:15" ht="15" hidden="1" customHeight="1" x14ac:dyDescent="0.25">
      <c r="A19" s="41"/>
      <c r="B19" s="240" t="s">
        <v>8</v>
      </c>
      <c r="C19" s="429"/>
      <c r="D19" s="428">
        <f t="shared" ref="D19:D82" si="3">E19+G19</f>
        <v>82.6</v>
      </c>
      <c r="E19" s="229">
        <v>82.6</v>
      </c>
      <c r="F19" s="229">
        <v>61.4</v>
      </c>
      <c r="G19" s="229"/>
      <c r="H19" s="350">
        <f t="shared" ref="H19:H82" si="4">I19+K19</f>
        <v>0</v>
      </c>
      <c r="I19" s="229"/>
      <c r="J19" s="229"/>
      <c r="K19" s="351"/>
      <c r="L19" s="350">
        <f t="shared" ref="L19:L20" si="5">M19+O19</f>
        <v>82.6</v>
      </c>
      <c r="M19" s="350">
        <f t="shared" ref="M19:O20" si="6">E19+I19</f>
        <v>82.6</v>
      </c>
      <c r="N19" s="350">
        <f t="shared" si="6"/>
        <v>61.4</v>
      </c>
      <c r="O19" s="350">
        <f t="shared" si="6"/>
        <v>0</v>
      </c>
    </row>
    <row r="20" spans="1:15" ht="15" customHeight="1" x14ac:dyDescent="0.25">
      <c r="A20" s="41"/>
      <c r="B20" s="426" t="s">
        <v>159</v>
      </c>
      <c r="C20" s="8"/>
      <c r="D20" s="427">
        <f t="shared" si="3"/>
        <v>1.5</v>
      </c>
      <c r="E20" s="17">
        <v>1.5</v>
      </c>
      <c r="F20" s="17">
        <v>1.1000000000000001</v>
      </c>
      <c r="G20" s="17"/>
      <c r="H20" s="10">
        <f t="shared" si="4"/>
        <v>0</v>
      </c>
      <c r="I20" s="11"/>
      <c r="J20" s="11"/>
      <c r="K20" s="184"/>
      <c r="L20" s="12">
        <f t="shared" si="5"/>
        <v>1.5</v>
      </c>
      <c r="M20" s="12">
        <f t="shared" si="6"/>
        <v>1.5</v>
      </c>
      <c r="N20" s="12">
        <f t="shared" si="6"/>
        <v>1.1000000000000001</v>
      </c>
      <c r="O20" s="12">
        <f t="shared" si="6"/>
        <v>0</v>
      </c>
    </row>
    <row r="21" spans="1:15" ht="15" customHeight="1" x14ac:dyDescent="0.25">
      <c r="A21" s="6" t="s">
        <v>72</v>
      </c>
      <c r="B21" s="216" t="s">
        <v>20</v>
      </c>
      <c r="C21" s="133"/>
      <c r="D21" s="9">
        <f t="shared" si="3"/>
        <v>2810.9</v>
      </c>
      <c r="E21" s="9">
        <f>E22+E25+E26+E27</f>
        <v>2591</v>
      </c>
      <c r="F21" s="9">
        <f>F22+F25+F26+F27</f>
        <v>1300.1000000000001</v>
      </c>
      <c r="G21" s="9">
        <f>G22+G25+G26+G27</f>
        <v>219.89999999999998</v>
      </c>
      <c r="H21" s="10">
        <f t="shared" si="4"/>
        <v>16.5</v>
      </c>
      <c r="I21" s="10">
        <f t="shared" ref="I21:O21" si="7">I22+I25+I26+I27</f>
        <v>16.600000000000001</v>
      </c>
      <c r="J21" s="10">
        <f t="shared" si="7"/>
        <v>0</v>
      </c>
      <c r="K21" s="213">
        <f t="shared" si="7"/>
        <v>-9.9999999999999645E-2</v>
      </c>
      <c r="L21" s="12">
        <f t="shared" si="7"/>
        <v>2827.4000000000005</v>
      </c>
      <c r="M21" s="12">
        <f t="shared" si="7"/>
        <v>2607.6000000000004</v>
      </c>
      <c r="N21" s="12">
        <f t="shared" si="7"/>
        <v>1300.1000000000001</v>
      </c>
      <c r="O21" s="12">
        <f t="shared" si="7"/>
        <v>219.79999999999998</v>
      </c>
    </row>
    <row r="22" spans="1:15" ht="15" customHeight="1" x14ac:dyDescent="0.25">
      <c r="A22" s="20"/>
      <c r="B22" s="7"/>
      <c r="C22" s="138" t="s">
        <v>9</v>
      </c>
      <c r="D22" s="427">
        <f t="shared" si="3"/>
        <v>2329</v>
      </c>
      <c r="E22" s="17">
        <f>E23+E24</f>
        <v>2141.9</v>
      </c>
      <c r="F22" s="17">
        <f t="shared" ref="F22:G22" si="8">F23+F24</f>
        <v>1300.1000000000001</v>
      </c>
      <c r="G22" s="17">
        <f t="shared" si="8"/>
        <v>187.1</v>
      </c>
      <c r="H22" s="10">
        <f t="shared" si="4"/>
        <v>16.5</v>
      </c>
      <c r="I22" s="10">
        <v>23.8</v>
      </c>
      <c r="J22" s="10">
        <f t="shared" ref="J22" si="9">J23+J24</f>
        <v>0</v>
      </c>
      <c r="K22" s="213">
        <v>-7.3</v>
      </c>
      <c r="L22" s="12">
        <f>M22+O22</f>
        <v>2345.5000000000005</v>
      </c>
      <c r="M22" s="12">
        <f t="shared" ref="M22:O26" si="10">E22+I22</f>
        <v>2165.7000000000003</v>
      </c>
      <c r="N22" s="12">
        <f t="shared" si="10"/>
        <v>1300.1000000000001</v>
      </c>
      <c r="O22" s="12">
        <f t="shared" si="10"/>
        <v>179.79999999999998</v>
      </c>
    </row>
    <row r="23" spans="1:15" ht="15" hidden="1" customHeight="1" x14ac:dyDescent="0.25">
      <c r="A23" s="41"/>
      <c r="B23" s="240" t="s">
        <v>8</v>
      </c>
      <c r="C23" s="429"/>
      <c r="D23" s="428">
        <f t="shared" si="3"/>
        <v>2309.5</v>
      </c>
      <c r="E23" s="229">
        <v>2122.4</v>
      </c>
      <c r="F23" s="229">
        <v>1285.2</v>
      </c>
      <c r="G23" s="229">
        <v>187.1</v>
      </c>
      <c r="H23" s="350">
        <f t="shared" si="4"/>
        <v>16.5</v>
      </c>
      <c r="I23" s="229">
        <v>23.8</v>
      </c>
      <c r="J23" s="229"/>
      <c r="K23" s="351">
        <v>-7.3</v>
      </c>
      <c r="L23" s="350">
        <f t="shared" ref="L23:L24" si="11">M23+O23</f>
        <v>2326.0000000000005</v>
      </c>
      <c r="M23" s="350">
        <f t="shared" si="10"/>
        <v>2146.2000000000003</v>
      </c>
      <c r="N23" s="350">
        <f t="shared" si="10"/>
        <v>1285.2</v>
      </c>
      <c r="O23" s="350">
        <f t="shared" si="10"/>
        <v>179.79999999999998</v>
      </c>
    </row>
    <row r="24" spans="1:15" ht="15" customHeight="1" x14ac:dyDescent="0.25">
      <c r="A24" s="41"/>
      <c r="B24" s="426" t="s">
        <v>159</v>
      </c>
      <c r="C24" s="8"/>
      <c r="D24" s="427">
        <f t="shared" si="3"/>
        <v>19.5</v>
      </c>
      <c r="E24" s="17">
        <v>19.5</v>
      </c>
      <c r="F24" s="17">
        <v>14.9</v>
      </c>
      <c r="G24" s="17"/>
      <c r="H24" s="10">
        <f t="shared" si="4"/>
        <v>0</v>
      </c>
      <c r="I24" s="11"/>
      <c r="J24" s="11"/>
      <c r="K24" s="184"/>
      <c r="L24" s="12">
        <f t="shared" si="11"/>
        <v>19.5</v>
      </c>
      <c r="M24" s="12">
        <f t="shared" si="10"/>
        <v>19.5</v>
      </c>
      <c r="N24" s="12">
        <f t="shared" si="10"/>
        <v>14.9</v>
      </c>
      <c r="O24" s="12">
        <f t="shared" si="10"/>
        <v>0</v>
      </c>
    </row>
    <row r="25" spans="1:15" ht="15" customHeight="1" x14ac:dyDescent="0.25">
      <c r="A25" s="20"/>
      <c r="B25" s="232"/>
      <c r="C25" s="78" t="s">
        <v>25</v>
      </c>
      <c r="D25" s="9">
        <f t="shared" si="3"/>
        <v>266.5</v>
      </c>
      <c r="E25" s="17">
        <v>266.5</v>
      </c>
      <c r="F25" s="17"/>
      <c r="G25" s="17"/>
      <c r="H25" s="10">
        <f t="shared" si="4"/>
        <v>0</v>
      </c>
      <c r="I25" s="11"/>
      <c r="J25" s="11"/>
      <c r="K25" s="184"/>
      <c r="L25" s="12">
        <f>M25+O25</f>
        <v>266.5</v>
      </c>
      <c r="M25" s="12">
        <f t="shared" si="10"/>
        <v>266.5</v>
      </c>
      <c r="N25" s="12">
        <f t="shared" si="10"/>
        <v>0</v>
      </c>
      <c r="O25" s="12">
        <f t="shared" si="10"/>
        <v>0</v>
      </c>
    </row>
    <row r="26" spans="1:15" ht="14.25" customHeight="1" x14ac:dyDescent="0.25">
      <c r="A26" s="20"/>
      <c r="B26" s="355"/>
      <c r="C26" s="31" t="s">
        <v>22</v>
      </c>
      <c r="D26" s="9">
        <f t="shared" si="3"/>
        <v>215.39999999999998</v>
      </c>
      <c r="E26" s="17">
        <v>182.6</v>
      </c>
      <c r="F26" s="17"/>
      <c r="G26" s="17">
        <v>32.799999999999997</v>
      </c>
      <c r="H26" s="10">
        <f t="shared" si="4"/>
        <v>0</v>
      </c>
      <c r="I26" s="11">
        <v>-7.2</v>
      </c>
      <c r="J26" s="11"/>
      <c r="K26" s="184">
        <v>7.2</v>
      </c>
      <c r="L26" s="13">
        <f>M26+O26</f>
        <v>215.4</v>
      </c>
      <c r="M26" s="13">
        <f t="shared" si="10"/>
        <v>175.4</v>
      </c>
      <c r="N26" s="13">
        <f t="shared" si="10"/>
        <v>0</v>
      </c>
      <c r="O26" s="13">
        <f t="shared" si="10"/>
        <v>40</v>
      </c>
    </row>
    <row r="27" spans="1:15" ht="14.25" hidden="1" customHeight="1" x14ac:dyDescent="0.25">
      <c r="A27" s="128"/>
      <c r="B27" s="356"/>
      <c r="C27" s="248">
        <v>10</v>
      </c>
      <c r="D27" s="9">
        <f t="shared" si="3"/>
        <v>0</v>
      </c>
      <c r="E27" s="17"/>
      <c r="F27" s="17"/>
      <c r="G27" s="17"/>
      <c r="H27" s="10">
        <f t="shared" si="4"/>
        <v>0</v>
      </c>
      <c r="I27" s="11"/>
      <c r="J27" s="11"/>
      <c r="K27" s="184"/>
      <c r="L27" s="13">
        <f>M27+O27</f>
        <v>0</v>
      </c>
      <c r="M27" s="13">
        <f>E27+I27</f>
        <v>0</v>
      </c>
      <c r="N27" s="13">
        <f>F27+J27</f>
        <v>0</v>
      </c>
      <c r="O27" s="13">
        <f>G27+K27</f>
        <v>0</v>
      </c>
    </row>
    <row r="28" spans="1:15" ht="14.25" customHeight="1" x14ac:dyDescent="0.25">
      <c r="A28" s="6" t="s">
        <v>73</v>
      </c>
      <c r="B28" s="216" t="s">
        <v>7</v>
      </c>
      <c r="C28" s="16"/>
      <c r="D28" s="9">
        <f t="shared" si="3"/>
        <v>81.699999999999989</v>
      </c>
      <c r="E28" s="17">
        <f>SUM(E29:E33)</f>
        <v>81.699999999999989</v>
      </c>
      <c r="F28" s="17">
        <f>SUM(F29:F33)</f>
        <v>52.800000000000004</v>
      </c>
      <c r="G28" s="17">
        <f t="shared" ref="G28:O28" si="12">SUM(G29:G33)</f>
        <v>0</v>
      </c>
      <c r="H28" s="10">
        <f t="shared" si="4"/>
        <v>0</v>
      </c>
      <c r="I28" s="11">
        <f t="shared" si="12"/>
        <v>0</v>
      </c>
      <c r="J28" s="11">
        <f>SUM(J29:J33)</f>
        <v>0</v>
      </c>
      <c r="K28" s="184">
        <f t="shared" si="12"/>
        <v>0</v>
      </c>
      <c r="L28" s="13">
        <f t="shared" si="12"/>
        <v>81.699999999999989</v>
      </c>
      <c r="M28" s="13">
        <f t="shared" si="12"/>
        <v>81.699999999999989</v>
      </c>
      <c r="N28" s="13">
        <f t="shared" si="12"/>
        <v>52.800000000000004</v>
      </c>
      <c r="O28" s="13">
        <f t="shared" si="12"/>
        <v>0</v>
      </c>
    </row>
    <row r="29" spans="1:15" ht="15" customHeight="1" x14ac:dyDescent="0.25">
      <c r="A29" s="20"/>
      <c r="B29" s="217"/>
      <c r="C29" s="16" t="s">
        <v>9</v>
      </c>
      <c r="D29" s="9">
        <f t="shared" si="3"/>
        <v>31.7</v>
      </c>
      <c r="E29" s="17">
        <v>31.7</v>
      </c>
      <c r="F29" s="17">
        <v>19.100000000000001</v>
      </c>
      <c r="G29" s="17"/>
      <c r="H29" s="10">
        <f t="shared" si="4"/>
        <v>0</v>
      </c>
      <c r="I29" s="11"/>
      <c r="J29" s="11"/>
      <c r="K29" s="184"/>
      <c r="L29" s="13">
        <f t="shared" ref="L29:L44" si="13">M29+O29</f>
        <v>31.7</v>
      </c>
      <c r="M29" s="13">
        <f t="shared" ref="M29:O44" si="14">E29+I29</f>
        <v>31.7</v>
      </c>
      <c r="N29" s="13">
        <f t="shared" si="14"/>
        <v>19.100000000000001</v>
      </c>
      <c r="O29" s="13">
        <f t="shared" si="14"/>
        <v>0</v>
      </c>
    </row>
    <row r="30" spans="1:15" ht="15" customHeight="1" x14ac:dyDescent="0.25">
      <c r="A30" s="20"/>
      <c r="B30" s="217"/>
      <c r="C30" s="16" t="s">
        <v>31</v>
      </c>
      <c r="D30" s="9">
        <f t="shared" si="3"/>
        <v>2.7</v>
      </c>
      <c r="E30" s="17">
        <v>2.7</v>
      </c>
      <c r="F30" s="17">
        <v>2.1</v>
      </c>
      <c r="G30" s="17"/>
      <c r="H30" s="10">
        <f t="shared" si="4"/>
        <v>0</v>
      </c>
      <c r="I30" s="11"/>
      <c r="J30" s="11"/>
      <c r="K30" s="184"/>
      <c r="L30" s="13">
        <f t="shared" si="13"/>
        <v>2.7</v>
      </c>
      <c r="M30" s="13">
        <f t="shared" si="14"/>
        <v>2.7</v>
      </c>
      <c r="N30" s="13">
        <f t="shared" si="14"/>
        <v>2.1</v>
      </c>
      <c r="O30" s="13">
        <f t="shared" si="14"/>
        <v>0</v>
      </c>
    </row>
    <row r="31" spans="1:15" ht="15" customHeight="1" x14ac:dyDescent="0.25">
      <c r="A31" s="20"/>
      <c r="B31" s="217"/>
      <c r="C31" s="16" t="s">
        <v>22</v>
      </c>
      <c r="D31" s="9">
        <f t="shared" si="3"/>
        <v>23.5</v>
      </c>
      <c r="E31" s="17">
        <v>23.5</v>
      </c>
      <c r="F31" s="17">
        <v>18</v>
      </c>
      <c r="G31" s="17"/>
      <c r="H31" s="10">
        <f t="shared" si="4"/>
        <v>0</v>
      </c>
      <c r="I31" s="11"/>
      <c r="J31" s="11"/>
      <c r="K31" s="184"/>
      <c r="L31" s="13">
        <f t="shared" si="13"/>
        <v>23.5</v>
      </c>
      <c r="M31" s="13">
        <f t="shared" si="14"/>
        <v>23.5</v>
      </c>
      <c r="N31" s="13">
        <f t="shared" si="14"/>
        <v>18</v>
      </c>
      <c r="O31" s="13">
        <f t="shared" si="14"/>
        <v>0</v>
      </c>
    </row>
    <row r="32" spans="1:15" ht="15" customHeight="1" x14ac:dyDescent="0.25">
      <c r="A32" s="20"/>
      <c r="B32" s="217"/>
      <c r="C32" s="90" t="s">
        <v>30</v>
      </c>
      <c r="D32" s="9">
        <f t="shared" si="3"/>
        <v>9.1999999999999993</v>
      </c>
      <c r="E32" s="17">
        <v>9.1999999999999993</v>
      </c>
      <c r="F32" s="17">
        <v>2.5</v>
      </c>
      <c r="G32" s="17"/>
      <c r="H32" s="10">
        <f t="shared" si="4"/>
        <v>0</v>
      </c>
      <c r="I32" s="11"/>
      <c r="J32" s="11"/>
      <c r="K32" s="184"/>
      <c r="L32" s="13">
        <f t="shared" si="13"/>
        <v>9.1999999999999993</v>
      </c>
      <c r="M32" s="13">
        <f t="shared" si="14"/>
        <v>9.1999999999999993</v>
      </c>
      <c r="N32" s="13">
        <f t="shared" si="14"/>
        <v>2.5</v>
      </c>
      <c r="O32" s="13">
        <f t="shared" si="14"/>
        <v>0</v>
      </c>
    </row>
    <row r="33" spans="1:15" ht="15" customHeight="1" x14ac:dyDescent="0.25">
      <c r="A33" s="218"/>
      <c r="B33" s="219"/>
      <c r="C33" s="90" t="s">
        <v>24</v>
      </c>
      <c r="D33" s="9">
        <f t="shared" si="3"/>
        <v>14.6</v>
      </c>
      <c r="E33" s="17">
        <v>14.6</v>
      </c>
      <c r="F33" s="17">
        <v>11.1</v>
      </c>
      <c r="G33" s="17"/>
      <c r="H33" s="10">
        <f t="shared" si="4"/>
        <v>0</v>
      </c>
      <c r="I33" s="11"/>
      <c r="J33" s="11"/>
      <c r="K33" s="184"/>
      <c r="L33" s="12">
        <f>M33+O33</f>
        <v>14.6</v>
      </c>
      <c r="M33" s="12">
        <f>E33+I33</f>
        <v>14.6</v>
      </c>
      <c r="N33" s="12">
        <f>F33+J33</f>
        <v>11.1</v>
      </c>
      <c r="O33" s="12">
        <f>G33+K33</f>
        <v>0</v>
      </c>
    </row>
    <row r="34" spans="1:15" ht="15" customHeight="1" x14ac:dyDescent="0.25">
      <c r="A34" s="6" t="s">
        <v>74</v>
      </c>
      <c r="B34" s="18" t="s">
        <v>10</v>
      </c>
      <c r="C34" s="16"/>
      <c r="D34" s="9">
        <f t="shared" si="3"/>
        <v>77.600000000000009</v>
      </c>
      <c r="E34" s="17">
        <f>SUM(E35:E38)</f>
        <v>77.600000000000009</v>
      </c>
      <c r="F34" s="17">
        <f>SUM(F35:F38)</f>
        <v>55.300000000000004</v>
      </c>
      <c r="G34" s="17">
        <f t="shared" ref="G34:O34" si="15">SUM(G35:G38)</f>
        <v>0</v>
      </c>
      <c r="H34" s="10">
        <f t="shared" si="4"/>
        <v>0</v>
      </c>
      <c r="I34" s="11">
        <f t="shared" si="15"/>
        <v>0</v>
      </c>
      <c r="J34" s="11">
        <f t="shared" si="15"/>
        <v>0</v>
      </c>
      <c r="K34" s="184">
        <f t="shared" si="15"/>
        <v>0</v>
      </c>
      <c r="L34" s="13">
        <f t="shared" si="15"/>
        <v>77.600000000000009</v>
      </c>
      <c r="M34" s="13">
        <f t="shared" si="15"/>
        <v>77.600000000000009</v>
      </c>
      <c r="N34" s="13">
        <f t="shared" si="15"/>
        <v>55.300000000000004</v>
      </c>
      <c r="O34" s="13">
        <f t="shared" si="15"/>
        <v>0</v>
      </c>
    </row>
    <row r="35" spans="1:15" ht="15" customHeight="1" x14ac:dyDescent="0.25">
      <c r="A35" s="20"/>
      <c r="C35" s="16" t="s">
        <v>9</v>
      </c>
      <c r="D35" s="9">
        <f t="shared" si="3"/>
        <v>39.4</v>
      </c>
      <c r="E35" s="17">
        <v>39.4</v>
      </c>
      <c r="F35" s="17">
        <v>26.2</v>
      </c>
      <c r="G35" s="17"/>
      <c r="H35" s="10">
        <f t="shared" si="4"/>
        <v>0</v>
      </c>
      <c r="I35" s="11"/>
      <c r="J35" s="11"/>
      <c r="K35" s="184"/>
      <c r="L35" s="13">
        <f t="shared" si="13"/>
        <v>39.4</v>
      </c>
      <c r="M35" s="13">
        <f t="shared" si="14"/>
        <v>39.4</v>
      </c>
      <c r="N35" s="13">
        <f t="shared" si="14"/>
        <v>26.2</v>
      </c>
      <c r="O35" s="13">
        <f t="shared" si="14"/>
        <v>0</v>
      </c>
    </row>
    <row r="36" spans="1:15" ht="15" customHeight="1" x14ac:dyDescent="0.25">
      <c r="A36" s="20"/>
      <c r="C36" s="16" t="s">
        <v>31</v>
      </c>
      <c r="D36" s="9">
        <f t="shared" si="3"/>
        <v>2.7</v>
      </c>
      <c r="E36" s="17">
        <v>2.7</v>
      </c>
      <c r="F36" s="17">
        <v>2.1</v>
      </c>
      <c r="G36" s="17"/>
      <c r="H36" s="10">
        <f t="shared" si="4"/>
        <v>0</v>
      </c>
      <c r="I36" s="11"/>
      <c r="J36" s="11"/>
      <c r="K36" s="184"/>
      <c r="L36" s="13">
        <f t="shared" si="13"/>
        <v>2.7</v>
      </c>
      <c r="M36" s="13">
        <f t="shared" si="14"/>
        <v>2.7</v>
      </c>
      <c r="N36" s="13">
        <f t="shared" si="14"/>
        <v>2.1</v>
      </c>
      <c r="O36" s="13">
        <f t="shared" si="14"/>
        <v>0</v>
      </c>
    </row>
    <row r="37" spans="1:15" ht="15" customHeight="1" x14ac:dyDescent="0.25">
      <c r="A37" s="20"/>
      <c r="C37" s="16" t="s">
        <v>22</v>
      </c>
      <c r="D37" s="9">
        <f t="shared" si="3"/>
        <v>20.8</v>
      </c>
      <c r="E37" s="17">
        <v>20.8</v>
      </c>
      <c r="F37" s="17">
        <v>15.9</v>
      </c>
      <c r="G37" s="17"/>
      <c r="H37" s="10">
        <f t="shared" si="4"/>
        <v>0</v>
      </c>
      <c r="I37" s="11"/>
      <c r="J37" s="11"/>
      <c r="K37" s="184"/>
      <c r="L37" s="13">
        <f t="shared" si="13"/>
        <v>20.8</v>
      </c>
      <c r="M37" s="13">
        <f t="shared" si="14"/>
        <v>20.8</v>
      </c>
      <c r="N37" s="13">
        <f t="shared" si="14"/>
        <v>15.9</v>
      </c>
      <c r="O37" s="13">
        <f t="shared" si="14"/>
        <v>0</v>
      </c>
    </row>
    <row r="38" spans="1:15" ht="15" customHeight="1" x14ac:dyDescent="0.25">
      <c r="A38" s="41"/>
      <c r="B38" s="214"/>
      <c r="C38" s="90" t="s">
        <v>24</v>
      </c>
      <c r="D38" s="9">
        <f t="shared" si="3"/>
        <v>14.7</v>
      </c>
      <c r="E38" s="17">
        <v>14.7</v>
      </c>
      <c r="F38" s="17">
        <v>11.1</v>
      </c>
      <c r="G38" s="17"/>
      <c r="H38" s="10">
        <f t="shared" si="4"/>
        <v>0</v>
      </c>
      <c r="I38" s="11"/>
      <c r="J38" s="11"/>
      <c r="K38" s="184"/>
      <c r="L38" s="12">
        <f>M38+O38</f>
        <v>14.7</v>
      </c>
      <c r="M38" s="12">
        <f>E38+I38</f>
        <v>14.7</v>
      </c>
      <c r="N38" s="12">
        <f>F38+J38</f>
        <v>11.1</v>
      </c>
      <c r="O38" s="12">
        <f>G38+K38</f>
        <v>0</v>
      </c>
    </row>
    <row r="39" spans="1:15" ht="15" customHeight="1" x14ac:dyDescent="0.25">
      <c r="A39" s="6" t="s">
        <v>75</v>
      </c>
      <c r="B39" s="18" t="s">
        <v>11</v>
      </c>
      <c r="C39" s="16"/>
      <c r="D39" s="9">
        <f t="shared" si="3"/>
        <v>138.80000000000001</v>
      </c>
      <c r="E39" s="17">
        <f>SUM(E40:E44)</f>
        <v>138.80000000000001</v>
      </c>
      <c r="F39" s="17">
        <f>SUM(F40:F44)</f>
        <v>92.699999999999989</v>
      </c>
      <c r="G39" s="17">
        <f t="shared" ref="G39:O39" si="16">SUM(G40:G44)</f>
        <v>0</v>
      </c>
      <c r="H39" s="10">
        <f t="shared" si="4"/>
        <v>0</v>
      </c>
      <c r="I39" s="11">
        <f t="shared" si="16"/>
        <v>0</v>
      </c>
      <c r="J39" s="11">
        <f t="shared" si="16"/>
        <v>0</v>
      </c>
      <c r="K39" s="184">
        <f t="shared" si="16"/>
        <v>0</v>
      </c>
      <c r="L39" s="13">
        <f t="shared" si="16"/>
        <v>138.80000000000001</v>
      </c>
      <c r="M39" s="13">
        <f t="shared" si="16"/>
        <v>138.80000000000001</v>
      </c>
      <c r="N39" s="13">
        <f t="shared" si="16"/>
        <v>92.699999999999989</v>
      </c>
      <c r="O39" s="13">
        <f t="shared" si="16"/>
        <v>0</v>
      </c>
    </row>
    <row r="40" spans="1:15" ht="15" customHeight="1" x14ac:dyDescent="0.25">
      <c r="A40" s="20"/>
      <c r="C40" s="16" t="s">
        <v>9</v>
      </c>
      <c r="D40" s="9">
        <f t="shared" si="3"/>
        <v>44.2</v>
      </c>
      <c r="E40" s="17">
        <v>44.2</v>
      </c>
      <c r="F40" s="17">
        <v>29.1</v>
      </c>
      <c r="G40" s="17"/>
      <c r="H40" s="10">
        <f t="shared" si="4"/>
        <v>0</v>
      </c>
      <c r="I40" s="11"/>
      <c r="J40" s="11"/>
      <c r="K40" s="184"/>
      <c r="L40" s="13">
        <f t="shared" si="13"/>
        <v>44.2</v>
      </c>
      <c r="M40" s="13">
        <f t="shared" si="14"/>
        <v>44.2</v>
      </c>
      <c r="N40" s="13">
        <f t="shared" si="14"/>
        <v>29.1</v>
      </c>
      <c r="O40" s="13">
        <f t="shared" si="14"/>
        <v>0</v>
      </c>
    </row>
    <row r="41" spans="1:15" ht="15" customHeight="1" x14ac:dyDescent="0.25">
      <c r="A41" s="20"/>
      <c r="C41" s="16" t="s">
        <v>31</v>
      </c>
      <c r="D41" s="9">
        <f t="shared" si="3"/>
        <v>5.5</v>
      </c>
      <c r="E41" s="17">
        <v>5.5</v>
      </c>
      <c r="F41" s="17">
        <v>4.2</v>
      </c>
      <c r="G41" s="17"/>
      <c r="H41" s="10">
        <f t="shared" si="4"/>
        <v>0</v>
      </c>
      <c r="I41" s="11"/>
      <c r="J41" s="11"/>
      <c r="K41" s="184"/>
      <c r="L41" s="13">
        <f t="shared" si="13"/>
        <v>5.5</v>
      </c>
      <c r="M41" s="13">
        <f t="shared" si="14"/>
        <v>5.5</v>
      </c>
      <c r="N41" s="13">
        <f t="shared" si="14"/>
        <v>4.2</v>
      </c>
      <c r="O41" s="13">
        <f t="shared" si="14"/>
        <v>0</v>
      </c>
    </row>
    <row r="42" spans="1:15" ht="15" customHeight="1" x14ac:dyDescent="0.25">
      <c r="A42" s="20"/>
      <c r="C42" s="16" t="s">
        <v>22</v>
      </c>
      <c r="D42" s="9">
        <f t="shared" si="3"/>
        <v>71.2</v>
      </c>
      <c r="E42" s="17">
        <v>71.2</v>
      </c>
      <c r="F42" s="17">
        <v>45.8</v>
      </c>
      <c r="G42" s="17"/>
      <c r="H42" s="10">
        <f t="shared" si="4"/>
        <v>0</v>
      </c>
      <c r="I42" s="11"/>
      <c r="J42" s="11"/>
      <c r="K42" s="184"/>
      <c r="L42" s="13">
        <f t="shared" si="13"/>
        <v>71.2</v>
      </c>
      <c r="M42" s="13">
        <f t="shared" si="14"/>
        <v>71.2</v>
      </c>
      <c r="N42" s="13">
        <f t="shared" si="14"/>
        <v>45.8</v>
      </c>
      <c r="O42" s="13">
        <f t="shared" si="14"/>
        <v>0</v>
      </c>
    </row>
    <row r="43" spans="1:15" ht="15" customHeight="1" x14ac:dyDescent="0.25">
      <c r="A43" s="20"/>
      <c r="C43" s="90" t="s">
        <v>30</v>
      </c>
      <c r="D43" s="9">
        <f t="shared" si="3"/>
        <v>3.3</v>
      </c>
      <c r="E43" s="17">
        <v>3.3</v>
      </c>
      <c r="F43" s="17">
        <v>2.5</v>
      </c>
      <c r="G43" s="17"/>
      <c r="H43" s="10">
        <f t="shared" si="4"/>
        <v>0</v>
      </c>
      <c r="I43" s="11"/>
      <c r="J43" s="11"/>
      <c r="K43" s="184"/>
      <c r="L43" s="13">
        <f t="shared" si="13"/>
        <v>3.3</v>
      </c>
      <c r="M43" s="13">
        <f t="shared" si="14"/>
        <v>3.3</v>
      </c>
      <c r="N43" s="13">
        <f t="shared" si="14"/>
        <v>2.5</v>
      </c>
      <c r="O43" s="13">
        <f t="shared" si="14"/>
        <v>0</v>
      </c>
    </row>
    <row r="44" spans="1:15" ht="15" customHeight="1" x14ac:dyDescent="0.25">
      <c r="A44" s="41"/>
      <c r="B44" s="214"/>
      <c r="C44" s="90" t="s">
        <v>24</v>
      </c>
      <c r="D44" s="9">
        <f t="shared" si="3"/>
        <v>14.6</v>
      </c>
      <c r="E44" s="17">
        <v>14.6</v>
      </c>
      <c r="F44" s="17">
        <v>11.1</v>
      </c>
      <c r="G44" s="17"/>
      <c r="H44" s="10">
        <f t="shared" si="4"/>
        <v>0</v>
      </c>
      <c r="I44" s="11"/>
      <c r="J44" s="11"/>
      <c r="K44" s="184"/>
      <c r="L44" s="13">
        <f t="shared" si="13"/>
        <v>14.6</v>
      </c>
      <c r="M44" s="13">
        <f t="shared" si="14"/>
        <v>14.6</v>
      </c>
      <c r="N44" s="13">
        <f t="shared" si="14"/>
        <v>11.1</v>
      </c>
      <c r="O44" s="13">
        <f t="shared" si="14"/>
        <v>0</v>
      </c>
    </row>
    <row r="45" spans="1:15" ht="15" customHeight="1" x14ac:dyDescent="0.25">
      <c r="A45" s="6" t="s">
        <v>76</v>
      </c>
      <c r="B45" s="18" t="s">
        <v>12</v>
      </c>
      <c r="C45" s="16"/>
      <c r="D45" s="9">
        <f t="shared" si="3"/>
        <v>121.39999999999999</v>
      </c>
      <c r="E45" s="17">
        <f>SUM(E46:E49)</f>
        <v>121.39999999999999</v>
      </c>
      <c r="F45" s="17">
        <f>SUM(F46:F49)</f>
        <v>80.699999999999989</v>
      </c>
      <c r="G45" s="17">
        <f t="shared" ref="G45:O45" si="17">SUM(G46:G49)</f>
        <v>0</v>
      </c>
      <c r="H45" s="10">
        <f t="shared" si="4"/>
        <v>0</v>
      </c>
      <c r="I45" s="11">
        <f t="shared" si="17"/>
        <v>0</v>
      </c>
      <c r="J45" s="11">
        <f t="shared" si="17"/>
        <v>0</v>
      </c>
      <c r="K45" s="184">
        <f t="shared" si="17"/>
        <v>0</v>
      </c>
      <c r="L45" s="13">
        <f t="shared" si="17"/>
        <v>121.39999999999999</v>
      </c>
      <c r="M45" s="13">
        <f t="shared" si="17"/>
        <v>121.39999999999999</v>
      </c>
      <c r="N45" s="13">
        <f t="shared" si="17"/>
        <v>80.699999999999989</v>
      </c>
      <c r="O45" s="13">
        <f t="shared" si="17"/>
        <v>0</v>
      </c>
    </row>
    <row r="46" spans="1:15" ht="15" customHeight="1" x14ac:dyDescent="0.25">
      <c r="A46" s="20"/>
      <c r="C46" s="16" t="s">
        <v>9</v>
      </c>
      <c r="D46" s="9">
        <f t="shared" si="3"/>
        <v>36.1</v>
      </c>
      <c r="E46" s="17">
        <v>36.1</v>
      </c>
      <c r="F46" s="17">
        <v>24.7</v>
      </c>
      <c r="G46" s="17"/>
      <c r="H46" s="10">
        <f t="shared" si="4"/>
        <v>1.7</v>
      </c>
      <c r="I46" s="11">
        <v>1.7</v>
      </c>
      <c r="J46" s="11"/>
      <c r="K46" s="184"/>
      <c r="L46" s="13">
        <f t="shared" ref="L46:L61" si="18">M46+O46</f>
        <v>37.800000000000004</v>
      </c>
      <c r="M46" s="13">
        <f t="shared" ref="M46:O61" si="19">E46+I46</f>
        <v>37.800000000000004</v>
      </c>
      <c r="N46" s="13">
        <f t="shared" si="19"/>
        <v>24.7</v>
      </c>
      <c r="O46" s="13">
        <f t="shared" si="19"/>
        <v>0</v>
      </c>
    </row>
    <row r="47" spans="1:15" ht="15" customHeight="1" x14ac:dyDescent="0.25">
      <c r="A47" s="20"/>
      <c r="C47" s="16" t="s">
        <v>31</v>
      </c>
      <c r="D47" s="9">
        <f t="shared" si="3"/>
        <v>8.1999999999999993</v>
      </c>
      <c r="E47" s="17">
        <v>8.1999999999999993</v>
      </c>
      <c r="F47" s="17">
        <v>6.3</v>
      </c>
      <c r="G47" s="17"/>
      <c r="H47" s="10">
        <f t="shared" si="4"/>
        <v>0</v>
      </c>
      <c r="I47" s="11"/>
      <c r="J47" s="11"/>
      <c r="K47" s="184"/>
      <c r="L47" s="13">
        <f t="shared" si="18"/>
        <v>8.1999999999999993</v>
      </c>
      <c r="M47" s="13">
        <f t="shared" si="19"/>
        <v>8.1999999999999993</v>
      </c>
      <c r="N47" s="13">
        <f t="shared" si="19"/>
        <v>6.3</v>
      </c>
      <c r="O47" s="13">
        <f t="shared" si="19"/>
        <v>0</v>
      </c>
    </row>
    <row r="48" spans="1:15" ht="15" customHeight="1" x14ac:dyDescent="0.25">
      <c r="A48" s="20"/>
      <c r="C48" s="16" t="s">
        <v>22</v>
      </c>
      <c r="D48" s="9">
        <f t="shared" si="3"/>
        <v>62.5</v>
      </c>
      <c r="E48" s="17">
        <v>62.5</v>
      </c>
      <c r="F48" s="17">
        <v>38.6</v>
      </c>
      <c r="G48" s="17"/>
      <c r="H48" s="10">
        <f t="shared" si="4"/>
        <v>-1.7</v>
      </c>
      <c r="I48" s="11">
        <v>-1.7</v>
      </c>
      <c r="J48" s="11"/>
      <c r="K48" s="184"/>
      <c r="L48" s="13">
        <f t="shared" si="18"/>
        <v>60.8</v>
      </c>
      <c r="M48" s="13">
        <f t="shared" si="19"/>
        <v>60.8</v>
      </c>
      <c r="N48" s="13">
        <f t="shared" si="19"/>
        <v>38.6</v>
      </c>
      <c r="O48" s="13">
        <f t="shared" si="19"/>
        <v>0</v>
      </c>
    </row>
    <row r="49" spans="1:15" ht="15" customHeight="1" x14ac:dyDescent="0.25">
      <c r="A49" s="41"/>
      <c r="B49" s="214"/>
      <c r="C49" s="90" t="s">
        <v>24</v>
      </c>
      <c r="D49" s="9">
        <f t="shared" si="3"/>
        <v>14.6</v>
      </c>
      <c r="E49" s="17">
        <v>14.6</v>
      </c>
      <c r="F49" s="17">
        <v>11.1</v>
      </c>
      <c r="G49" s="17"/>
      <c r="H49" s="10">
        <f t="shared" si="4"/>
        <v>0</v>
      </c>
      <c r="I49" s="11"/>
      <c r="J49" s="11"/>
      <c r="K49" s="184"/>
      <c r="L49" s="12">
        <f>M49+O49</f>
        <v>14.6</v>
      </c>
      <c r="M49" s="12">
        <f>E49+I49</f>
        <v>14.6</v>
      </c>
      <c r="N49" s="12">
        <f>F49+J49</f>
        <v>11.1</v>
      </c>
      <c r="O49" s="12">
        <f>G49+K49</f>
        <v>0</v>
      </c>
    </row>
    <row r="50" spans="1:15" ht="15" customHeight="1" x14ac:dyDescent="0.25">
      <c r="A50" s="6" t="s">
        <v>77</v>
      </c>
      <c r="B50" s="18" t="s">
        <v>13</v>
      </c>
      <c r="C50" s="16"/>
      <c r="D50" s="9">
        <f t="shared" si="3"/>
        <v>74.599999999999994</v>
      </c>
      <c r="E50" s="17">
        <f>SUM(E51:E54)</f>
        <v>74.599999999999994</v>
      </c>
      <c r="F50" s="17">
        <f>SUM(F51:F54)</f>
        <v>50.5</v>
      </c>
      <c r="G50" s="17">
        <f>SUM(G51:G54)</f>
        <v>0</v>
      </c>
      <c r="H50" s="10">
        <f t="shared" si="4"/>
        <v>0</v>
      </c>
      <c r="I50" s="11">
        <f t="shared" ref="I50:O50" si="20">SUM(I51:I54)</f>
        <v>0</v>
      </c>
      <c r="J50" s="11">
        <f t="shared" si="20"/>
        <v>0</v>
      </c>
      <c r="K50" s="184">
        <f t="shared" si="20"/>
        <v>0</v>
      </c>
      <c r="L50" s="13">
        <f t="shared" si="20"/>
        <v>74.599999999999994</v>
      </c>
      <c r="M50" s="13">
        <f t="shared" si="20"/>
        <v>74.599999999999994</v>
      </c>
      <c r="N50" s="13">
        <f t="shared" si="20"/>
        <v>50.5</v>
      </c>
      <c r="O50" s="13">
        <f t="shared" si="20"/>
        <v>0</v>
      </c>
    </row>
    <row r="51" spans="1:15" ht="15" customHeight="1" x14ac:dyDescent="0.25">
      <c r="A51" s="20"/>
      <c r="C51" s="16" t="s">
        <v>9</v>
      </c>
      <c r="D51" s="9">
        <f t="shared" si="3"/>
        <v>38.4</v>
      </c>
      <c r="E51" s="17">
        <v>38.4</v>
      </c>
      <c r="F51" s="17">
        <v>23.5</v>
      </c>
      <c r="G51" s="17"/>
      <c r="H51" s="10">
        <f t="shared" si="4"/>
        <v>0</v>
      </c>
      <c r="I51" s="11"/>
      <c r="J51" s="11"/>
      <c r="K51" s="184"/>
      <c r="L51" s="13">
        <f t="shared" si="18"/>
        <v>38.4</v>
      </c>
      <c r="M51" s="13">
        <f t="shared" si="19"/>
        <v>38.4</v>
      </c>
      <c r="N51" s="13">
        <f t="shared" si="19"/>
        <v>23.5</v>
      </c>
      <c r="O51" s="13">
        <f t="shared" si="19"/>
        <v>0</v>
      </c>
    </row>
    <row r="52" spans="1:15" ht="15" customHeight="1" x14ac:dyDescent="0.25">
      <c r="A52" s="20"/>
      <c r="C52" s="16" t="s">
        <v>31</v>
      </c>
      <c r="D52" s="9">
        <f t="shared" si="3"/>
        <v>5.5</v>
      </c>
      <c r="E52" s="17">
        <v>5.5</v>
      </c>
      <c r="F52" s="17">
        <v>4.2</v>
      </c>
      <c r="G52" s="17"/>
      <c r="H52" s="10">
        <f t="shared" si="4"/>
        <v>0</v>
      </c>
      <c r="I52" s="11"/>
      <c r="J52" s="11"/>
      <c r="K52" s="184"/>
      <c r="L52" s="13">
        <f t="shared" si="18"/>
        <v>5.5</v>
      </c>
      <c r="M52" s="13">
        <f t="shared" si="19"/>
        <v>5.5</v>
      </c>
      <c r="N52" s="13">
        <f t="shared" si="19"/>
        <v>4.2</v>
      </c>
      <c r="O52" s="13">
        <f t="shared" si="19"/>
        <v>0</v>
      </c>
    </row>
    <row r="53" spans="1:15" ht="15" customHeight="1" x14ac:dyDescent="0.25">
      <c r="A53" s="20"/>
      <c r="C53" s="16" t="s">
        <v>22</v>
      </c>
      <c r="D53" s="9">
        <f t="shared" si="3"/>
        <v>16.100000000000001</v>
      </c>
      <c r="E53" s="17">
        <v>16.100000000000001</v>
      </c>
      <c r="F53" s="17">
        <v>11.7</v>
      </c>
      <c r="G53" s="17"/>
      <c r="H53" s="10">
        <f t="shared" si="4"/>
        <v>0</v>
      </c>
      <c r="I53" s="11"/>
      <c r="J53" s="11"/>
      <c r="K53" s="184"/>
      <c r="L53" s="13">
        <f t="shared" si="18"/>
        <v>16.100000000000001</v>
      </c>
      <c r="M53" s="13">
        <f t="shared" si="19"/>
        <v>16.100000000000001</v>
      </c>
      <c r="N53" s="13">
        <f t="shared" si="19"/>
        <v>11.7</v>
      </c>
      <c r="O53" s="13">
        <f t="shared" si="19"/>
        <v>0</v>
      </c>
    </row>
    <row r="54" spans="1:15" ht="15" customHeight="1" x14ac:dyDescent="0.25">
      <c r="A54" s="41"/>
      <c r="B54" s="214"/>
      <c r="C54" s="90" t="s">
        <v>24</v>
      </c>
      <c r="D54" s="9">
        <f t="shared" si="3"/>
        <v>14.6</v>
      </c>
      <c r="E54" s="17">
        <v>14.6</v>
      </c>
      <c r="F54" s="17">
        <v>11.1</v>
      </c>
      <c r="G54" s="17"/>
      <c r="H54" s="10">
        <f t="shared" si="4"/>
        <v>0</v>
      </c>
      <c r="I54" s="11"/>
      <c r="J54" s="11"/>
      <c r="K54" s="184"/>
      <c r="L54" s="12">
        <f>M54+O54</f>
        <v>14.6</v>
      </c>
      <c r="M54" s="12">
        <f>E54+I54</f>
        <v>14.6</v>
      </c>
      <c r="N54" s="12">
        <f>F54+J54</f>
        <v>11.1</v>
      </c>
      <c r="O54" s="12">
        <f>G54+K54</f>
        <v>0</v>
      </c>
    </row>
    <row r="55" spans="1:15" ht="15" customHeight="1" x14ac:dyDescent="0.25">
      <c r="A55" s="6" t="s">
        <v>78</v>
      </c>
      <c r="B55" s="30" t="s">
        <v>14</v>
      </c>
      <c r="C55" s="31"/>
      <c r="D55" s="9">
        <f t="shared" si="3"/>
        <v>95.100000000000009</v>
      </c>
      <c r="E55" s="17">
        <f t="shared" ref="E55:O55" si="21">SUM(E56:E59)</f>
        <v>95.100000000000009</v>
      </c>
      <c r="F55" s="17">
        <f t="shared" si="21"/>
        <v>56.7</v>
      </c>
      <c r="G55" s="17">
        <f t="shared" si="21"/>
        <v>0</v>
      </c>
      <c r="H55" s="10">
        <f t="shared" si="4"/>
        <v>0</v>
      </c>
      <c r="I55" s="11">
        <f t="shared" si="21"/>
        <v>0</v>
      </c>
      <c r="J55" s="11">
        <f t="shared" si="21"/>
        <v>0</v>
      </c>
      <c r="K55" s="184">
        <f t="shared" si="21"/>
        <v>0</v>
      </c>
      <c r="L55" s="13">
        <f t="shared" si="21"/>
        <v>95.100000000000009</v>
      </c>
      <c r="M55" s="13">
        <f t="shared" si="21"/>
        <v>95.100000000000009</v>
      </c>
      <c r="N55" s="13">
        <f t="shared" si="21"/>
        <v>56.7</v>
      </c>
      <c r="O55" s="13">
        <f t="shared" si="21"/>
        <v>0</v>
      </c>
    </row>
    <row r="56" spans="1:15" ht="15" customHeight="1" x14ac:dyDescent="0.25">
      <c r="A56" s="20"/>
      <c r="B56" s="77"/>
      <c r="C56" s="31" t="s">
        <v>9</v>
      </c>
      <c r="D56" s="9">
        <f t="shared" si="3"/>
        <v>54.1</v>
      </c>
      <c r="E56" s="17">
        <v>54.1</v>
      </c>
      <c r="F56" s="17">
        <v>25.5</v>
      </c>
      <c r="G56" s="17"/>
      <c r="H56" s="10">
        <f t="shared" si="4"/>
        <v>0</v>
      </c>
      <c r="I56" s="11"/>
      <c r="J56" s="11"/>
      <c r="K56" s="184"/>
      <c r="L56" s="13">
        <f t="shared" si="18"/>
        <v>54.1</v>
      </c>
      <c r="M56" s="13">
        <f t="shared" si="19"/>
        <v>54.1</v>
      </c>
      <c r="N56" s="13">
        <f t="shared" si="19"/>
        <v>25.5</v>
      </c>
      <c r="O56" s="13">
        <f t="shared" si="19"/>
        <v>0</v>
      </c>
    </row>
    <row r="57" spans="1:15" ht="15" customHeight="1" x14ac:dyDescent="0.25">
      <c r="A57" s="20"/>
      <c r="B57" s="77"/>
      <c r="C57" s="31" t="s">
        <v>31</v>
      </c>
      <c r="D57" s="9">
        <f t="shared" si="3"/>
        <v>5.5</v>
      </c>
      <c r="E57" s="17">
        <v>5.5</v>
      </c>
      <c r="F57" s="17">
        <v>4.2</v>
      </c>
      <c r="G57" s="17"/>
      <c r="H57" s="10">
        <f t="shared" si="4"/>
        <v>0</v>
      </c>
      <c r="I57" s="11"/>
      <c r="J57" s="11"/>
      <c r="K57" s="184"/>
      <c r="L57" s="13">
        <f t="shared" si="18"/>
        <v>5.5</v>
      </c>
      <c r="M57" s="13">
        <f t="shared" si="19"/>
        <v>5.5</v>
      </c>
      <c r="N57" s="13">
        <f t="shared" si="19"/>
        <v>4.2</v>
      </c>
      <c r="O57" s="13">
        <f t="shared" si="19"/>
        <v>0</v>
      </c>
    </row>
    <row r="58" spans="1:15" ht="15" customHeight="1" x14ac:dyDescent="0.25">
      <c r="A58" s="20"/>
      <c r="B58" s="77"/>
      <c r="C58" s="31" t="s">
        <v>22</v>
      </c>
      <c r="D58" s="9">
        <f t="shared" si="3"/>
        <v>20.8</v>
      </c>
      <c r="E58" s="17">
        <v>20.8</v>
      </c>
      <c r="F58" s="17">
        <v>15.9</v>
      </c>
      <c r="G58" s="17"/>
      <c r="H58" s="10">
        <f t="shared" si="4"/>
        <v>0</v>
      </c>
      <c r="I58" s="11"/>
      <c r="J58" s="11"/>
      <c r="K58" s="184"/>
      <c r="L58" s="13">
        <f t="shared" si="18"/>
        <v>20.8</v>
      </c>
      <c r="M58" s="13">
        <f t="shared" si="19"/>
        <v>20.8</v>
      </c>
      <c r="N58" s="13">
        <f t="shared" si="19"/>
        <v>15.9</v>
      </c>
      <c r="O58" s="13">
        <f t="shared" si="19"/>
        <v>0</v>
      </c>
    </row>
    <row r="59" spans="1:15" ht="15" customHeight="1" x14ac:dyDescent="0.25">
      <c r="A59" s="41"/>
      <c r="B59" s="42"/>
      <c r="C59" s="79" t="s">
        <v>24</v>
      </c>
      <c r="D59" s="9">
        <f t="shared" si="3"/>
        <v>14.7</v>
      </c>
      <c r="E59" s="17">
        <v>14.7</v>
      </c>
      <c r="F59" s="17">
        <v>11.1</v>
      </c>
      <c r="G59" s="17"/>
      <c r="H59" s="10">
        <f t="shared" si="4"/>
        <v>0</v>
      </c>
      <c r="I59" s="11"/>
      <c r="J59" s="11"/>
      <c r="K59" s="184"/>
      <c r="L59" s="12">
        <f>M59+O59</f>
        <v>14.7</v>
      </c>
      <c r="M59" s="12">
        <f>E59+I59</f>
        <v>14.7</v>
      </c>
      <c r="N59" s="12">
        <f>F59+J59</f>
        <v>11.1</v>
      </c>
      <c r="O59" s="12">
        <f>G59+K59</f>
        <v>0</v>
      </c>
    </row>
    <row r="60" spans="1:15" ht="15" customHeight="1" x14ac:dyDescent="0.25">
      <c r="A60" s="132" t="s">
        <v>79</v>
      </c>
      <c r="B60" s="30" t="s">
        <v>15</v>
      </c>
      <c r="C60" s="31"/>
      <c r="D60" s="9">
        <f t="shared" si="3"/>
        <v>89.3</v>
      </c>
      <c r="E60" s="17">
        <f>SUM(E61:E64)</f>
        <v>89.3</v>
      </c>
      <c r="F60" s="17">
        <f>SUM(F61:F64)</f>
        <v>64.7</v>
      </c>
      <c r="G60" s="17">
        <f t="shared" ref="G60:O60" si="22">SUM(G61:G64)</f>
        <v>0</v>
      </c>
      <c r="H60" s="10">
        <f t="shared" si="4"/>
        <v>0</v>
      </c>
      <c r="I60" s="11">
        <f t="shared" si="22"/>
        <v>0</v>
      </c>
      <c r="J60" s="11">
        <f t="shared" si="22"/>
        <v>0</v>
      </c>
      <c r="K60" s="184">
        <f t="shared" si="22"/>
        <v>0</v>
      </c>
      <c r="L60" s="13">
        <f t="shared" si="22"/>
        <v>89.3</v>
      </c>
      <c r="M60" s="13">
        <f t="shared" si="22"/>
        <v>89.3</v>
      </c>
      <c r="N60" s="13">
        <f t="shared" si="22"/>
        <v>64.7</v>
      </c>
      <c r="O60" s="13">
        <f t="shared" si="22"/>
        <v>0</v>
      </c>
    </row>
    <row r="61" spans="1:15" ht="15" customHeight="1" x14ac:dyDescent="0.25">
      <c r="A61" s="136"/>
      <c r="B61" s="77"/>
      <c r="C61" s="31" t="s">
        <v>9</v>
      </c>
      <c r="D61" s="9">
        <f t="shared" si="3"/>
        <v>34.1</v>
      </c>
      <c r="E61" s="17">
        <v>34.1</v>
      </c>
      <c r="F61" s="17">
        <v>22.7</v>
      </c>
      <c r="G61" s="17"/>
      <c r="H61" s="10">
        <f t="shared" si="4"/>
        <v>0</v>
      </c>
      <c r="I61" s="11"/>
      <c r="J61" s="11"/>
      <c r="K61" s="184"/>
      <c r="L61" s="13">
        <f t="shared" si="18"/>
        <v>34.1</v>
      </c>
      <c r="M61" s="13">
        <f t="shared" si="19"/>
        <v>34.1</v>
      </c>
      <c r="N61" s="13">
        <f t="shared" si="19"/>
        <v>22.7</v>
      </c>
      <c r="O61" s="13">
        <f t="shared" si="19"/>
        <v>0</v>
      </c>
    </row>
    <row r="62" spans="1:15" ht="15" customHeight="1" x14ac:dyDescent="0.25">
      <c r="A62" s="136"/>
      <c r="B62" s="77"/>
      <c r="C62" s="31" t="s">
        <v>31</v>
      </c>
      <c r="D62" s="9">
        <f t="shared" si="3"/>
        <v>8.1999999999999993</v>
      </c>
      <c r="E62" s="17">
        <v>8.1999999999999993</v>
      </c>
      <c r="F62" s="17">
        <v>6.3</v>
      </c>
      <c r="G62" s="17"/>
      <c r="H62" s="10">
        <f t="shared" si="4"/>
        <v>0</v>
      </c>
      <c r="I62" s="11"/>
      <c r="J62" s="11"/>
      <c r="K62" s="184"/>
      <c r="L62" s="13">
        <f>M62+O62</f>
        <v>8.1999999999999993</v>
      </c>
      <c r="M62" s="13">
        <f>E62+I62</f>
        <v>8.1999999999999993</v>
      </c>
      <c r="N62" s="13">
        <f>F62+J62</f>
        <v>6.3</v>
      </c>
      <c r="O62" s="13">
        <f>G62+K62</f>
        <v>0</v>
      </c>
    </row>
    <row r="63" spans="1:15" ht="15" customHeight="1" x14ac:dyDescent="0.25">
      <c r="A63" s="136"/>
      <c r="B63" s="77"/>
      <c r="C63" s="31" t="s">
        <v>22</v>
      </c>
      <c r="D63" s="9">
        <f t="shared" si="3"/>
        <v>32.200000000000003</v>
      </c>
      <c r="E63" s="17">
        <v>32.200000000000003</v>
      </c>
      <c r="F63" s="17">
        <v>24.6</v>
      </c>
      <c r="G63" s="17"/>
      <c r="H63" s="10">
        <f t="shared" si="4"/>
        <v>0</v>
      </c>
      <c r="I63" s="11"/>
      <c r="J63" s="11"/>
      <c r="K63" s="184"/>
      <c r="L63" s="13">
        <f t="shared" ref="L63:L84" si="23">M63+O63</f>
        <v>32.200000000000003</v>
      </c>
      <c r="M63" s="13">
        <f t="shared" ref="M63:O84" si="24">E63+I63</f>
        <v>32.200000000000003</v>
      </c>
      <c r="N63" s="13">
        <f t="shared" si="24"/>
        <v>24.6</v>
      </c>
      <c r="O63" s="13">
        <f t="shared" si="24"/>
        <v>0</v>
      </c>
    </row>
    <row r="64" spans="1:15" ht="15" customHeight="1" x14ac:dyDescent="0.25">
      <c r="A64" s="215"/>
      <c r="B64" s="42"/>
      <c r="C64" s="79" t="s">
        <v>24</v>
      </c>
      <c r="D64" s="9">
        <f t="shared" si="3"/>
        <v>14.8</v>
      </c>
      <c r="E64" s="17">
        <v>14.8</v>
      </c>
      <c r="F64" s="17">
        <v>11.1</v>
      </c>
      <c r="G64" s="17"/>
      <c r="H64" s="10">
        <f t="shared" si="4"/>
        <v>0</v>
      </c>
      <c r="I64" s="11"/>
      <c r="J64" s="11"/>
      <c r="K64" s="184"/>
      <c r="L64" s="12">
        <f>M64+O64</f>
        <v>14.8</v>
      </c>
      <c r="M64" s="12">
        <f>E64+I64</f>
        <v>14.8</v>
      </c>
      <c r="N64" s="12">
        <f>F64+J64</f>
        <v>11.1</v>
      </c>
      <c r="O64" s="12">
        <f>G64+K64</f>
        <v>0</v>
      </c>
    </row>
    <row r="65" spans="1:15" ht="15" customHeight="1" x14ac:dyDescent="0.25">
      <c r="A65" s="6" t="s">
        <v>80</v>
      </c>
      <c r="B65" s="216" t="s">
        <v>16</v>
      </c>
      <c r="C65" s="16"/>
      <c r="D65" s="9">
        <f t="shared" si="3"/>
        <v>178.89999999999998</v>
      </c>
      <c r="E65" s="17">
        <f>SUM(E66:E70)</f>
        <v>178.89999999999998</v>
      </c>
      <c r="F65" s="17">
        <f>SUM(F66:F70)</f>
        <v>125.69999999999999</v>
      </c>
      <c r="G65" s="17">
        <f t="shared" ref="G65:O65" si="25">SUM(G66:G70)</f>
        <v>0</v>
      </c>
      <c r="H65" s="10">
        <f t="shared" si="4"/>
        <v>0</v>
      </c>
      <c r="I65" s="11">
        <f>SUM(I66:I70)</f>
        <v>0</v>
      </c>
      <c r="J65" s="11">
        <f>SUM(J66:J70)</f>
        <v>0</v>
      </c>
      <c r="K65" s="11">
        <f t="shared" si="25"/>
        <v>0</v>
      </c>
      <c r="L65" s="13">
        <f t="shared" si="25"/>
        <v>178.89999999999998</v>
      </c>
      <c r="M65" s="13">
        <f t="shared" si="25"/>
        <v>178.89999999999998</v>
      </c>
      <c r="N65" s="13">
        <f t="shared" si="25"/>
        <v>125.69999999999999</v>
      </c>
      <c r="O65" s="13">
        <f t="shared" si="25"/>
        <v>0</v>
      </c>
    </row>
    <row r="66" spans="1:15" ht="15" customHeight="1" x14ac:dyDescent="0.25">
      <c r="A66" s="20"/>
      <c r="B66" s="217"/>
      <c r="C66" s="16" t="s">
        <v>9</v>
      </c>
      <c r="D66" s="9">
        <f t="shared" si="3"/>
        <v>74.900000000000006</v>
      </c>
      <c r="E66" s="17">
        <v>74.900000000000006</v>
      </c>
      <c r="F66" s="17">
        <v>50.4</v>
      </c>
      <c r="G66" s="17"/>
      <c r="H66" s="10">
        <f t="shared" si="4"/>
        <v>0</v>
      </c>
      <c r="I66" s="11"/>
      <c r="J66" s="11"/>
      <c r="K66" s="184"/>
      <c r="L66" s="13">
        <f t="shared" si="23"/>
        <v>74.900000000000006</v>
      </c>
      <c r="M66" s="13">
        <f t="shared" si="24"/>
        <v>74.900000000000006</v>
      </c>
      <c r="N66" s="13">
        <f t="shared" si="24"/>
        <v>50.4</v>
      </c>
      <c r="O66" s="13">
        <f t="shared" si="24"/>
        <v>0</v>
      </c>
    </row>
    <row r="67" spans="1:15" ht="15" customHeight="1" x14ac:dyDescent="0.25">
      <c r="A67" s="20"/>
      <c r="B67" s="217"/>
      <c r="C67" s="16" t="s">
        <v>31</v>
      </c>
      <c r="D67" s="9">
        <f t="shared" si="3"/>
        <v>13.7</v>
      </c>
      <c r="E67" s="17">
        <v>13.7</v>
      </c>
      <c r="F67" s="17">
        <v>10.5</v>
      </c>
      <c r="G67" s="17"/>
      <c r="H67" s="10">
        <f t="shared" si="4"/>
        <v>0</v>
      </c>
      <c r="I67" s="11"/>
      <c r="J67" s="11"/>
      <c r="K67" s="184"/>
      <c r="L67" s="13">
        <f t="shared" si="23"/>
        <v>13.7</v>
      </c>
      <c r="M67" s="13">
        <f t="shared" si="24"/>
        <v>13.7</v>
      </c>
      <c r="N67" s="13">
        <f t="shared" si="24"/>
        <v>10.5</v>
      </c>
      <c r="O67" s="13">
        <f t="shared" si="24"/>
        <v>0</v>
      </c>
    </row>
    <row r="68" spans="1:15" ht="15" customHeight="1" x14ac:dyDescent="0.25">
      <c r="A68" s="20"/>
      <c r="B68" s="217"/>
      <c r="C68" s="16" t="s">
        <v>22</v>
      </c>
      <c r="D68" s="9">
        <f t="shared" si="3"/>
        <v>70.400000000000006</v>
      </c>
      <c r="E68" s="17">
        <v>70.400000000000006</v>
      </c>
      <c r="F68" s="17">
        <v>49.7</v>
      </c>
      <c r="G68" s="17"/>
      <c r="H68" s="10">
        <f t="shared" si="4"/>
        <v>0</v>
      </c>
      <c r="I68" s="11"/>
      <c r="J68" s="11"/>
      <c r="K68" s="184"/>
      <c r="L68" s="13">
        <f t="shared" si="23"/>
        <v>70.400000000000006</v>
      </c>
      <c r="M68" s="13">
        <f t="shared" si="24"/>
        <v>70.400000000000006</v>
      </c>
      <c r="N68" s="13">
        <f t="shared" si="24"/>
        <v>49.7</v>
      </c>
      <c r="O68" s="13">
        <f t="shared" si="24"/>
        <v>0</v>
      </c>
    </row>
    <row r="69" spans="1:15" ht="15" customHeight="1" x14ac:dyDescent="0.25">
      <c r="A69" s="20"/>
      <c r="C69" s="90" t="s">
        <v>30</v>
      </c>
      <c r="D69" s="9">
        <f t="shared" si="3"/>
        <v>1.7</v>
      </c>
      <c r="E69" s="17">
        <v>1.7</v>
      </c>
      <c r="F69" s="17">
        <v>1.3</v>
      </c>
      <c r="G69" s="17"/>
      <c r="H69" s="10">
        <f t="shared" si="4"/>
        <v>0</v>
      </c>
      <c r="I69" s="11"/>
      <c r="J69" s="11"/>
      <c r="K69" s="184"/>
      <c r="L69" s="13">
        <f t="shared" si="23"/>
        <v>1.7</v>
      </c>
      <c r="M69" s="13">
        <f t="shared" si="24"/>
        <v>1.7</v>
      </c>
      <c r="N69" s="13">
        <f t="shared" si="24"/>
        <v>1.3</v>
      </c>
      <c r="O69" s="13">
        <f t="shared" si="24"/>
        <v>0</v>
      </c>
    </row>
    <row r="70" spans="1:15" ht="15" customHeight="1" x14ac:dyDescent="0.25">
      <c r="A70" s="218"/>
      <c r="B70" s="219"/>
      <c r="C70" s="90" t="s">
        <v>24</v>
      </c>
      <c r="D70" s="9">
        <f t="shared" si="3"/>
        <v>18.2</v>
      </c>
      <c r="E70" s="17">
        <v>18.2</v>
      </c>
      <c r="F70" s="17">
        <v>13.8</v>
      </c>
      <c r="G70" s="17"/>
      <c r="H70" s="10">
        <f t="shared" si="4"/>
        <v>0</v>
      </c>
      <c r="I70" s="11"/>
      <c r="J70" s="11"/>
      <c r="K70" s="184"/>
      <c r="L70" s="12">
        <f>M70+O70</f>
        <v>18.2</v>
      </c>
      <c r="M70" s="12">
        <f>E70+I70</f>
        <v>18.2</v>
      </c>
      <c r="N70" s="12">
        <f>F70+J70</f>
        <v>13.8</v>
      </c>
      <c r="O70" s="12">
        <f>G70+K70</f>
        <v>0</v>
      </c>
    </row>
    <row r="71" spans="1:15" ht="15" customHeight="1" x14ac:dyDescent="0.25">
      <c r="A71" s="6" t="s">
        <v>81</v>
      </c>
      <c r="B71" s="18" t="s">
        <v>17</v>
      </c>
      <c r="C71" s="16"/>
      <c r="D71" s="9">
        <f t="shared" si="3"/>
        <v>85.6</v>
      </c>
      <c r="E71" s="17">
        <f t="shared" ref="E71:O71" si="26">SUM(E72:E75)</f>
        <v>85.6</v>
      </c>
      <c r="F71" s="17">
        <f t="shared" si="26"/>
        <v>60.500000000000007</v>
      </c>
      <c r="G71" s="17">
        <f t="shared" si="26"/>
        <v>0</v>
      </c>
      <c r="H71" s="10">
        <f t="shared" si="4"/>
        <v>0</v>
      </c>
      <c r="I71" s="11">
        <f t="shared" si="26"/>
        <v>0</v>
      </c>
      <c r="J71" s="11">
        <f t="shared" si="26"/>
        <v>0</v>
      </c>
      <c r="K71" s="184">
        <f t="shared" si="26"/>
        <v>0</v>
      </c>
      <c r="L71" s="13">
        <f t="shared" si="26"/>
        <v>85.6</v>
      </c>
      <c r="M71" s="13">
        <f t="shared" si="26"/>
        <v>85.6</v>
      </c>
      <c r="N71" s="13">
        <f t="shared" si="26"/>
        <v>60.500000000000007</v>
      </c>
      <c r="O71" s="13">
        <f t="shared" si="26"/>
        <v>0</v>
      </c>
    </row>
    <row r="72" spans="1:15" ht="15" customHeight="1" x14ac:dyDescent="0.25">
      <c r="A72" s="20"/>
      <c r="C72" s="16" t="s">
        <v>9</v>
      </c>
      <c r="D72" s="9">
        <f t="shared" si="3"/>
        <v>41.8</v>
      </c>
      <c r="E72" s="17">
        <v>41.8</v>
      </c>
      <c r="F72" s="17">
        <v>27.2</v>
      </c>
      <c r="G72" s="17"/>
      <c r="H72" s="10">
        <f t="shared" si="4"/>
        <v>0</v>
      </c>
      <c r="I72" s="11"/>
      <c r="J72" s="11"/>
      <c r="K72" s="184"/>
      <c r="L72" s="13">
        <f t="shared" si="23"/>
        <v>41.8</v>
      </c>
      <c r="M72" s="13">
        <f t="shared" si="24"/>
        <v>41.8</v>
      </c>
      <c r="N72" s="13">
        <f t="shared" si="24"/>
        <v>27.2</v>
      </c>
      <c r="O72" s="13">
        <f t="shared" si="24"/>
        <v>0</v>
      </c>
    </row>
    <row r="73" spans="1:15" ht="15" customHeight="1" x14ac:dyDescent="0.25">
      <c r="A73" s="20"/>
      <c r="C73" s="16" t="s">
        <v>31</v>
      </c>
      <c r="D73" s="9">
        <f t="shared" si="3"/>
        <v>2.7</v>
      </c>
      <c r="E73" s="17">
        <v>2.7</v>
      </c>
      <c r="F73" s="17">
        <v>2.1</v>
      </c>
      <c r="G73" s="17"/>
      <c r="H73" s="10">
        <f t="shared" si="4"/>
        <v>0</v>
      </c>
      <c r="I73" s="11"/>
      <c r="J73" s="11"/>
      <c r="K73" s="184"/>
      <c r="L73" s="13">
        <f t="shared" si="23"/>
        <v>2.7</v>
      </c>
      <c r="M73" s="13">
        <f t="shared" si="24"/>
        <v>2.7</v>
      </c>
      <c r="N73" s="13">
        <f t="shared" si="24"/>
        <v>2.1</v>
      </c>
      <c r="O73" s="13">
        <f t="shared" si="24"/>
        <v>0</v>
      </c>
    </row>
    <row r="74" spans="1:15" ht="15" customHeight="1" x14ac:dyDescent="0.25">
      <c r="A74" s="20"/>
      <c r="C74" s="16" t="s">
        <v>22</v>
      </c>
      <c r="D74" s="9">
        <f t="shared" si="3"/>
        <v>26.3</v>
      </c>
      <c r="E74" s="17">
        <v>26.3</v>
      </c>
      <c r="F74" s="17">
        <v>20.100000000000001</v>
      </c>
      <c r="G74" s="17"/>
      <c r="H74" s="10">
        <f t="shared" si="4"/>
        <v>0</v>
      </c>
      <c r="I74" s="11"/>
      <c r="J74" s="11"/>
      <c r="K74" s="184"/>
      <c r="L74" s="13">
        <f t="shared" si="23"/>
        <v>26.3</v>
      </c>
      <c r="M74" s="13">
        <f t="shared" si="24"/>
        <v>26.3</v>
      </c>
      <c r="N74" s="13">
        <f t="shared" si="24"/>
        <v>20.100000000000001</v>
      </c>
      <c r="O74" s="13">
        <f t="shared" si="24"/>
        <v>0</v>
      </c>
    </row>
    <row r="75" spans="1:15" ht="15" customHeight="1" x14ac:dyDescent="0.25">
      <c r="A75" s="41"/>
      <c r="B75" s="214"/>
      <c r="C75" s="90" t="s">
        <v>24</v>
      </c>
      <c r="D75" s="9">
        <f t="shared" si="3"/>
        <v>14.8</v>
      </c>
      <c r="E75" s="17">
        <v>14.8</v>
      </c>
      <c r="F75" s="17">
        <v>11.1</v>
      </c>
      <c r="G75" s="17"/>
      <c r="H75" s="10">
        <f t="shared" si="4"/>
        <v>0</v>
      </c>
      <c r="I75" s="11"/>
      <c r="J75" s="11"/>
      <c r="K75" s="184"/>
      <c r="L75" s="12">
        <f>M75+O75</f>
        <v>14.8</v>
      </c>
      <c r="M75" s="12">
        <f>E75+I75</f>
        <v>14.8</v>
      </c>
      <c r="N75" s="12">
        <f>F75+J75</f>
        <v>11.1</v>
      </c>
      <c r="O75" s="12">
        <f>G75+K75</f>
        <v>0</v>
      </c>
    </row>
    <row r="76" spans="1:15" ht="15" customHeight="1" x14ac:dyDescent="0.25">
      <c r="A76" s="6" t="s">
        <v>82</v>
      </c>
      <c r="B76" s="18" t="s">
        <v>18</v>
      </c>
      <c r="C76" s="16"/>
      <c r="D76" s="9">
        <f t="shared" si="3"/>
        <v>61.4</v>
      </c>
      <c r="E76" s="17">
        <f t="shared" ref="E76:O76" si="27">SUM(E77:E80)</f>
        <v>61.4</v>
      </c>
      <c r="F76" s="17">
        <f t="shared" si="27"/>
        <v>44.8</v>
      </c>
      <c r="G76" s="17">
        <f t="shared" si="27"/>
        <v>0</v>
      </c>
      <c r="H76" s="10">
        <f t="shared" si="4"/>
        <v>0</v>
      </c>
      <c r="I76" s="11">
        <f t="shared" si="27"/>
        <v>0</v>
      </c>
      <c r="J76" s="11">
        <f t="shared" si="27"/>
        <v>0</v>
      </c>
      <c r="K76" s="184">
        <f t="shared" si="27"/>
        <v>0</v>
      </c>
      <c r="L76" s="13">
        <f t="shared" si="27"/>
        <v>61.4</v>
      </c>
      <c r="M76" s="13">
        <f t="shared" si="27"/>
        <v>61.4</v>
      </c>
      <c r="N76" s="13">
        <f t="shared" si="27"/>
        <v>44.8</v>
      </c>
      <c r="O76" s="13">
        <f t="shared" si="27"/>
        <v>0</v>
      </c>
    </row>
    <row r="77" spans="1:15" ht="15" customHeight="1" x14ac:dyDescent="0.25">
      <c r="A77" s="20"/>
      <c r="C77" s="16" t="s">
        <v>9</v>
      </c>
      <c r="D77" s="9">
        <f t="shared" si="3"/>
        <v>26.3</v>
      </c>
      <c r="E77" s="17">
        <v>26.3</v>
      </c>
      <c r="F77" s="17">
        <v>18</v>
      </c>
      <c r="G77" s="17"/>
      <c r="H77" s="10">
        <f t="shared" si="4"/>
        <v>0</v>
      </c>
      <c r="I77" s="11"/>
      <c r="J77" s="11"/>
      <c r="K77" s="184"/>
      <c r="L77" s="13">
        <f t="shared" si="23"/>
        <v>26.3</v>
      </c>
      <c r="M77" s="13">
        <f t="shared" si="24"/>
        <v>26.3</v>
      </c>
      <c r="N77" s="13">
        <f t="shared" si="24"/>
        <v>18</v>
      </c>
      <c r="O77" s="13">
        <f t="shared" si="24"/>
        <v>0</v>
      </c>
    </row>
    <row r="78" spans="1:15" ht="15" customHeight="1" x14ac:dyDescent="0.25">
      <c r="A78" s="20"/>
      <c r="C78" s="16" t="s">
        <v>31</v>
      </c>
      <c r="D78" s="9">
        <f t="shared" si="3"/>
        <v>2.7</v>
      </c>
      <c r="E78" s="17">
        <v>2.7</v>
      </c>
      <c r="F78" s="17">
        <v>2.1</v>
      </c>
      <c r="G78" s="17"/>
      <c r="H78" s="10">
        <f t="shared" si="4"/>
        <v>0</v>
      </c>
      <c r="I78" s="11"/>
      <c r="J78" s="11"/>
      <c r="K78" s="184"/>
      <c r="L78" s="13">
        <f t="shared" si="23"/>
        <v>2.7</v>
      </c>
      <c r="M78" s="13">
        <f t="shared" si="24"/>
        <v>2.7</v>
      </c>
      <c r="N78" s="13">
        <f t="shared" si="24"/>
        <v>2.1</v>
      </c>
      <c r="O78" s="13">
        <f t="shared" si="24"/>
        <v>0</v>
      </c>
    </row>
    <row r="79" spans="1:15" ht="15" customHeight="1" x14ac:dyDescent="0.25">
      <c r="A79" s="20"/>
      <c r="C79" s="16" t="s">
        <v>22</v>
      </c>
      <c r="D79" s="9">
        <f t="shared" si="3"/>
        <v>25.1</v>
      </c>
      <c r="E79" s="17">
        <v>25.1</v>
      </c>
      <c r="F79" s="17">
        <v>19.2</v>
      </c>
      <c r="G79" s="17"/>
      <c r="H79" s="10">
        <f t="shared" si="4"/>
        <v>0</v>
      </c>
      <c r="I79" s="11"/>
      <c r="J79" s="11"/>
      <c r="K79" s="184"/>
      <c r="L79" s="13">
        <f t="shared" si="23"/>
        <v>25.1</v>
      </c>
      <c r="M79" s="13">
        <f t="shared" si="24"/>
        <v>25.1</v>
      </c>
      <c r="N79" s="13">
        <f t="shared" si="24"/>
        <v>19.2</v>
      </c>
      <c r="O79" s="13">
        <f t="shared" si="24"/>
        <v>0</v>
      </c>
    </row>
    <row r="80" spans="1:15" ht="15" customHeight="1" x14ac:dyDescent="0.25">
      <c r="A80" s="41"/>
      <c r="B80" s="214"/>
      <c r="C80" s="90" t="s">
        <v>24</v>
      </c>
      <c r="D80" s="9">
        <f t="shared" si="3"/>
        <v>7.3</v>
      </c>
      <c r="E80" s="17">
        <v>7.3</v>
      </c>
      <c r="F80" s="17">
        <v>5.5</v>
      </c>
      <c r="G80" s="17"/>
      <c r="H80" s="10">
        <f t="shared" si="4"/>
        <v>0</v>
      </c>
      <c r="I80" s="11"/>
      <c r="J80" s="11"/>
      <c r="K80" s="184"/>
      <c r="L80" s="12">
        <f>M80+O80</f>
        <v>7.3</v>
      </c>
      <c r="M80" s="12">
        <f>E80+I80</f>
        <v>7.3</v>
      </c>
      <c r="N80" s="12">
        <f>F80+J80</f>
        <v>5.5</v>
      </c>
      <c r="O80" s="12">
        <f>G80+K80</f>
        <v>0</v>
      </c>
    </row>
    <row r="81" spans="1:15" ht="15" customHeight="1" x14ac:dyDescent="0.25">
      <c r="A81" s="6" t="s">
        <v>83</v>
      </c>
      <c r="B81" s="18" t="s">
        <v>19</v>
      </c>
      <c r="C81" s="16"/>
      <c r="D81" s="9">
        <f t="shared" si="3"/>
        <v>160.6</v>
      </c>
      <c r="E81" s="17">
        <f>SUM(E82:E84)</f>
        <v>160.6</v>
      </c>
      <c r="F81" s="17">
        <f>SUM(F82:F84)</f>
        <v>106</v>
      </c>
      <c r="G81" s="17">
        <f t="shared" ref="G81:O81" si="28">SUM(G82:G84)</f>
        <v>0</v>
      </c>
      <c r="H81" s="10">
        <f t="shared" si="4"/>
        <v>0</v>
      </c>
      <c r="I81" s="11">
        <f t="shared" si="28"/>
        <v>0</v>
      </c>
      <c r="J81" s="11">
        <f t="shared" si="28"/>
        <v>0</v>
      </c>
      <c r="K81" s="184">
        <f t="shared" si="28"/>
        <v>0</v>
      </c>
      <c r="L81" s="13">
        <f t="shared" si="28"/>
        <v>160.6</v>
      </c>
      <c r="M81" s="13">
        <f t="shared" si="28"/>
        <v>160.6</v>
      </c>
      <c r="N81" s="13">
        <f t="shared" si="28"/>
        <v>106</v>
      </c>
      <c r="O81" s="13">
        <f t="shared" si="28"/>
        <v>0</v>
      </c>
    </row>
    <row r="82" spans="1:15" ht="15" customHeight="1" x14ac:dyDescent="0.25">
      <c r="A82" s="20"/>
      <c r="C82" s="16" t="s">
        <v>9</v>
      </c>
      <c r="D82" s="9">
        <f t="shared" si="3"/>
        <v>107.4</v>
      </c>
      <c r="E82" s="17">
        <v>107.4</v>
      </c>
      <c r="F82" s="17">
        <v>65.3</v>
      </c>
      <c r="G82" s="17"/>
      <c r="H82" s="10">
        <f t="shared" si="4"/>
        <v>0</v>
      </c>
      <c r="I82" s="11"/>
      <c r="J82" s="11"/>
      <c r="K82" s="184"/>
      <c r="L82" s="13">
        <f t="shared" si="23"/>
        <v>107.4</v>
      </c>
      <c r="M82" s="13">
        <f t="shared" si="24"/>
        <v>107.4</v>
      </c>
      <c r="N82" s="13">
        <f t="shared" si="24"/>
        <v>65.3</v>
      </c>
      <c r="O82" s="13">
        <f t="shared" si="24"/>
        <v>0</v>
      </c>
    </row>
    <row r="83" spans="1:15" ht="15" customHeight="1" x14ac:dyDescent="0.25">
      <c r="A83" s="20"/>
      <c r="C83" s="16" t="s">
        <v>31</v>
      </c>
      <c r="D83" s="9">
        <f t="shared" ref="D83:D149" si="29">E83+G83</f>
        <v>16.3</v>
      </c>
      <c r="E83" s="17">
        <v>16.3</v>
      </c>
      <c r="F83" s="17">
        <v>12.5</v>
      </c>
      <c r="G83" s="17"/>
      <c r="H83" s="10">
        <f t="shared" ref="H83:H148" si="30">I83+K83</f>
        <v>0</v>
      </c>
      <c r="I83" s="11"/>
      <c r="J83" s="11"/>
      <c r="K83" s="184"/>
      <c r="L83" s="13">
        <f t="shared" si="23"/>
        <v>16.3</v>
      </c>
      <c r="M83" s="13">
        <f t="shared" si="24"/>
        <v>16.3</v>
      </c>
      <c r="N83" s="13">
        <f t="shared" si="24"/>
        <v>12.5</v>
      </c>
      <c r="O83" s="13">
        <f t="shared" si="24"/>
        <v>0</v>
      </c>
    </row>
    <row r="84" spans="1:15" ht="15" customHeight="1" x14ac:dyDescent="0.25">
      <c r="A84" s="20"/>
      <c r="C84" s="16" t="s">
        <v>22</v>
      </c>
      <c r="D84" s="9">
        <f t="shared" si="29"/>
        <v>36.9</v>
      </c>
      <c r="E84" s="17">
        <v>36.9</v>
      </c>
      <c r="F84" s="17">
        <v>28.2</v>
      </c>
      <c r="G84" s="17"/>
      <c r="H84" s="10">
        <f t="shared" si="30"/>
        <v>0</v>
      </c>
      <c r="I84" s="11"/>
      <c r="J84" s="11"/>
      <c r="K84" s="184"/>
      <c r="L84" s="13">
        <f t="shared" si="23"/>
        <v>36.9</v>
      </c>
      <c r="M84" s="13">
        <f t="shared" si="24"/>
        <v>36.9</v>
      </c>
      <c r="N84" s="13">
        <f t="shared" si="24"/>
        <v>28.2</v>
      </c>
      <c r="O84" s="13">
        <f t="shared" si="24"/>
        <v>0</v>
      </c>
    </row>
    <row r="85" spans="1:15" x14ac:dyDescent="0.25">
      <c r="A85" s="14" t="s">
        <v>84</v>
      </c>
      <c r="B85" s="220" t="s">
        <v>26</v>
      </c>
      <c r="C85" s="16" t="s">
        <v>9</v>
      </c>
      <c r="D85" s="9">
        <f t="shared" si="29"/>
        <v>1450</v>
      </c>
      <c r="E85" s="17">
        <v>247.8</v>
      </c>
      <c r="F85" s="17"/>
      <c r="G85" s="17">
        <v>1202.2</v>
      </c>
      <c r="H85" s="10">
        <f t="shared" si="30"/>
        <v>0</v>
      </c>
      <c r="I85" s="11"/>
      <c r="J85" s="11"/>
      <c r="K85" s="184"/>
      <c r="L85" s="13">
        <f>M85+O85</f>
        <v>1450</v>
      </c>
      <c r="M85" s="13">
        <f t="shared" ref="M85:O86" si="31">E85+I85</f>
        <v>247.8</v>
      </c>
      <c r="N85" s="13">
        <f t="shared" si="31"/>
        <v>0</v>
      </c>
      <c r="O85" s="13">
        <f t="shared" si="31"/>
        <v>1202.2</v>
      </c>
    </row>
    <row r="86" spans="1:15" ht="15" hidden="1" customHeight="1" x14ac:dyDescent="0.25">
      <c r="A86" s="20"/>
      <c r="B86" s="36" t="s">
        <v>170</v>
      </c>
      <c r="C86" s="90" t="s">
        <v>21</v>
      </c>
      <c r="D86" s="9">
        <f t="shared" si="29"/>
        <v>0</v>
      </c>
      <c r="E86" s="17"/>
      <c r="F86" s="17"/>
      <c r="G86" s="17"/>
      <c r="H86" s="10">
        <f t="shared" si="30"/>
        <v>0</v>
      </c>
      <c r="I86" s="11"/>
      <c r="J86" s="11"/>
      <c r="K86" s="184"/>
      <c r="L86" s="13">
        <f>M86+O86</f>
        <v>0</v>
      </c>
      <c r="M86" s="13">
        <f t="shared" si="31"/>
        <v>0</v>
      </c>
      <c r="N86" s="13">
        <f t="shared" si="31"/>
        <v>0</v>
      </c>
      <c r="O86" s="13">
        <f t="shared" si="31"/>
        <v>0</v>
      </c>
    </row>
    <row r="87" spans="1:15" ht="15.95" customHeight="1" x14ac:dyDescent="0.25">
      <c r="A87" s="21" t="s">
        <v>85</v>
      </c>
      <c r="B87" s="221" t="s">
        <v>174</v>
      </c>
      <c r="C87" s="69"/>
      <c r="D87" s="70">
        <f t="shared" ref="D87:O87" si="32">D18+D21+D28+D34+D39+D45+D50+D55+D60+D65+D71+D76+D81+D85+D86</f>
        <v>5510</v>
      </c>
      <c r="E87" s="70">
        <f t="shared" si="32"/>
        <v>4087.9</v>
      </c>
      <c r="F87" s="70">
        <f t="shared" si="32"/>
        <v>2153</v>
      </c>
      <c r="G87" s="70">
        <f t="shared" si="32"/>
        <v>1422.1</v>
      </c>
      <c r="H87" s="71">
        <f t="shared" si="32"/>
        <v>16.5</v>
      </c>
      <c r="I87" s="71">
        <f t="shared" si="32"/>
        <v>16.600000000000001</v>
      </c>
      <c r="J87" s="71">
        <f t="shared" si="32"/>
        <v>0</v>
      </c>
      <c r="K87" s="222">
        <f t="shared" si="32"/>
        <v>-9.9999999999999645E-2</v>
      </c>
      <c r="L87" s="45">
        <f t="shared" si="32"/>
        <v>5526.5</v>
      </c>
      <c r="M87" s="45">
        <f t="shared" si="32"/>
        <v>4104.5</v>
      </c>
      <c r="N87" s="45">
        <f t="shared" si="32"/>
        <v>2153</v>
      </c>
      <c r="O87" s="45">
        <f t="shared" si="32"/>
        <v>1422</v>
      </c>
    </row>
    <row r="88" spans="1:15" ht="15.95" customHeight="1" x14ac:dyDescent="0.25">
      <c r="A88" s="136" t="s">
        <v>86</v>
      </c>
      <c r="B88" s="544" t="s">
        <v>59</v>
      </c>
      <c r="C88" s="546"/>
      <c r="D88" s="546"/>
      <c r="E88" s="546"/>
      <c r="F88" s="546"/>
      <c r="G88" s="546"/>
      <c r="H88" s="546"/>
      <c r="I88" s="546"/>
      <c r="J88" s="546"/>
      <c r="K88" s="546"/>
      <c r="L88" s="546"/>
      <c r="M88" s="546"/>
      <c r="N88" s="546"/>
      <c r="O88" s="547"/>
    </row>
    <row r="89" spans="1:15" ht="15" customHeight="1" x14ac:dyDescent="0.25">
      <c r="A89" s="6" t="s">
        <v>87</v>
      </c>
      <c r="B89" s="77" t="s">
        <v>20</v>
      </c>
      <c r="C89" s="78"/>
      <c r="D89" s="9">
        <f>D90+D91+D92+D95+D96</f>
        <v>1591.8</v>
      </c>
      <c r="E89" s="9">
        <f t="shared" ref="E89:O89" si="33">E90+E91+E92+E95+E96</f>
        <v>1438.8000000000002</v>
      </c>
      <c r="F89" s="9">
        <f t="shared" si="33"/>
        <v>0</v>
      </c>
      <c r="G89" s="9">
        <f t="shared" si="33"/>
        <v>153</v>
      </c>
      <c r="H89" s="10">
        <f t="shared" ref="H89:H96" si="34">I89+K89</f>
        <v>94.4</v>
      </c>
      <c r="I89" s="10">
        <f t="shared" si="33"/>
        <v>58.5</v>
      </c>
      <c r="J89" s="10">
        <f t="shared" si="33"/>
        <v>0</v>
      </c>
      <c r="K89" s="213">
        <f t="shared" si="33"/>
        <v>35.900000000000006</v>
      </c>
      <c r="L89" s="12">
        <f t="shared" si="33"/>
        <v>1686.2</v>
      </c>
      <c r="M89" s="12">
        <f t="shared" si="33"/>
        <v>1497.3000000000002</v>
      </c>
      <c r="N89" s="12">
        <f t="shared" si="33"/>
        <v>0</v>
      </c>
      <c r="O89" s="12">
        <f t="shared" si="33"/>
        <v>188.89999999999998</v>
      </c>
    </row>
    <row r="90" spans="1:15" ht="15" customHeight="1" x14ac:dyDescent="0.25">
      <c r="A90" s="20"/>
      <c r="B90" s="77"/>
      <c r="C90" s="31" t="s">
        <v>21</v>
      </c>
      <c r="D90" s="17">
        <f t="shared" ref="D90:D96" si="35">E90+G90</f>
        <v>60.099999999999994</v>
      </c>
      <c r="E90" s="17">
        <v>50.9</v>
      </c>
      <c r="F90" s="17"/>
      <c r="G90" s="17">
        <v>9.1999999999999993</v>
      </c>
      <c r="H90" s="10">
        <f t="shared" si="34"/>
        <v>0</v>
      </c>
      <c r="I90" s="11">
        <v>-10.3</v>
      </c>
      <c r="J90" s="11"/>
      <c r="K90" s="184">
        <v>10.3</v>
      </c>
      <c r="L90" s="13">
        <f t="shared" ref="L90:L140" si="36">M90+O90</f>
        <v>60.099999999999994</v>
      </c>
      <c r="M90" s="13">
        <f t="shared" ref="M90:O140" si="37">E90+I90</f>
        <v>40.599999999999994</v>
      </c>
      <c r="N90" s="13">
        <f t="shared" si="37"/>
        <v>0</v>
      </c>
      <c r="O90" s="13">
        <f t="shared" si="37"/>
        <v>19.5</v>
      </c>
    </row>
    <row r="91" spans="1:15" hidden="1" x14ac:dyDescent="0.25">
      <c r="A91" s="20"/>
      <c r="B91" s="77"/>
      <c r="C91" s="142" t="s">
        <v>25</v>
      </c>
      <c r="D91" s="17">
        <f t="shared" si="35"/>
        <v>0</v>
      </c>
      <c r="E91" s="17"/>
      <c r="F91" s="17"/>
      <c r="G91" s="17"/>
      <c r="H91" s="10">
        <f t="shared" si="34"/>
        <v>0</v>
      </c>
      <c r="I91" s="11"/>
      <c r="J91" s="11"/>
      <c r="K91" s="184"/>
      <c r="L91" s="13">
        <f>M91+O91</f>
        <v>0</v>
      </c>
      <c r="M91" s="13">
        <f>E91+I91</f>
        <v>0</v>
      </c>
      <c r="N91" s="13">
        <f>F91+J91</f>
        <v>0</v>
      </c>
      <c r="O91" s="13">
        <f>G91+K91</f>
        <v>0</v>
      </c>
    </row>
    <row r="92" spans="1:15" ht="15" customHeight="1" x14ac:dyDescent="0.25">
      <c r="A92" s="41"/>
      <c r="B92" s="223"/>
      <c r="C92" s="401" t="s">
        <v>31</v>
      </c>
      <c r="D92" s="224">
        <f>D93+D94</f>
        <v>1281</v>
      </c>
      <c r="E92" s="17">
        <f t="shared" ref="E92:O92" si="38">E93+E94</f>
        <v>1261.7</v>
      </c>
      <c r="F92" s="17">
        <f t="shared" si="38"/>
        <v>0</v>
      </c>
      <c r="G92" s="17">
        <f t="shared" si="38"/>
        <v>19.3</v>
      </c>
      <c r="H92" s="10">
        <f>I92+K92</f>
        <v>16.2</v>
      </c>
      <c r="I92" s="11">
        <f>I93+I94</f>
        <v>16.2</v>
      </c>
      <c r="J92" s="11">
        <f t="shared" ref="J92:K92" si="39">J93+J94</f>
        <v>0</v>
      </c>
      <c r="K92" s="11">
        <f t="shared" si="39"/>
        <v>0</v>
      </c>
      <c r="L92" s="13">
        <f t="shared" si="38"/>
        <v>1297.2</v>
      </c>
      <c r="M92" s="13">
        <f t="shared" si="38"/>
        <v>1277.9000000000001</v>
      </c>
      <c r="N92" s="13">
        <f t="shared" si="38"/>
        <v>0</v>
      </c>
      <c r="O92" s="13">
        <f t="shared" si="38"/>
        <v>19.3</v>
      </c>
    </row>
    <row r="93" spans="1:15" ht="15" hidden="1" customHeight="1" x14ac:dyDescent="0.25">
      <c r="A93" s="225"/>
      <c r="B93" s="226" t="s">
        <v>8</v>
      </c>
      <c r="C93" s="412"/>
      <c r="D93" s="228">
        <f t="shared" si="35"/>
        <v>331</v>
      </c>
      <c r="E93" s="229">
        <v>311.7</v>
      </c>
      <c r="F93" s="229"/>
      <c r="G93" s="229">
        <v>19.3</v>
      </c>
      <c r="H93" s="10">
        <f t="shared" si="34"/>
        <v>16.2</v>
      </c>
      <c r="I93" s="11">
        <v>16.2</v>
      </c>
      <c r="J93" s="11"/>
      <c r="K93" s="184"/>
      <c r="L93" s="229">
        <f t="shared" si="36"/>
        <v>347.2</v>
      </c>
      <c r="M93" s="229">
        <f t="shared" si="37"/>
        <v>327.9</v>
      </c>
      <c r="N93" s="229">
        <f t="shared" si="37"/>
        <v>0</v>
      </c>
      <c r="O93" s="229">
        <f t="shared" si="37"/>
        <v>19.3</v>
      </c>
    </row>
    <row r="94" spans="1:15" ht="27.95" customHeight="1" x14ac:dyDescent="0.25">
      <c r="A94" s="41"/>
      <c r="B94" s="230" t="s">
        <v>169</v>
      </c>
      <c r="C94" s="413"/>
      <c r="D94" s="224">
        <f t="shared" si="35"/>
        <v>950</v>
      </c>
      <c r="E94" s="17">
        <v>950</v>
      </c>
      <c r="F94" s="89"/>
      <c r="G94" s="89"/>
      <c r="H94" s="10">
        <f t="shared" si="34"/>
        <v>0</v>
      </c>
      <c r="I94" s="11"/>
      <c r="J94" s="11"/>
      <c r="K94" s="184"/>
      <c r="L94" s="13">
        <f t="shared" si="36"/>
        <v>950</v>
      </c>
      <c r="M94" s="13">
        <f t="shared" si="37"/>
        <v>950</v>
      </c>
      <c r="N94" s="13">
        <f t="shared" si="37"/>
        <v>0</v>
      </c>
      <c r="O94" s="13">
        <f t="shared" si="37"/>
        <v>0</v>
      </c>
    </row>
    <row r="95" spans="1:15" ht="15" customHeight="1" x14ac:dyDescent="0.25">
      <c r="A95" s="41"/>
      <c r="B95" s="42"/>
      <c r="C95" s="231" t="s">
        <v>22</v>
      </c>
      <c r="D95" s="17">
        <f t="shared" si="35"/>
        <v>201.3</v>
      </c>
      <c r="E95" s="17">
        <v>76.8</v>
      </c>
      <c r="F95" s="17"/>
      <c r="G95" s="17">
        <v>124.5</v>
      </c>
      <c r="H95" s="10">
        <f t="shared" si="34"/>
        <v>78.2</v>
      </c>
      <c r="I95" s="11">
        <v>52.6</v>
      </c>
      <c r="J95" s="11"/>
      <c r="K95" s="184">
        <v>25.6</v>
      </c>
      <c r="L95" s="13">
        <f t="shared" si="36"/>
        <v>279.5</v>
      </c>
      <c r="M95" s="13">
        <f t="shared" si="37"/>
        <v>129.4</v>
      </c>
      <c r="N95" s="13">
        <f t="shared" si="37"/>
        <v>0</v>
      </c>
      <c r="O95" s="13">
        <f t="shared" si="37"/>
        <v>150.1</v>
      </c>
    </row>
    <row r="96" spans="1:15" ht="15" customHeight="1" x14ac:dyDescent="0.25">
      <c r="A96" s="41"/>
      <c r="B96" s="42"/>
      <c r="C96" s="79" t="s">
        <v>30</v>
      </c>
      <c r="D96" s="17">
        <f t="shared" si="35"/>
        <v>49.4</v>
      </c>
      <c r="E96" s="17">
        <v>49.4</v>
      </c>
      <c r="F96" s="17"/>
      <c r="G96" s="17"/>
      <c r="H96" s="10">
        <f t="shared" si="34"/>
        <v>0</v>
      </c>
      <c r="I96" s="11"/>
      <c r="J96" s="11"/>
      <c r="K96" s="184"/>
      <c r="L96" s="13">
        <f t="shared" si="36"/>
        <v>49.4</v>
      </c>
      <c r="M96" s="13">
        <f t="shared" si="37"/>
        <v>49.4</v>
      </c>
      <c r="N96" s="13">
        <f t="shared" si="37"/>
        <v>0</v>
      </c>
      <c r="O96" s="13">
        <f t="shared" si="37"/>
        <v>0</v>
      </c>
    </row>
    <row r="97" spans="1:15" ht="15" customHeight="1" x14ac:dyDescent="0.25">
      <c r="A97" s="33" t="s">
        <v>88</v>
      </c>
      <c r="B97" s="216" t="s">
        <v>7</v>
      </c>
      <c r="C97" s="90"/>
      <c r="D97" s="17">
        <f>SUM(D98:D100)</f>
        <v>16.3</v>
      </c>
      <c r="E97" s="17">
        <f>SUM(E98:E100)</f>
        <v>16.3</v>
      </c>
      <c r="F97" s="17">
        <f>SUM(F98:F100)</f>
        <v>0</v>
      </c>
      <c r="G97" s="17">
        <f t="shared" ref="G97:O97" si="40">SUM(G98:G100)</f>
        <v>0</v>
      </c>
      <c r="H97" s="11">
        <f t="shared" si="40"/>
        <v>0</v>
      </c>
      <c r="I97" s="11">
        <f t="shared" si="40"/>
        <v>0</v>
      </c>
      <c r="J97" s="11">
        <f t="shared" si="40"/>
        <v>0</v>
      </c>
      <c r="K97" s="184">
        <f t="shared" si="40"/>
        <v>0</v>
      </c>
      <c r="L97" s="13">
        <f t="shared" si="40"/>
        <v>16.3</v>
      </c>
      <c r="M97" s="13">
        <f t="shared" si="40"/>
        <v>16.3</v>
      </c>
      <c r="N97" s="13">
        <f t="shared" si="40"/>
        <v>0</v>
      </c>
      <c r="O97" s="13">
        <f t="shared" si="40"/>
        <v>0</v>
      </c>
    </row>
    <row r="98" spans="1:15" ht="15" customHeight="1" x14ac:dyDescent="0.25">
      <c r="A98" s="41"/>
      <c r="B98" s="232"/>
      <c r="C98" s="90" t="s">
        <v>25</v>
      </c>
      <c r="D98" s="17">
        <f>E98+G98</f>
        <v>8.1999999999999993</v>
      </c>
      <c r="E98" s="17">
        <v>8.1999999999999993</v>
      </c>
      <c r="F98" s="17"/>
      <c r="G98" s="17"/>
      <c r="H98" s="10">
        <f>I98+K98</f>
        <v>0</v>
      </c>
      <c r="I98" s="11"/>
      <c r="J98" s="11"/>
      <c r="K98" s="184"/>
      <c r="L98" s="13">
        <f t="shared" si="36"/>
        <v>8.1999999999999993</v>
      </c>
      <c r="M98" s="13">
        <f t="shared" si="37"/>
        <v>8.1999999999999993</v>
      </c>
      <c r="N98" s="13">
        <f t="shared" si="37"/>
        <v>0</v>
      </c>
      <c r="O98" s="13">
        <f t="shared" si="37"/>
        <v>0</v>
      </c>
    </row>
    <row r="99" spans="1:15" ht="15" customHeight="1" x14ac:dyDescent="0.25">
      <c r="A99" s="41"/>
      <c r="B99" s="217"/>
      <c r="C99" s="90" t="s">
        <v>31</v>
      </c>
      <c r="D99" s="17">
        <f>E99+G99</f>
        <v>1.8</v>
      </c>
      <c r="E99" s="17">
        <v>1.8</v>
      </c>
      <c r="F99" s="17"/>
      <c r="G99" s="17"/>
      <c r="H99" s="10">
        <f t="shared" ref="H99:H140" si="41">I99+K99</f>
        <v>0</v>
      </c>
      <c r="I99" s="11"/>
      <c r="J99" s="11"/>
      <c r="K99" s="184"/>
      <c r="L99" s="13">
        <f t="shared" si="36"/>
        <v>1.8</v>
      </c>
      <c r="M99" s="13">
        <f t="shared" si="37"/>
        <v>1.8</v>
      </c>
      <c r="N99" s="13">
        <f t="shared" si="37"/>
        <v>0</v>
      </c>
      <c r="O99" s="13">
        <f t="shared" si="37"/>
        <v>0</v>
      </c>
    </row>
    <row r="100" spans="1:15" ht="15" customHeight="1" x14ac:dyDescent="0.25">
      <c r="A100" s="41"/>
      <c r="B100" s="217"/>
      <c r="C100" s="90" t="s">
        <v>22</v>
      </c>
      <c r="D100" s="17">
        <f>E100+G100</f>
        <v>6.3</v>
      </c>
      <c r="E100" s="17">
        <v>6.3</v>
      </c>
      <c r="F100" s="17"/>
      <c r="G100" s="17"/>
      <c r="H100" s="10">
        <f t="shared" si="41"/>
        <v>0</v>
      </c>
      <c r="I100" s="11"/>
      <c r="J100" s="11"/>
      <c r="K100" s="184"/>
      <c r="L100" s="13">
        <f t="shared" si="36"/>
        <v>6.3</v>
      </c>
      <c r="M100" s="13">
        <f t="shared" si="37"/>
        <v>6.3</v>
      </c>
      <c r="N100" s="13">
        <f t="shared" si="37"/>
        <v>0</v>
      </c>
      <c r="O100" s="13">
        <f t="shared" si="37"/>
        <v>0</v>
      </c>
    </row>
    <row r="101" spans="1:15" ht="15" customHeight="1" x14ac:dyDescent="0.25">
      <c r="A101" s="33" t="s">
        <v>89</v>
      </c>
      <c r="B101" s="18" t="s">
        <v>10</v>
      </c>
      <c r="C101" s="90"/>
      <c r="D101" s="17">
        <f>SUM(D102:D104)</f>
        <v>16.200000000000003</v>
      </c>
      <c r="E101" s="17">
        <f>SUM(E102:E104)</f>
        <v>16.200000000000003</v>
      </c>
      <c r="F101" s="17">
        <f t="shared" ref="F101:O101" si="42">SUM(F102:F104)</f>
        <v>0</v>
      </c>
      <c r="G101" s="17">
        <f t="shared" si="42"/>
        <v>0</v>
      </c>
      <c r="H101" s="11">
        <f t="shared" si="42"/>
        <v>0</v>
      </c>
      <c r="I101" s="11">
        <f t="shared" si="42"/>
        <v>0</v>
      </c>
      <c r="J101" s="11">
        <f t="shared" si="42"/>
        <v>0</v>
      </c>
      <c r="K101" s="184">
        <f t="shared" si="42"/>
        <v>0</v>
      </c>
      <c r="L101" s="13">
        <f t="shared" si="42"/>
        <v>16.200000000000003</v>
      </c>
      <c r="M101" s="13">
        <f t="shared" si="42"/>
        <v>16.200000000000003</v>
      </c>
      <c r="N101" s="13">
        <f t="shared" si="42"/>
        <v>0</v>
      </c>
      <c r="O101" s="13">
        <f t="shared" si="42"/>
        <v>0</v>
      </c>
    </row>
    <row r="102" spans="1:15" ht="15" customHeight="1" x14ac:dyDescent="0.25">
      <c r="A102" s="41"/>
      <c r="B102" s="214"/>
      <c r="C102" s="90" t="s">
        <v>25</v>
      </c>
      <c r="D102" s="17">
        <f>E102+G102</f>
        <v>7.3</v>
      </c>
      <c r="E102" s="17">
        <v>7.3</v>
      </c>
      <c r="F102" s="17"/>
      <c r="G102" s="17"/>
      <c r="H102" s="10">
        <f t="shared" si="41"/>
        <v>0</v>
      </c>
      <c r="I102" s="11"/>
      <c r="J102" s="11"/>
      <c r="K102" s="184"/>
      <c r="L102" s="13">
        <f t="shared" si="36"/>
        <v>7.3</v>
      </c>
      <c r="M102" s="13">
        <f t="shared" si="37"/>
        <v>7.3</v>
      </c>
      <c r="N102" s="13">
        <f t="shared" si="37"/>
        <v>0</v>
      </c>
      <c r="O102" s="13">
        <f t="shared" si="37"/>
        <v>0</v>
      </c>
    </row>
    <row r="103" spans="1:15" ht="15" customHeight="1" x14ac:dyDescent="0.25">
      <c r="A103" s="41"/>
      <c r="B103" s="7"/>
      <c r="C103" s="90" t="s">
        <v>31</v>
      </c>
      <c r="D103" s="17">
        <f>E103+G103</f>
        <v>1</v>
      </c>
      <c r="E103" s="17">
        <v>1</v>
      </c>
      <c r="F103" s="17"/>
      <c r="G103" s="17"/>
      <c r="H103" s="10">
        <f t="shared" si="41"/>
        <v>0</v>
      </c>
      <c r="I103" s="11"/>
      <c r="J103" s="11"/>
      <c r="K103" s="184"/>
      <c r="L103" s="13">
        <f t="shared" si="36"/>
        <v>1</v>
      </c>
      <c r="M103" s="13">
        <f t="shared" si="37"/>
        <v>1</v>
      </c>
      <c r="N103" s="13">
        <f t="shared" si="37"/>
        <v>0</v>
      </c>
      <c r="O103" s="13">
        <f t="shared" si="37"/>
        <v>0</v>
      </c>
    </row>
    <row r="104" spans="1:15" ht="15" customHeight="1" x14ac:dyDescent="0.25">
      <c r="A104" s="41"/>
      <c r="B104" s="7"/>
      <c r="C104" s="90" t="s">
        <v>22</v>
      </c>
      <c r="D104" s="17">
        <f>E104+G104</f>
        <v>7.9</v>
      </c>
      <c r="E104" s="17">
        <v>7.9</v>
      </c>
      <c r="F104" s="17"/>
      <c r="G104" s="17"/>
      <c r="H104" s="10">
        <f t="shared" si="41"/>
        <v>0</v>
      </c>
      <c r="I104" s="11"/>
      <c r="J104" s="11"/>
      <c r="K104" s="184"/>
      <c r="L104" s="13">
        <f t="shared" si="36"/>
        <v>7.9</v>
      </c>
      <c r="M104" s="13">
        <f t="shared" si="37"/>
        <v>7.9</v>
      </c>
      <c r="N104" s="13">
        <f t="shared" si="37"/>
        <v>0</v>
      </c>
      <c r="O104" s="13">
        <f t="shared" si="37"/>
        <v>0</v>
      </c>
    </row>
    <row r="105" spans="1:15" ht="15" customHeight="1" x14ac:dyDescent="0.25">
      <c r="A105" s="33" t="s">
        <v>90</v>
      </c>
      <c r="B105" s="36" t="s">
        <v>11</v>
      </c>
      <c r="C105" s="90"/>
      <c r="D105" s="17">
        <f>SUM(D106:D108)</f>
        <v>18.100000000000001</v>
      </c>
      <c r="E105" s="17">
        <f>SUM(E106:E108)</f>
        <v>18.100000000000001</v>
      </c>
      <c r="F105" s="17">
        <f t="shared" ref="F105:O105" si="43">SUM(F106:F108)</f>
        <v>0</v>
      </c>
      <c r="G105" s="17">
        <f t="shared" si="43"/>
        <v>0</v>
      </c>
      <c r="H105" s="11">
        <f t="shared" si="43"/>
        <v>0</v>
      </c>
      <c r="I105" s="11">
        <f t="shared" si="43"/>
        <v>0</v>
      </c>
      <c r="J105" s="11">
        <f t="shared" si="43"/>
        <v>0</v>
      </c>
      <c r="K105" s="184">
        <f t="shared" si="43"/>
        <v>0</v>
      </c>
      <c r="L105" s="13">
        <f t="shared" si="43"/>
        <v>18.100000000000001</v>
      </c>
      <c r="M105" s="13">
        <f t="shared" si="43"/>
        <v>18.100000000000001</v>
      </c>
      <c r="N105" s="13">
        <f t="shared" si="43"/>
        <v>0</v>
      </c>
      <c r="O105" s="13">
        <f t="shared" si="43"/>
        <v>0</v>
      </c>
    </row>
    <row r="106" spans="1:15" ht="15" customHeight="1" x14ac:dyDescent="0.25">
      <c r="A106" s="41"/>
      <c r="B106" s="214"/>
      <c r="C106" s="90" t="s">
        <v>25</v>
      </c>
      <c r="D106" s="17">
        <f>E106+G106</f>
        <v>8.8000000000000007</v>
      </c>
      <c r="E106" s="17">
        <v>8.8000000000000007</v>
      </c>
      <c r="F106" s="17"/>
      <c r="G106" s="17"/>
      <c r="H106" s="10">
        <f>I106+K106</f>
        <v>0</v>
      </c>
      <c r="I106" s="11"/>
      <c r="J106" s="11"/>
      <c r="K106" s="184"/>
      <c r="L106" s="13">
        <f t="shared" si="36"/>
        <v>8.8000000000000007</v>
      </c>
      <c r="M106" s="13">
        <f t="shared" si="37"/>
        <v>8.8000000000000007</v>
      </c>
      <c r="N106" s="13">
        <f t="shared" si="37"/>
        <v>0</v>
      </c>
      <c r="O106" s="13">
        <f t="shared" si="37"/>
        <v>0</v>
      </c>
    </row>
    <row r="107" spans="1:15" ht="15" customHeight="1" x14ac:dyDescent="0.25">
      <c r="A107" s="41"/>
      <c r="B107" s="27"/>
      <c r="C107" s="90" t="s">
        <v>31</v>
      </c>
      <c r="D107" s="17">
        <f>E107+G107</f>
        <v>3.1</v>
      </c>
      <c r="E107" s="17">
        <v>3.1</v>
      </c>
      <c r="F107" s="17"/>
      <c r="G107" s="17"/>
      <c r="H107" s="10">
        <f t="shared" si="41"/>
        <v>0</v>
      </c>
      <c r="I107" s="11"/>
      <c r="J107" s="11"/>
      <c r="K107" s="184"/>
      <c r="L107" s="13">
        <f t="shared" si="36"/>
        <v>3.1</v>
      </c>
      <c r="M107" s="13">
        <f t="shared" si="37"/>
        <v>3.1</v>
      </c>
      <c r="N107" s="13">
        <f t="shared" si="37"/>
        <v>0</v>
      </c>
      <c r="O107" s="13">
        <f t="shared" si="37"/>
        <v>0</v>
      </c>
    </row>
    <row r="108" spans="1:15" ht="15" customHeight="1" x14ac:dyDescent="0.25">
      <c r="A108" s="41"/>
      <c r="B108" s="27"/>
      <c r="C108" s="90" t="s">
        <v>22</v>
      </c>
      <c r="D108" s="17">
        <f>E108+G108</f>
        <v>6.2</v>
      </c>
      <c r="E108" s="17">
        <v>6.2</v>
      </c>
      <c r="F108" s="17"/>
      <c r="G108" s="17"/>
      <c r="H108" s="10">
        <f t="shared" si="41"/>
        <v>0</v>
      </c>
      <c r="I108" s="11"/>
      <c r="J108" s="11"/>
      <c r="K108" s="184"/>
      <c r="L108" s="13">
        <f t="shared" si="36"/>
        <v>6.2</v>
      </c>
      <c r="M108" s="13">
        <f t="shared" si="37"/>
        <v>6.2</v>
      </c>
      <c r="N108" s="13">
        <f t="shared" si="37"/>
        <v>0</v>
      </c>
      <c r="O108" s="13">
        <f t="shared" si="37"/>
        <v>0</v>
      </c>
    </row>
    <row r="109" spans="1:15" ht="15" customHeight="1" x14ac:dyDescent="0.25">
      <c r="A109" s="33" t="s">
        <v>91</v>
      </c>
      <c r="B109" s="36" t="s">
        <v>61</v>
      </c>
      <c r="C109" s="90"/>
      <c r="D109" s="17">
        <f>SUM(D110:D112)</f>
        <v>24.1</v>
      </c>
      <c r="E109" s="17">
        <f>SUM(E110:E112)</f>
        <v>20.6</v>
      </c>
      <c r="F109" s="17">
        <f t="shared" ref="F109:O109" si="44">SUM(F110:F112)</f>
        <v>0</v>
      </c>
      <c r="G109" s="17">
        <f t="shared" si="44"/>
        <v>3.5</v>
      </c>
      <c r="H109" s="11">
        <f t="shared" si="44"/>
        <v>0</v>
      </c>
      <c r="I109" s="11">
        <f t="shared" si="44"/>
        <v>0</v>
      </c>
      <c r="J109" s="11">
        <f t="shared" si="44"/>
        <v>0</v>
      </c>
      <c r="K109" s="184">
        <f t="shared" si="44"/>
        <v>0</v>
      </c>
      <c r="L109" s="13">
        <f t="shared" si="44"/>
        <v>24.1</v>
      </c>
      <c r="M109" s="13">
        <f t="shared" si="44"/>
        <v>20.6</v>
      </c>
      <c r="N109" s="13">
        <f t="shared" si="44"/>
        <v>0</v>
      </c>
      <c r="O109" s="13">
        <f t="shared" si="44"/>
        <v>3.5</v>
      </c>
    </row>
    <row r="110" spans="1:15" ht="15" customHeight="1" x14ac:dyDescent="0.25">
      <c r="A110" s="41"/>
      <c r="B110" s="214"/>
      <c r="C110" s="90" t="s">
        <v>25</v>
      </c>
      <c r="D110" s="17">
        <f>E110+G110</f>
        <v>10.199999999999999</v>
      </c>
      <c r="E110" s="17">
        <v>10.199999999999999</v>
      </c>
      <c r="F110" s="17"/>
      <c r="G110" s="17"/>
      <c r="H110" s="10">
        <f>I110+K110</f>
        <v>0</v>
      </c>
      <c r="I110" s="11"/>
      <c r="J110" s="11"/>
      <c r="K110" s="184"/>
      <c r="L110" s="13">
        <f t="shared" si="36"/>
        <v>10.199999999999999</v>
      </c>
      <c r="M110" s="13">
        <f t="shared" si="37"/>
        <v>10.199999999999999</v>
      </c>
      <c r="N110" s="13">
        <f t="shared" si="37"/>
        <v>0</v>
      </c>
      <c r="O110" s="13">
        <f t="shared" si="37"/>
        <v>0</v>
      </c>
    </row>
    <row r="111" spans="1:15" ht="15" customHeight="1" x14ac:dyDescent="0.25">
      <c r="A111" s="41"/>
      <c r="B111" s="27"/>
      <c r="C111" s="90" t="s">
        <v>31</v>
      </c>
      <c r="D111" s="17">
        <f>E111+G111</f>
        <v>1.9</v>
      </c>
      <c r="E111" s="17">
        <v>1.9</v>
      </c>
      <c r="F111" s="17"/>
      <c r="G111" s="17"/>
      <c r="H111" s="10">
        <f t="shared" si="41"/>
        <v>0</v>
      </c>
      <c r="I111" s="11"/>
      <c r="J111" s="11"/>
      <c r="K111" s="184"/>
      <c r="L111" s="13">
        <f t="shared" si="36"/>
        <v>1.9</v>
      </c>
      <c r="M111" s="13">
        <f t="shared" si="37"/>
        <v>1.9</v>
      </c>
      <c r="N111" s="13">
        <f t="shared" si="37"/>
        <v>0</v>
      </c>
      <c r="O111" s="13">
        <f t="shared" si="37"/>
        <v>0</v>
      </c>
    </row>
    <row r="112" spans="1:15" ht="15" customHeight="1" x14ac:dyDescent="0.25">
      <c r="A112" s="41"/>
      <c r="B112" s="27"/>
      <c r="C112" s="90" t="s">
        <v>22</v>
      </c>
      <c r="D112" s="17">
        <f>E112+G112</f>
        <v>12</v>
      </c>
      <c r="E112" s="17">
        <v>8.5</v>
      </c>
      <c r="F112" s="17"/>
      <c r="G112" s="17">
        <v>3.5</v>
      </c>
      <c r="H112" s="10">
        <f t="shared" si="41"/>
        <v>0</v>
      </c>
      <c r="I112" s="11"/>
      <c r="J112" s="11"/>
      <c r="K112" s="184"/>
      <c r="L112" s="13">
        <f t="shared" si="36"/>
        <v>12</v>
      </c>
      <c r="M112" s="13">
        <f t="shared" si="37"/>
        <v>8.5</v>
      </c>
      <c r="N112" s="13">
        <f t="shared" si="37"/>
        <v>0</v>
      </c>
      <c r="O112" s="13">
        <f t="shared" si="37"/>
        <v>3.5</v>
      </c>
    </row>
    <row r="113" spans="1:15" ht="15" customHeight="1" x14ac:dyDescent="0.25">
      <c r="A113" s="33" t="s">
        <v>92</v>
      </c>
      <c r="B113" s="36" t="s">
        <v>62</v>
      </c>
      <c r="C113" s="90"/>
      <c r="D113" s="17">
        <f>SUM(D114:D116)</f>
        <v>16</v>
      </c>
      <c r="E113" s="17">
        <f>SUM(E114:E116)</f>
        <v>16</v>
      </c>
      <c r="F113" s="17">
        <f t="shared" ref="F113:O113" si="45">SUM(F114:F116)</f>
        <v>0</v>
      </c>
      <c r="G113" s="17">
        <f t="shared" si="45"/>
        <v>0</v>
      </c>
      <c r="H113" s="11">
        <f t="shared" si="45"/>
        <v>0</v>
      </c>
      <c r="I113" s="11">
        <f t="shared" si="45"/>
        <v>0</v>
      </c>
      <c r="J113" s="11">
        <f t="shared" si="45"/>
        <v>0</v>
      </c>
      <c r="K113" s="184">
        <f t="shared" si="45"/>
        <v>0</v>
      </c>
      <c r="L113" s="13">
        <f t="shared" si="45"/>
        <v>16</v>
      </c>
      <c r="M113" s="13">
        <f t="shared" si="45"/>
        <v>16</v>
      </c>
      <c r="N113" s="13">
        <f t="shared" si="45"/>
        <v>0</v>
      </c>
      <c r="O113" s="13">
        <f t="shared" si="45"/>
        <v>0</v>
      </c>
    </row>
    <row r="114" spans="1:15" ht="15" customHeight="1" x14ac:dyDescent="0.25">
      <c r="A114" s="41"/>
      <c r="B114" s="214"/>
      <c r="C114" s="90" t="s">
        <v>25</v>
      </c>
      <c r="D114" s="17">
        <f>E114+G114</f>
        <v>7.4</v>
      </c>
      <c r="E114" s="17">
        <v>7.4</v>
      </c>
      <c r="F114" s="17"/>
      <c r="G114" s="17"/>
      <c r="H114" s="10">
        <f t="shared" si="41"/>
        <v>0</v>
      </c>
      <c r="I114" s="11"/>
      <c r="J114" s="11"/>
      <c r="K114" s="184"/>
      <c r="L114" s="13">
        <f t="shared" si="36"/>
        <v>7.4</v>
      </c>
      <c r="M114" s="13">
        <f t="shared" si="37"/>
        <v>7.4</v>
      </c>
      <c r="N114" s="13">
        <f t="shared" si="37"/>
        <v>0</v>
      </c>
      <c r="O114" s="13">
        <f t="shared" si="37"/>
        <v>0</v>
      </c>
    </row>
    <row r="115" spans="1:15" ht="15" customHeight="1" x14ac:dyDescent="0.25">
      <c r="A115" s="41"/>
      <c r="B115" s="27"/>
      <c r="C115" s="90" t="s">
        <v>31</v>
      </c>
      <c r="D115" s="17">
        <f>E115+G115</f>
        <v>2</v>
      </c>
      <c r="E115" s="17">
        <v>2</v>
      </c>
      <c r="F115" s="17"/>
      <c r="G115" s="17"/>
      <c r="H115" s="10">
        <f t="shared" si="41"/>
        <v>0</v>
      </c>
      <c r="I115" s="11"/>
      <c r="J115" s="11"/>
      <c r="K115" s="184"/>
      <c r="L115" s="13">
        <f t="shared" si="36"/>
        <v>2</v>
      </c>
      <c r="M115" s="13">
        <f t="shared" si="37"/>
        <v>2</v>
      </c>
      <c r="N115" s="13">
        <f t="shared" si="37"/>
        <v>0</v>
      </c>
      <c r="O115" s="13">
        <f t="shared" si="37"/>
        <v>0</v>
      </c>
    </row>
    <row r="116" spans="1:15" ht="15" customHeight="1" x14ac:dyDescent="0.25">
      <c r="A116" s="41"/>
      <c r="B116" s="27"/>
      <c r="C116" s="90" t="s">
        <v>22</v>
      </c>
      <c r="D116" s="17">
        <f>E116+G116</f>
        <v>6.6</v>
      </c>
      <c r="E116" s="17">
        <v>6.6</v>
      </c>
      <c r="F116" s="17"/>
      <c r="G116" s="17"/>
      <c r="H116" s="10">
        <f t="shared" si="41"/>
        <v>0</v>
      </c>
      <c r="I116" s="11"/>
      <c r="J116" s="11"/>
      <c r="K116" s="184"/>
      <c r="L116" s="13">
        <f t="shared" si="36"/>
        <v>6.6</v>
      </c>
      <c r="M116" s="13">
        <f t="shared" si="37"/>
        <v>6.6</v>
      </c>
      <c r="N116" s="13">
        <f t="shared" si="37"/>
        <v>0</v>
      </c>
      <c r="O116" s="13">
        <f t="shared" si="37"/>
        <v>0</v>
      </c>
    </row>
    <row r="117" spans="1:15" ht="15" customHeight="1" x14ac:dyDescent="0.25">
      <c r="A117" s="33" t="s">
        <v>93</v>
      </c>
      <c r="B117" s="36" t="s">
        <v>14</v>
      </c>
      <c r="C117" s="90"/>
      <c r="D117" s="17">
        <f>SUM(D118:D120)</f>
        <v>24.6</v>
      </c>
      <c r="E117" s="17">
        <f>SUM(E118:E120)</f>
        <v>24.6</v>
      </c>
      <c r="F117" s="17">
        <f t="shared" ref="F117:O117" si="46">SUM(F118:F120)</f>
        <v>0</v>
      </c>
      <c r="G117" s="17">
        <f t="shared" si="46"/>
        <v>0</v>
      </c>
      <c r="H117" s="11">
        <f t="shared" si="46"/>
        <v>0</v>
      </c>
      <c r="I117" s="11">
        <f t="shared" si="46"/>
        <v>0</v>
      </c>
      <c r="J117" s="11">
        <f t="shared" si="46"/>
        <v>0</v>
      </c>
      <c r="K117" s="184">
        <f t="shared" si="46"/>
        <v>0</v>
      </c>
      <c r="L117" s="13">
        <f t="shared" si="46"/>
        <v>24.6</v>
      </c>
      <c r="M117" s="13">
        <f t="shared" si="46"/>
        <v>24.6</v>
      </c>
      <c r="N117" s="13">
        <f t="shared" si="46"/>
        <v>0</v>
      </c>
      <c r="O117" s="13">
        <f t="shared" si="46"/>
        <v>0</v>
      </c>
    </row>
    <row r="118" spans="1:15" ht="15" customHeight="1" x14ac:dyDescent="0.25">
      <c r="A118" s="41"/>
      <c r="B118" s="214"/>
      <c r="C118" s="90" t="s">
        <v>25</v>
      </c>
      <c r="D118" s="17">
        <f>E118+G118</f>
        <v>9.6</v>
      </c>
      <c r="E118" s="17">
        <v>9.6</v>
      </c>
      <c r="F118" s="17"/>
      <c r="G118" s="17"/>
      <c r="H118" s="10">
        <f t="shared" si="41"/>
        <v>0</v>
      </c>
      <c r="I118" s="11"/>
      <c r="J118" s="11"/>
      <c r="K118" s="184"/>
      <c r="L118" s="13">
        <f t="shared" si="36"/>
        <v>9.6</v>
      </c>
      <c r="M118" s="13">
        <f t="shared" si="37"/>
        <v>9.6</v>
      </c>
      <c r="N118" s="13">
        <f t="shared" si="37"/>
        <v>0</v>
      </c>
      <c r="O118" s="13">
        <f t="shared" si="37"/>
        <v>0</v>
      </c>
    </row>
    <row r="119" spans="1:15" ht="15" customHeight="1" x14ac:dyDescent="0.25">
      <c r="A119" s="41"/>
      <c r="B119" s="27"/>
      <c r="C119" s="90" t="s">
        <v>31</v>
      </c>
      <c r="D119" s="17">
        <f>E119+G119</f>
        <v>1.8</v>
      </c>
      <c r="E119" s="17">
        <v>1.8</v>
      </c>
      <c r="F119" s="17"/>
      <c r="G119" s="17"/>
      <c r="H119" s="10">
        <f t="shared" si="41"/>
        <v>0</v>
      </c>
      <c r="I119" s="11"/>
      <c r="J119" s="11"/>
      <c r="K119" s="184"/>
      <c r="L119" s="13">
        <f t="shared" si="36"/>
        <v>1.8</v>
      </c>
      <c r="M119" s="13">
        <f t="shared" si="37"/>
        <v>1.8</v>
      </c>
      <c r="N119" s="13">
        <f t="shared" si="37"/>
        <v>0</v>
      </c>
      <c r="O119" s="13">
        <f t="shared" si="37"/>
        <v>0</v>
      </c>
    </row>
    <row r="120" spans="1:15" ht="15" customHeight="1" x14ac:dyDescent="0.25">
      <c r="A120" s="41"/>
      <c r="B120" s="27"/>
      <c r="C120" s="90" t="s">
        <v>22</v>
      </c>
      <c r="D120" s="17">
        <f>E120+G120</f>
        <v>13.2</v>
      </c>
      <c r="E120" s="17">
        <v>13.2</v>
      </c>
      <c r="F120" s="17"/>
      <c r="G120" s="17"/>
      <c r="H120" s="10">
        <f t="shared" si="41"/>
        <v>0</v>
      </c>
      <c r="I120" s="11"/>
      <c r="J120" s="11"/>
      <c r="K120" s="184"/>
      <c r="L120" s="13">
        <f t="shared" si="36"/>
        <v>13.2</v>
      </c>
      <c r="M120" s="13">
        <f t="shared" si="37"/>
        <v>13.2</v>
      </c>
      <c r="N120" s="13">
        <f t="shared" si="37"/>
        <v>0</v>
      </c>
      <c r="O120" s="13">
        <f t="shared" si="37"/>
        <v>0</v>
      </c>
    </row>
    <row r="121" spans="1:15" ht="15" customHeight="1" x14ac:dyDescent="0.25">
      <c r="A121" s="33" t="s">
        <v>94</v>
      </c>
      <c r="B121" s="36" t="s">
        <v>15</v>
      </c>
      <c r="C121" s="90"/>
      <c r="D121" s="17">
        <f t="shared" ref="D121:O121" si="47">SUM(D122:D124)</f>
        <v>19.200000000000003</v>
      </c>
      <c r="E121" s="17">
        <f t="shared" si="47"/>
        <v>17.2</v>
      </c>
      <c r="F121" s="17">
        <f t="shared" si="47"/>
        <v>0</v>
      </c>
      <c r="G121" s="17">
        <f t="shared" si="47"/>
        <v>2</v>
      </c>
      <c r="H121" s="11">
        <f t="shared" si="47"/>
        <v>0</v>
      </c>
      <c r="I121" s="11">
        <f t="shared" si="47"/>
        <v>0</v>
      </c>
      <c r="J121" s="11">
        <f t="shared" si="47"/>
        <v>0</v>
      </c>
      <c r="K121" s="184">
        <f t="shared" si="47"/>
        <v>0</v>
      </c>
      <c r="L121" s="13">
        <f t="shared" si="47"/>
        <v>19.200000000000003</v>
      </c>
      <c r="M121" s="13">
        <f t="shared" si="47"/>
        <v>17.2</v>
      </c>
      <c r="N121" s="13">
        <f t="shared" si="47"/>
        <v>0</v>
      </c>
      <c r="O121" s="13">
        <f t="shared" si="47"/>
        <v>2</v>
      </c>
    </row>
    <row r="122" spans="1:15" ht="15" customHeight="1" x14ac:dyDescent="0.25">
      <c r="A122" s="41"/>
      <c r="B122" s="214"/>
      <c r="C122" s="90" t="s">
        <v>25</v>
      </c>
      <c r="D122" s="17">
        <f>E122+G122</f>
        <v>8.5</v>
      </c>
      <c r="E122" s="17">
        <v>8.5</v>
      </c>
      <c r="F122" s="17"/>
      <c r="G122" s="17"/>
      <c r="H122" s="10">
        <f t="shared" si="41"/>
        <v>0</v>
      </c>
      <c r="I122" s="11"/>
      <c r="J122" s="11"/>
      <c r="K122" s="184"/>
      <c r="L122" s="13">
        <f t="shared" si="36"/>
        <v>8.5</v>
      </c>
      <c r="M122" s="13">
        <f t="shared" si="37"/>
        <v>8.5</v>
      </c>
      <c r="N122" s="13">
        <f t="shared" si="37"/>
        <v>0</v>
      </c>
      <c r="O122" s="13">
        <f t="shared" si="37"/>
        <v>0</v>
      </c>
    </row>
    <row r="123" spans="1:15" ht="15" customHeight="1" x14ac:dyDescent="0.25">
      <c r="A123" s="41"/>
      <c r="B123" s="27"/>
      <c r="C123" s="90" t="s">
        <v>31</v>
      </c>
      <c r="D123" s="17">
        <f>E123+G123</f>
        <v>1.4</v>
      </c>
      <c r="E123" s="17">
        <v>1.4</v>
      </c>
      <c r="F123" s="17"/>
      <c r="G123" s="17"/>
      <c r="H123" s="10">
        <f t="shared" si="41"/>
        <v>0</v>
      </c>
      <c r="I123" s="11"/>
      <c r="J123" s="11"/>
      <c r="K123" s="184"/>
      <c r="L123" s="13">
        <f t="shared" si="36"/>
        <v>1.4</v>
      </c>
      <c r="M123" s="13">
        <f t="shared" si="37"/>
        <v>1.4</v>
      </c>
      <c r="N123" s="13">
        <f t="shared" si="37"/>
        <v>0</v>
      </c>
      <c r="O123" s="13">
        <f t="shared" si="37"/>
        <v>0</v>
      </c>
    </row>
    <row r="124" spans="1:15" ht="15" customHeight="1" x14ac:dyDescent="0.25">
      <c r="A124" s="41"/>
      <c r="B124" s="27"/>
      <c r="C124" s="90" t="s">
        <v>22</v>
      </c>
      <c r="D124" s="17">
        <f>E124+G124</f>
        <v>9.3000000000000007</v>
      </c>
      <c r="E124" s="17">
        <v>7.3</v>
      </c>
      <c r="F124" s="17"/>
      <c r="G124" s="17">
        <v>2</v>
      </c>
      <c r="H124" s="10">
        <f t="shared" si="41"/>
        <v>0</v>
      </c>
      <c r="I124" s="11"/>
      <c r="J124" s="11"/>
      <c r="K124" s="184"/>
      <c r="L124" s="13">
        <f t="shared" si="36"/>
        <v>9.3000000000000007</v>
      </c>
      <c r="M124" s="13">
        <f t="shared" si="37"/>
        <v>7.3</v>
      </c>
      <c r="N124" s="13">
        <f t="shared" si="37"/>
        <v>0</v>
      </c>
      <c r="O124" s="13">
        <f t="shared" si="37"/>
        <v>2</v>
      </c>
    </row>
    <row r="125" spans="1:15" ht="15" customHeight="1" x14ac:dyDescent="0.25">
      <c r="A125" s="33" t="s">
        <v>95</v>
      </c>
      <c r="B125" s="216" t="s">
        <v>16</v>
      </c>
      <c r="C125" s="90"/>
      <c r="D125" s="17">
        <f>SUM(D126:D128)</f>
        <v>36.4</v>
      </c>
      <c r="E125" s="17">
        <f>SUM(E126:E128)</f>
        <v>34.9</v>
      </c>
      <c r="F125" s="17">
        <f>SUM(F126:F128)</f>
        <v>0</v>
      </c>
      <c r="G125" s="17">
        <f>SUM(G126:G128)</f>
        <v>1.5</v>
      </c>
      <c r="H125" s="11">
        <f t="shared" ref="H125:O125" si="48">SUM(H126:H128)</f>
        <v>0</v>
      </c>
      <c r="I125" s="11">
        <f t="shared" si="48"/>
        <v>0</v>
      </c>
      <c r="J125" s="11">
        <f t="shared" si="48"/>
        <v>0</v>
      </c>
      <c r="K125" s="184">
        <f t="shared" si="48"/>
        <v>0</v>
      </c>
      <c r="L125" s="13">
        <f t="shared" si="48"/>
        <v>36.4</v>
      </c>
      <c r="M125" s="13">
        <f t="shared" si="48"/>
        <v>34.9</v>
      </c>
      <c r="N125" s="13">
        <f t="shared" si="48"/>
        <v>0</v>
      </c>
      <c r="O125" s="13">
        <f t="shared" si="48"/>
        <v>1.5</v>
      </c>
    </row>
    <row r="126" spans="1:15" ht="15" customHeight="1" x14ac:dyDescent="0.25">
      <c r="A126" s="41"/>
      <c r="B126" s="214"/>
      <c r="C126" s="90" t="s">
        <v>25</v>
      </c>
      <c r="D126" s="17">
        <f>E126+G126</f>
        <v>13.7</v>
      </c>
      <c r="E126" s="17">
        <v>13.7</v>
      </c>
      <c r="F126" s="17"/>
      <c r="G126" s="17"/>
      <c r="H126" s="10">
        <f t="shared" si="41"/>
        <v>0</v>
      </c>
      <c r="I126" s="11"/>
      <c r="J126" s="11"/>
      <c r="K126" s="184"/>
      <c r="L126" s="13">
        <f t="shared" si="36"/>
        <v>13.7</v>
      </c>
      <c r="M126" s="13">
        <f t="shared" si="37"/>
        <v>13.7</v>
      </c>
      <c r="N126" s="13">
        <f t="shared" si="37"/>
        <v>0</v>
      </c>
      <c r="O126" s="13">
        <f t="shared" si="37"/>
        <v>0</v>
      </c>
    </row>
    <row r="127" spans="1:15" ht="15" customHeight="1" x14ac:dyDescent="0.25">
      <c r="A127" s="41"/>
      <c r="B127" s="217"/>
      <c r="C127" s="90" t="s">
        <v>31</v>
      </c>
      <c r="D127" s="17">
        <f>E127+G127</f>
        <v>4.5</v>
      </c>
      <c r="E127" s="17">
        <v>4.5</v>
      </c>
      <c r="F127" s="17"/>
      <c r="G127" s="17"/>
      <c r="H127" s="10">
        <f t="shared" si="41"/>
        <v>0</v>
      </c>
      <c r="I127" s="11"/>
      <c r="J127" s="11"/>
      <c r="K127" s="184"/>
      <c r="L127" s="13">
        <f t="shared" si="36"/>
        <v>4.5</v>
      </c>
      <c r="M127" s="13">
        <f t="shared" si="37"/>
        <v>4.5</v>
      </c>
      <c r="N127" s="13">
        <f t="shared" si="37"/>
        <v>0</v>
      </c>
      <c r="O127" s="13">
        <f t="shared" si="37"/>
        <v>0</v>
      </c>
    </row>
    <row r="128" spans="1:15" ht="15" customHeight="1" x14ac:dyDescent="0.25">
      <c r="A128" s="41"/>
      <c r="B128" s="217"/>
      <c r="C128" s="90" t="s">
        <v>22</v>
      </c>
      <c r="D128" s="17">
        <f>E128+G128</f>
        <v>18.2</v>
      </c>
      <c r="E128" s="17">
        <v>16.7</v>
      </c>
      <c r="F128" s="17"/>
      <c r="G128" s="17">
        <v>1.5</v>
      </c>
      <c r="H128" s="10">
        <f t="shared" si="41"/>
        <v>0</v>
      </c>
      <c r="I128" s="11"/>
      <c r="J128" s="11"/>
      <c r="K128" s="184"/>
      <c r="L128" s="13">
        <f t="shared" si="36"/>
        <v>18.2</v>
      </c>
      <c r="M128" s="13">
        <f t="shared" si="37"/>
        <v>16.7</v>
      </c>
      <c r="N128" s="13">
        <f t="shared" si="37"/>
        <v>0</v>
      </c>
      <c r="O128" s="13">
        <f t="shared" si="37"/>
        <v>1.5</v>
      </c>
    </row>
    <row r="129" spans="1:15" ht="15" customHeight="1" x14ac:dyDescent="0.25">
      <c r="A129" s="33" t="s">
        <v>96</v>
      </c>
      <c r="B129" s="36" t="s">
        <v>17</v>
      </c>
      <c r="C129" s="90"/>
      <c r="D129" s="17">
        <f>SUM(D130:D132)</f>
        <v>19.100000000000001</v>
      </c>
      <c r="E129" s="17">
        <f>SUM(E130:E132)</f>
        <v>19.100000000000001</v>
      </c>
      <c r="F129" s="17">
        <f>SUM(F130:F132)</f>
        <v>0</v>
      </c>
      <c r="G129" s="17">
        <f>SUM(G130:G132)</f>
        <v>0</v>
      </c>
      <c r="H129" s="11">
        <f t="shared" ref="H129:O129" si="49">SUM(H130:H132)</f>
        <v>0</v>
      </c>
      <c r="I129" s="11">
        <f t="shared" si="49"/>
        <v>0</v>
      </c>
      <c r="J129" s="11">
        <f t="shared" si="49"/>
        <v>0</v>
      </c>
      <c r="K129" s="184">
        <f t="shared" si="49"/>
        <v>0</v>
      </c>
      <c r="L129" s="13">
        <f t="shared" si="49"/>
        <v>19.100000000000001</v>
      </c>
      <c r="M129" s="13">
        <f t="shared" si="49"/>
        <v>19.100000000000001</v>
      </c>
      <c r="N129" s="13">
        <f t="shared" si="49"/>
        <v>0</v>
      </c>
      <c r="O129" s="13">
        <f t="shared" si="49"/>
        <v>0</v>
      </c>
    </row>
    <row r="130" spans="1:15" ht="15" customHeight="1" x14ac:dyDescent="0.25">
      <c r="A130" s="41"/>
      <c r="B130" s="214"/>
      <c r="C130" s="90" t="s">
        <v>25</v>
      </c>
      <c r="D130" s="17">
        <f>E130+G130</f>
        <v>8.3000000000000007</v>
      </c>
      <c r="E130" s="17">
        <v>8.3000000000000007</v>
      </c>
      <c r="F130" s="17"/>
      <c r="G130" s="17"/>
      <c r="H130" s="10">
        <f t="shared" si="41"/>
        <v>0</v>
      </c>
      <c r="I130" s="11"/>
      <c r="J130" s="11"/>
      <c r="K130" s="184"/>
      <c r="L130" s="13">
        <f t="shared" si="36"/>
        <v>8.3000000000000007</v>
      </c>
      <c r="M130" s="13">
        <f t="shared" si="37"/>
        <v>8.3000000000000007</v>
      </c>
      <c r="N130" s="13">
        <f t="shared" si="37"/>
        <v>0</v>
      </c>
      <c r="O130" s="13">
        <f t="shared" si="37"/>
        <v>0</v>
      </c>
    </row>
    <row r="131" spans="1:15" ht="15" customHeight="1" x14ac:dyDescent="0.25">
      <c r="A131" s="41"/>
      <c r="B131" s="27"/>
      <c r="C131" s="90" t="s">
        <v>31</v>
      </c>
      <c r="D131" s="17">
        <f>E131+G131</f>
        <v>1.5</v>
      </c>
      <c r="E131" s="17">
        <v>1.5</v>
      </c>
      <c r="F131" s="17"/>
      <c r="G131" s="17"/>
      <c r="H131" s="10">
        <f t="shared" si="41"/>
        <v>0</v>
      </c>
      <c r="I131" s="11"/>
      <c r="J131" s="11"/>
      <c r="K131" s="184"/>
      <c r="L131" s="13">
        <f t="shared" si="36"/>
        <v>1.5</v>
      </c>
      <c r="M131" s="13">
        <f t="shared" si="37"/>
        <v>1.5</v>
      </c>
      <c r="N131" s="13">
        <f t="shared" si="37"/>
        <v>0</v>
      </c>
      <c r="O131" s="13">
        <f t="shared" si="37"/>
        <v>0</v>
      </c>
    </row>
    <row r="132" spans="1:15" ht="15" customHeight="1" x14ac:dyDescent="0.25">
      <c r="A132" s="41"/>
      <c r="B132" s="27"/>
      <c r="C132" s="90" t="s">
        <v>22</v>
      </c>
      <c r="D132" s="17">
        <f>E132+G132</f>
        <v>9.3000000000000007</v>
      </c>
      <c r="E132" s="17">
        <v>9.3000000000000007</v>
      </c>
      <c r="F132" s="17"/>
      <c r="G132" s="17"/>
      <c r="H132" s="10">
        <f t="shared" si="41"/>
        <v>0</v>
      </c>
      <c r="I132" s="11"/>
      <c r="J132" s="11"/>
      <c r="K132" s="184"/>
      <c r="L132" s="13">
        <f t="shared" si="36"/>
        <v>9.3000000000000007</v>
      </c>
      <c r="M132" s="13">
        <f t="shared" si="37"/>
        <v>9.3000000000000007</v>
      </c>
      <c r="N132" s="13">
        <f t="shared" si="37"/>
        <v>0</v>
      </c>
      <c r="O132" s="13">
        <f t="shared" si="37"/>
        <v>0</v>
      </c>
    </row>
    <row r="133" spans="1:15" ht="15" customHeight="1" x14ac:dyDescent="0.25">
      <c r="A133" s="33" t="s">
        <v>97</v>
      </c>
      <c r="B133" s="36" t="s">
        <v>18</v>
      </c>
      <c r="C133" s="90"/>
      <c r="D133" s="17">
        <f>SUM(D134:D136)</f>
        <v>11.9</v>
      </c>
      <c r="E133" s="17">
        <f>SUM(E134:E136)</f>
        <v>11.9</v>
      </c>
      <c r="F133" s="17">
        <f>SUM(F134:F136)</f>
        <v>0</v>
      </c>
      <c r="G133" s="17">
        <f>SUM(G134:G136)</f>
        <v>0</v>
      </c>
      <c r="H133" s="11">
        <f t="shared" ref="H133:O133" si="50">SUM(H134:H136)</f>
        <v>0</v>
      </c>
      <c r="I133" s="11">
        <f t="shared" si="50"/>
        <v>0</v>
      </c>
      <c r="J133" s="11">
        <f t="shared" si="50"/>
        <v>0</v>
      </c>
      <c r="K133" s="184">
        <f t="shared" si="50"/>
        <v>0</v>
      </c>
      <c r="L133" s="13">
        <f t="shared" si="50"/>
        <v>11.9</v>
      </c>
      <c r="M133" s="13">
        <f t="shared" si="50"/>
        <v>11.9</v>
      </c>
      <c r="N133" s="13">
        <f t="shared" si="50"/>
        <v>0</v>
      </c>
      <c r="O133" s="13">
        <f t="shared" si="50"/>
        <v>0</v>
      </c>
    </row>
    <row r="134" spans="1:15" ht="15" customHeight="1" x14ac:dyDescent="0.25">
      <c r="A134" s="41"/>
      <c r="B134" s="214"/>
      <c r="C134" s="90" t="s">
        <v>25</v>
      </c>
      <c r="D134" s="17">
        <f>E134+G134</f>
        <v>4.9000000000000004</v>
      </c>
      <c r="E134" s="17">
        <v>4.9000000000000004</v>
      </c>
      <c r="F134" s="17"/>
      <c r="G134" s="17"/>
      <c r="H134" s="10">
        <f t="shared" si="41"/>
        <v>0</v>
      </c>
      <c r="I134" s="11"/>
      <c r="J134" s="11"/>
      <c r="K134" s="184"/>
      <c r="L134" s="13">
        <f t="shared" si="36"/>
        <v>4.9000000000000004</v>
      </c>
      <c r="M134" s="13">
        <f t="shared" si="37"/>
        <v>4.9000000000000004</v>
      </c>
      <c r="N134" s="13">
        <f t="shared" si="37"/>
        <v>0</v>
      </c>
      <c r="O134" s="13">
        <f t="shared" si="37"/>
        <v>0</v>
      </c>
    </row>
    <row r="135" spans="1:15" ht="15" customHeight="1" x14ac:dyDescent="0.25">
      <c r="A135" s="41"/>
      <c r="B135" s="27"/>
      <c r="C135" s="90" t="s">
        <v>31</v>
      </c>
      <c r="D135" s="17">
        <f>E135+G135</f>
        <v>1.8</v>
      </c>
      <c r="E135" s="17">
        <v>1.8</v>
      </c>
      <c r="F135" s="17"/>
      <c r="G135" s="17"/>
      <c r="H135" s="10">
        <f t="shared" si="41"/>
        <v>0</v>
      </c>
      <c r="I135" s="11"/>
      <c r="J135" s="11"/>
      <c r="K135" s="184"/>
      <c r="L135" s="13">
        <f t="shared" si="36"/>
        <v>1.8</v>
      </c>
      <c r="M135" s="13">
        <f t="shared" si="37"/>
        <v>1.8</v>
      </c>
      <c r="N135" s="13">
        <f t="shared" si="37"/>
        <v>0</v>
      </c>
      <c r="O135" s="13">
        <f t="shared" si="37"/>
        <v>0</v>
      </c>
    </row>
    <row r="136" spans="1:15" ht="15" customHeight="1" x14ac:dyDescent="0.25">
      <c r="A136" s="41"/>
      <c r="B136" s="27"/>
      <c r="C136" s="90" t="s">
        <v>22</v>
      </c>
      <c r="D136" s="17">
        <f>E136+G136</f>
        <v>5.2</v>
      </c>
      <c r="E136" s="17">
        <v>5.2</v>
      </c>
      <c r="F136" s="17"/>
      <c r="G136" s="17"/>
      <c r="H136" s="10">
        <f t="shared" si="41"/>
        <v>0</v>
      </c>
      <c r="I136" s="11"/>
      <c r="J136" s="11"/>
      <c r="K136" s="184"/>
      <c r="L136" s="13">
        <f t="shared" si="36"/>
        <v>5.2</v>
      </c>
      <c r="M136" s="13">
        <f t="shared" si="37"/>
        <v>5.2</v>
      </c>
      <c r="N136" s="13">
        <f t="shared" si="37"/>
        <v>0</v>
      </c>
      <c r="O136" s="13">
        <f t="shared" si="37"/>
        <v>0</v>
      </c>
    </row>
    <row r="137" spans="1:15" ht="15" customHeight="1" x14ac:dyDescent="0.25">
      <c r="A137" s="33" t="s">
        <v>98</v>
      </c>
      <c r="B137" s="30" t="s">
        <v>19</v>
      </c>
      <c r="C137" s="79"/>
      <c r="D137" s="17">
        <f>SUM(D138:D140)</f>
        <v>522.29999999999995</v>
      </c>
      <c r="E137" s="17">
        <f t="shared" ref="E137:O137" si="51">SUM(E138:E140)</f>
        <v>522.29999999999995</v>
      </c>
      <c r="F137" s="17">
        <f t="shared" si="51"/>
        <v>0</v>
      </c>
      <c r="G137" s="17">
        <f t="shared" si="51"/>
        <v>0</v>
      </c>
      <c r="H137" s="10">
        <f t="shared" si="51"/>
        <v>0</v>
      </c>
      <c r="I137" s="10">
        <f t="shared" si="51"/>
        <v>0</v>
      </c>
      <c r="J137" s="11"/>
      <c r="K137" s="184">
        <f t="shared" si="51"/>
        <v>0</v>
      </c>
      <c r="L137" s="13">
        <f t="shared" si="51"/>
        <v>522.29999999999995</v>
      </c>
      <c r="M137" s="13">
        <f t="shared" si="51"/>
        <v>522.29999999999995</v>
      </c>
      <c r="N137" s="13">
        <f t="shared" si="51"/>
        <v>0</v>
      </c>
      <c r="O137" s="13">
        <f t="shared" si="51"/>
        <v>0</v>
      </c>
    </row>
    <row r="138" spans="1:15" ht="15" hidden="1" customHeight="1" x14ac:dyDescent="0.25">
      <c r="A138" s="41"/>
      <c r="B138" s="77"/>
      <c r="C138" s="90" t="s">
        <v>25</v>
      </c>
      <c r="D138" s="17">
        <f>E138+G138</f>
        <v>0</v>
      </c>
      <c r="E138" s="17"/>
      <c r="F138" s="17"/>
      <c r="G138" s="17"/>
      <c r="H138" s="10">
        <f>I138+K138</f>
        <v>0</v>
      </c>
      <c r="I138" s="11"/>
      <c r="J138" s="11"/>
      <c r="K138" s="184"/>
      <c r="L138" s="13">
        <f>M138+O138</f>
        <v>0</v>
      </c>
      <c r="M138" s="13">
        <f>E138+I138</f>
        <v>0</v>
      </c>
      <c r="N138" s="13">
        <f>F138+J138</f>
        <v>0</v>
      </c>
      <c r="O138" s="13">
        <f>G138+K138</f>
        <v>0</v>
      </c>
    </row>
    <row r="139" spans="1:15" ht="15" customHeight="1" x14ac:dyDescent="0.25">
      <c r="A139" s="41"/>
      <c r="B139" s="77"/>
      <c r="C139" s="79" t="s">
        <v>31</v>
      </c>
      <c r="D139" s="17">
        <f>E139+G139</f>
        <v>136.4</v>
      </c>
      <c r="E139" s="17">
        <v>136.4</v>
      </c>
      <c r="F139" s="17"/>
      <c r="G139" s="17"/>
      <c r="H139" s="10">
        <f t="shared" si="41"/>
        <v>0</v>
      </c>
      <c r="I139" s="11"/>
      <c r="J139" s="11"/>
      <c r="K139" s="184"/>
      <c r="L139" s="13">
        <f t="shared" si="36"/>
        <v>136.4</v>
      </c>
      <c r="M139" s="13">
        <f t="shared" si="37"/>
        <v>136.4</v>
      </c>
      <c r="N139" s="13">
        <f t="shared" si="37"/>
        <v>0</v>
      </c>
      <c r="O139" s="13">
        <f t="shared" si="37"/>
        <v>0</v>
      </c>
    </row>
    <row r="140" spans="1:15" ht="15" customHeight="1" x14ac:dyDescent="0.25">
      <c r="A140" s="41"/>
      <c r="B140" s="77"/>
      <c r="C140" s="79" t="s">
        <v>22</v>
      </c>
      <c r="D140" s="17">
        <f>E140+G140</f>
        <v>385.9</v>
      </c>
      <c r="E140" s="17">
        <v>385.9</v>
      </c>
      <c r="F140" s="17"/>
      <c r="G140" s="17"/>
      <c r="H140" s="10">
        <f t="shared" si="41"/>
        <v>0</v>
      </c>
      <c r="I140" s="11"/>
      <c r="J140" s="11"/>
      <c r="K140" s="184"/>
      <c r="L140" s="13">
        <f t="shared" si="36"/>
        <v>385.9</v>
      </c>
      <c r="M140" s="13">
        <f t="shared" si="37"/>
        <v>385.9</v>
      </c>
      <c r="N140" s="13">
        <f t="shared" si="37"/>
        <v>0</v>
      </c>
      <c r="O140" s="13">
        <f t="shared" si="37"/>
        <v>0</v>
      </c>
    </row>
    <row r="141" spans="1:15" ht="15.95" customHeight="1" x14ac:dyDescent="0.25">
      <c r="A141" s="55" t="s">
        <v>99</v>
      </c>
      <c r="B141" s="45" t="s">
        <v>175</v>
      </c>
      <c r="C141" s="26"/>
      <c r="D141" s="24">
        <f t="shared" ref="D141:O141" si="52">D89+D97+D101+D105+D109+D113+D117+D121+D125+D129+D133+D137</f>
        <v>2316</v>
      </c>
      <c r="E141" s="24">
        <f t="shared" si="52"/>
        <v>2156</v>
      </c>
      <c r="F141" s="24">
        <f t="shared" si="52"/>
        <v>0</v>
      </c>
      <c r="G141" s="24">
        <f t="shared" si="52"/>
        <v>160</v>
      </c>
      <c r="H141" s="25">
        <f t="shared" si="52"/>
        <v>94.4</v>
      </c>
      <c r="I141" s="25">
        <f t="shared" si="52"/>
        <v>58.5</v>
      </c>
      <c r="J141" s="25">
        <f t="shared" si="52"/>
        <v>0</v>
      </c>
      <c r="K141" s="233">
        <f t="shared" si="52"/>
        <v>35.900000000000006</v>
      </c>
      <c r="L141" s="22">
        <f t="shared" si="52"/>
        <v>2410.3999999999996</v>
      </c>
      <c r="M141" s="22">
        <f t="shared" si="52"/>
        <v>2214.5</v>
      </c>
      <c r="N141" s="22">
        <f t="shared" si="52"/>
        <v>0</v>
      </c>
      <c r="O141" s="22">
        <f t="shared" si="52"/>
        <v>195.89999999999998</v>
      </c>
    </row>
    <row r="142" spans="1:15" ht="15.95" customHeight="1" x14ac:dyDescent="0.25">
      <c r="A142" s="14" t="s">
        <v>100</v>
      </c>
      <c r="B142" s="544" t="s">
        <v>63</v>
      </c>
      <c r="C142" s="546"/>
      <c r="D142" s="546"/>
      <c r="E142" s="546"/>
      <c r="F142" s="546"/>
      <c r="G142" s="546"/>
      <c r="H142" s="546"/>
      <c r="I142" s="546"/>
      <c r="J142" s="546"/>
      <c r="K142" s="546"/>
      <c r="L142" s="546"/>
      <c r="M142" s="546"/>
      <c r="N142" s="546"/>
      <c r="O142" s="547"/>
    </row>
    <row r="143" spans="1:15" ht="15" customHeight="1" x14ac:dyDescent="0.25">
      <c r="A143" s="6" t="s">
        <v>101</v>
      </c>
      <c r="B143" s="27" t="s">
        <v>20</v>
      </c>
      <c r="C143" s="8" t="s">
        <v>32</v>
      </c>
      <c r="D143" s="17">
        <f>E143+G143</f>
        <v>78.099999999999994</v>
      </c>
      <c r="E143" s="17">
        <v>10.1</v>
      </c>
      <c r="F143" s="17"/>
      <c r="G143" s="17">
        <v>68</v>
      </c>
      <c r="H143" s="10">
        <f t="shared" ref="H143" si="53">I143+K143</f>
        <v>0</v>
      </c>
      <c r="I143" s="11"/>
      <c r="J143" s="11"/>
      <c r="K143" s="184"/>
      <c r="L143" s="13">
        <f>M143+O143</f>
        <v>78.099999999999994</v>
      </c>
      <c r="M143" s="13">
        <f t="shared" ref="M143:O144" si="54">E143+I143</f>
        <v>10.1</v>
      </c>
      <c r="N143" s="13">
        <f t="shared" si="54"/>
        <v>0</v>
      </c>
      <c r="O143" s="13">
        <f t="shared" si="54"/>
        <v>68</v>
      </c>
    </row>
    <row r="144" spans="1:15" ht="15" customHeight="1" x14ac:dyDescent="0.25">
      <c r="A144" s="6" t="s">
        <v>102</v>
      </c>
      <c r="B144" s="30" t="s">
        <v>70</v>
      </c>
      <c r="C144" s="31" t="s">
        <v>32</v>
      </c>
      <c r="D144" s="17">
        <f>E144+G144</f>
        <v>34.799999999999997</v>
      </c>
      <c r="E144" s="17">
        <v>34.799999999999997</v>
      </c>
      <c r="F144" s="17">
        <v>26.6</v>
      </c>
      <c r="G144" s="17"/>
      <c r="H144" s="10">
        <f>I144+K144</f>
        <v>0</v>
      </c>
      <c r="I144" s="11"/>
      <c r="J144" s="11"/>
      <c r="K144" s="184"/>
      <c r="L144" s="13">
        <f>M144+O144</f>
        <v>34.799999999999997</v>
      </c>
      <c r="M144" s="13">
        <f t="shared" si="54"/>
        <v>34.799999999999997</v>
      </c>
      <c r="N144" s="13">
        <f t="shared" si="54"/>
        <v>26.6</v>
      </c>
      <c r="O144" s="13">
        <f t="shared" si="54"/>
        <v>0</v>
      </c>
    </row>
    <row r="145" spans="1:15" ht="15.95" customHeight="1" x14ac:dyDescent="0.25">
      <c r="A145" s="469" t="s">
        <v>103</v>
      </c>
      <c r="B145" s="221" t="s">
        <v>176</v>
      </c>
      <c r="C145" s="80"/>
      <c r="D145" s="70">
        <f t="shared" ref="D145:O145" si="55">D143+D144</f>
        <v>112.89999999999999</v>
      </c>
      <c r="E145" s="70">
        <f t="shared" si="55"/>
        <v>44.9</v>
      </c>
      <c r="F145" s="70">
        <f t="shared" si="55"/>
        <v>26.6</v>
      </c>
      <c r="G145" s="70">
        <f t="shared" si="55"/>
        <v>68</v>
      </c>
      <c r="H145" s="71">
        <f t="shared" si="55"/>
        <v>0</v>
      </c>
      <c r="I145" s="71">
        <f t="shared" si="55"/>
        <v>0</v>
      </c>
      <c r="J145" s="71">
        <f t="shared" si="55"/>
        <v>0</v>
      </c>
      <c r="K145" s="222">
        <f t="shared" si="55"/>
        <v>0</v>
      </c>
      <c r="L145" s="45">
        <f t="shared" si="55"/>
        <v>112.89999999999999</v>
      </c>
      <c r="M145" s="45">
        <f t="shared" si="55"/>
        <v>44.9</v>
      </c>
      <c r="N145" s="45">
        <f t="shared" si="55"/>
        <v>26.6</v>
      </c>
      <c r="O145" s="45">
        <f t="shared" si="55"/>
        <v>68</v>
      </c>
    </row>
    <row r="146" spans="1:15" ht="15.95" customHeight="1" x14ac:dyDescent="0.25">
      <c r="A146" s="14" t="s">
        <v>104</v>
      </c>
      <c r="B146" s="544" t="s">
        <v>171</v>
      </c>
      <c r="C146" s="546"/>
      <c r="D146" s="546"/>
      <c r="E146" s="546"/>
      <c r="F146" s="546"/>
      <c r="G146" s="546"/>
      <c r="H146" s="546"/>
      <c r="I146" s="546"/>
      <c r="J146" s="546"/>
      <c r="K146" s="546"/>
      <c r="L146" s="546"/>
      <c r="M146" s="546"/>
      <c r="N146" s="546"/>
      <c r="O146" s="547"/>
    </row>
    <row r="147" spans="1:15" ht="15" customHeight="1" x14ac:dyDescent="0.25">
      <c r="A147" s="6" t="s">
        <v>105</v>
      </c>
      <c r="B147" s="127" t="s">
        <v>20</v>
      </c>
      <c r="C147" s="78"/>
      <c r="D147" s="17">
        <f>SUM(D148:D149)</f>
        <v>632.5</v>
      </c>
      <c r="E147" s="17">
        <f>SUM(E148:E149)</f>
        <v>439.3</v>
      </c>
      <c r="F147" s="17">
        <f>SUM(F148:F149)</f>
        <v>83.3</v>
      </c>
      <c r="G147" s="17">
        <f>SUM(G148:G149)</f>
        <v>193.2</v>
      </c>
      <c r="H147" s="11">
        <f t="shared" ref="H147:O147" si="56">SUM(H148:H149)</f>
        <v>54.4</v>
      </c>
      <c r="I147" s="11">
        <f t="shared" si="56"/>
        <v>14.4</v>
      </c>
      <c r="J147" s="11">
        <f t="shared" si="56"/>
        <v>0</v>
      </c>
      <c r="K147" s="184">
        <f t="shared" si="56"/>
        <v>40</v>
      </c>
      <c r="L147" s="12">
        <f t="shared" si="56"/>
        <v>686.9</v>
      </c>
      <c r="M147" s="12">
        <f t="shared" si="56"/>
        <v>453.7</v>
      </c>
      <c r="N147" s="12">
        <f t="shared" si="56"/>
        <v>83.3</v>
      </c>
      <c r="O147" s="12">
        <f t="shared" si="56"/>
        <v>233.2</v>
      </c>
    </row>
    <row r="148" spans="1:15" ht="15" customHeight="1" x14ac:dyDescent="0.25">
      <c r="A148" s="20"/>
      <c r="B148" s="127"/>
      <c r="C148" s="31" t="s">
        <v>30</v>
      </c>
      <c r="D148" s="17">
        <f>E148+G148</f>
        <v>8</v>
      </c>
      <c r="E148" s="17">
        <v>8</v>
      </c>
      <c r="F148" s="17"/>
      <c r="G148" s="17"/>
      <c r="H148" s="10">
        <f t="shared" ref="H148:H184" si="57">I148+K148</f>
        <v>0</v>
      </c>
      <c r="I148" s="11"/>
      <c r="J148" s="11"/>
      <c r="K148" s="184"/>
      <c r="L148" s="13">
        <f t="shared" ref="L148:L184" si="58">M148+O148</f>
        <v>8</v>
      </c>
      <c r="M148" s="13">
        <f t="shared" ref="M148:O163" si="59">E148+I148</f>
        <v>8</v>
      </c>
      <c r="N148" s="13">
        <f t="shared" si="59"/>
        <v>0</v>
      </c>
      <c r="O148" s="13">
        <f t="shared" si="59"/>
        <v>0</v>
      </c>
    </row>
    <row r="149" spans="1:15" ht="15.75" customHeight="1" x14ac:dyDescent="0.25">
      <c r="A149" s="20"/>
      <c r="B149" s="127"/>
      <c r="C149" s="31" t="s">
        <v>51</v>
      </c>
      <c r="D149" s="17">
        <f>E149+G149</f>
        <v>624.5</v>
      </c>
      <c r="E149" s="17">
        <v>431.3</v>
      </c>
      <c r="F149" s="17">
        <v>83.3</v>
      </c>
      <c r="G149" s="17">
        <v>193.2</v>
      </c>
      <c r="H149" s="10">
        <f t="shared" si="57"/>
        <v>54.4</v>
      </c>
      <c r="I149" s="11">
        <v>14.4</v>
      </c>
      <c r="J149" s="11"/>
      <c r="K149" s="11">
        <v>40</v>
      </c>
      <c r="L149" s="13">
        <f t="shared" si="58"/>
        <v>678.9</v>
      </c>
      <c r="M149" s="13">
        <f t="shared" si="59"/>
        <v>445.7</v>
      </c>
      <c r="N149" s="13">
        <f t="shared" si="59"/>
        <v>83.3</v>
      </c>
      <c r="O149" s="13">
        <f t="shared" si="59"/>
        <v>233.2</v>
      </c>
    </row>
    <row r="150" spans="1:15" x14ac:dyDescent="0.25">
      <c r="A150" s="14" t="s">
        <v>106</v>
      </c>
      <c r="B150" s="15" t="s">
        <v>55</v>
      </c>
      <c r="C150" s="16" t="s">
        <v>51</v>
      </c>
      <c r="D150" s="17">
        <f t="shared" ref="D150:D184" si="60">E150+G150</f>
        <v>171.5</v>
      </c>
      <c r="E150" s="17">
        <v>171.5</v>
      </c>
      <c r="F150" s="17">
        <v>100.8</v>
      </c>
      <c r="G150" s="17"/>
      <c r="H150" s="11">
        <f t="shared" si="57"/>
        <v>0</v>
      </c>
      <c r="I150" s="11"/>
      <c r="J150" s="11"/>
      <c r="K150" s="11"/>
      <c r="L150" s="13">
        <f t="shared" si="58"/>
        <v>171.5</v>
      </c>
      <c r="M150" s="13">
        <f t="shared" si="59"/>
        <v>171.5</v>
      </c>
      <c r="N150" s="13">
        <f t="shared" si="59"/>
        <v>100.8</v>
      </c>
      <c r="O150" s="13">
        <f t="shared" si="59"/>
        <v>0</v>
      </c>
    </row>
    <row r="151" spans="1:15" ht="15" customHeight="1" x14ac:dyDescent="0.25">
      <c r="A151" s="14" t="s">
        <v>107</v>
      </c>
      <c r="B151" s="13" t="s">
        <v>33</v>
      </c>
      <c r="C151" s="16" t="s">
        <v>51</v>
      </c>
      <c r="D151" s="17">
        <f t="shared" si="60"/>
        <v>111.7</v>
      </c>
      <c r="E151" s="17">
        <v>111.7</v>
      </c>
      <c r="F151" s="17">
        <v>70.400000000000006</v>
      </c>
      <c r="G151" s="17"/>
      <c r="H151" s="11">
        <f t="shared" si="57"/>
        <v>0</v>
      </c>
      <c r="I151" s="11"/>
      <c r="J151" s="11"/>
      <c r="K151" s="11"/>
      <c r="L151" s="13">
        <f t="shared" si="58"/>
        <v>111.7</v>
      </c>
      <c r="M151" s="13">
        <f t="shared" si="59"/>
        <v>111.7</v>
      </c>
      <c r="N151" s="13">
        <f t="shared" si="59"/>
        <v>70.400000000000006</v>
      </c>
      <c r="O151" s="13">
        <f t="shared" si="59"/>
        <v>0</v>
      </c>
    </row>
    <row r="152" spans="1:15" ht="15" customHeight="1" x14ac:dyDescent="0.25">
      <c r="A152" s="14" t="s">
        <v>108</v>
      </c>
      <c r="B152" s="13" t="s">
        <v>160</v>
      </c>
      <c r="C152" s="16" t="s">
        <v>51</v>
      </c>
      <c r="D152" s="17">
        <f t="shared" si="60"/>
        <v>176.7</v>
      </c>
      <c r="E152" s="17">
        <v>176.7</v>
      </c>
      <c r="F152" s="17">
        <v>91.5</v>
      </c>
      <c r="G152" s="17"/>
      <c r="H152" s="11">
        <f t="shared" si="57"/>
        <v>0</v>
      </c>
      <c r="I152" s="11"/>
      <c r="J152" s="11"/>
      <c r="K152" s="11"/>
      <c r="L152" s="13">
        <f t="shared" si="58"/>
        <v>176.7</v>
      </c>
      <c r="M152" s="13">
        <f t="shared" si="59"/>
        <v>176.7</v>
      </c>
      <c r="N152" s="13">
        <f t="shared" si="59"/>
        <v>91.5</v>
      </c>
      <c r="O152" s="13">
        <f t="shared" si="59"/>
        <v>0</v>
      </c>
    </row>
    <row r="153" spans="1:15" ht="15" customHeight="1" x14ac:dyDescent="0.25">
      <c r="A153" s="14" t="s">
        <v>109</v>
      </c>
      <c r="B153" s="13" t="s">
        <v>417</v>
      </c>
      <c r="C153" s="16" t="s">
        <v>51</v>
      </c>
      <c r="D153" s="17">
        <f t="shared" si="60"/>
        <v>161.5</v>
      </c>
      <c r="E153" s="17">
        <v>161.5</v>
      </c>
      <c r="F153" s="17">
        <v>100.7</v>
      </c>
      <c r="G153" s="17"/>
      <c r="H153" s="11">
        <f t="shared" si="57"/>
        <v>0</v>
      </c>
      <c r="I153" s="11"/>
      <c r="J153" s="11"/>
      <c r="K153" s="11"/>
      <c r="L153" s="13">
        <f t="shared" si="58"/>
        <v>161.5</v>
      </c>
      <c r="M153" s="13">
        <f t="shared" si="59"/>
        <v>161.5</v>
      </c>
      <c r="N153" s="13">
        <f t="shared" si="59"/>
        <v>100.7</v>
      </c>
      <c r="O153" s="13">
        <f t="shared" si="59"/>
        <v>0</v>
      </c>
    </row>
    <row r="154" spans="1:15" ht="15" customHeight="1" x14ac:dyDescent="0.25">
      <c r="A154" s="14" t="s">
        <v>155</v>
      </c>
      <c r="B154" s="13" t="s">
        <v>152</v>
      </c>
      <c r="C154" s="16" t="s">
        <v>51</v>
      </c>
      <c r="D154" s="17">
        <f t="shared" si="60"/>
        <v>86.4</v>
      </c>
      <c r="E154" s="17">
        <v>86.4</v>
      </c>
      <c r="F154" s="17">
        <v>57</v>
      </c>
      <c r="G154" s="17"/>
      <c r="H154" s="11">
        <f t="shared" si="57"/>
        <v>0</v>
      </c>
      <c r="I154" s="11"/>
      <c r="J154" s="11"/>
      <c r="K154" s="11"/>
      <c r="L154" s="13">
        <f t="shared" si="58"/>
        <v>86.4</v>
      </c>
      <c r="M154" s="13">
        <f t="shared" si="59"/>
        <v>86.4</v>
      </c>
      <c r="N154" s="13">
        <f t="shared" si="59"/>
        <v>57</v>
      </c>
      <c r="O154" s="13">
        <f t="shared" si="59"/>
        <v>0</v>
      </c>
    </row>
    <row r="155" spans="1:15" ht="15" customHeight="1" x14ac:dyDescent="0.25">
      <c r="A155" s="14" t="s">
        <v>156</v>
      </c>
      <c r="B155" s="245" t="s">
        <v>342</v>
      </c>
      <c r="C155" s="16" t="s">
        <v>51</v>
      </c>
      <c r="D155" s="17">
        <f t="shared" si="60"/>
        <v>187.9</v>
      </c>
      <c r="E155" s="17">
        <v>187.9</v>
      </c>
      <c r="F155" s="17">
        <v>118.8</v>
      </c>
      <c r="G155" s="17"/>
      <c r="H155" s="11">
        <f t="shared" si="57"/>
        <v>0</v>
      </c>
      <c r="I155" s="11"/>
      <c r="J155" s="11"/>
      <c r="K155" s="11"/>
      <c r="L155" s="13">
        <f t="shared" si="58"/>
        <v>187.9</v>
      </c>
      <c r="M155" s="13">
        <f t="shared" si="59"/>
        <v>187.9</v>
      </c>
      <c r="N155" s="13">
        <f t="shared" si="59"/>
        <v>118.8</v>
      </c>
      <c r="O155" s="13">
        <f t="shared" si="59"/>
        <v>0</v>
      </c>
    </row>
    <row r="156" spans="1:15" ht="16.5" customHeight="1" x14ac:dyDescent="0.25">
      <c r="A156" s="14" t="s">
        <v>110</v>
      </c>
      <c r="B156" s="13" t="s">
        <v>418</v>
      </c>
      <c r="C156" s="16" t="s">
        <v>51</v>
      </c>
      <c r="D156" s="17">
        <f t="shared" si="60"/>
        <v>219.1</v>
      </c>
      <c r="E156" s="17">
        <v>219.1</v>
      </c>
      <c r="F156" s="17">
        <v>119</v>
      </c>
      <c r="G156" s="17"/>
      <c r="H156" s="11">
        <f t="shared" si="57"/>
        <v>29.3</v>
      </c>
      <c r="I156" s="11">
        <v>29.3</v>
      </c>
      <c r="J156" s="11"/>
      <c r="K156" s="11"/>
      <c r="L156" s="13">
        <f t="shared" si="58"/>
        <v>248.4</v>
      </c>
      <c r="M156" s="13">
        <f t="shared" si="59"/>
        <v>248.4</v>
      </c>
      <c r="N156" s="13">
        <f t="shared" si="59"/>
        <v>119</v>
      </c>
      <c r="O156" s="13">
        <f t="shared" si="59"/>
        <v>0</v>
      </c>
    </row>
    <row r="157" spans="1:15" ht="16.5" customHeight="1" x14ac:dyDescent="0.25">
      <c r="A157" s="14" t="s">
        <v>157</v>
      </c>
      <c r="B157" s="13" t="s">
        <v>419</v>
      </c>
      <c r="C157" s="16" t="s">
        <v>51</v>
      </c>
      <c r="D157" s="17">
        <f t="shared" si="60"/>
        <v>260.3</v>
      </c>
      <c r="E157" s="17">
        <v>260.3</v>
      </c>
      <c r="F157" s="17">
        <v>155.80000000000001</v>
      </c>
      <c r="G157" s="17"/>
      <c r="H157" s="11">
        <f t="shared" si="57"/>
        <v>0</v>
      </c>
      <c r="I157" s="11"/>
      <c r="J157" s="11"/>
      <c r="K157" s="11"/>
      <c r="L157" s="13">
        <f t="shared" si="58"/>
        <v>260.3</v>
      </c>
      <c r="M157" s="13">
        <f t="shared" si="59"/>
        <v>260.3</v>
      </c>
      <c r="N157" s="13">
        <f t="shared" si="59"/>
        <v>155.80000000000001</v>
      </c>
      <c r="O157" s="13">
        <f t="shared" si="59"/>
        <v>0</v>
      </c>
    </row>
    <row r="158" spans="1:15" ht="15" customHeight="1" x14ac:dyDescent="0.25">
      <c r="A158" s="14" t="s">
        <v>158</v>
      </c>
      <c r="B158" s="13" t="s">
        <v>420</v>
      </c>
      <c r="C158" s="16" t="s">
        <v>51</v>
      </c>
      <c r="D158" s="17">
        <f t="shared" si="60"/>
        <v>145.4</v>
      </c>
      <c r="E158" s="17">
        <v>145.4</v>
      </c>
      <c r="F158" s="17">
        <v>86.8</v>
      </c>
      <c r="G158" s="17"/>
      <c r="H158" s="11">
        <f t="shared" si="57"/>
        <v>0</v>
      </c>
      <c r="I158" s="11"/>
      <c r="J158" s="11"/>
      <c r="K158" s="11"/>
      <c r="L158" s="13">
        <f t="shared" si="58"/>
        <v>145.4</v>
      </c>
      <c r="M158" s="13">
        <f t="shared" si="59"/>
        <v>145.4</v>
      </c>
      <c r="N158" s="13">
        <f t="shared" si="59"/>
        <v>86.8</v>
      </c>
      <c r="O158" s="13">
        <f t="shared" si="59"/>
        <v>0</v>
      </c>
    </row>
    <row r="159" spans="1:15" ht="15" customHeight="1" x14ac:dyDescent="0.25">
      <c r="A159" s="14" t="s">
        <v>111</v>
      </c>
      <c r="B159" s="13" t="s">
        <v>391</v>
      </c>
      <c r="C159" s="16" t="s">
        <v>51</v>
      </c>
      <c r="D159" s="17">
        <f t="shared" si="60"/>
        <v>162.5</v>
      </c>
      <c r="E159" s="17">
        <v>162.5</v>
      </c>
      <c r="F159" s="17">
        <v>94.2</v>
      </c>
      <c r="G159" s="17"/>
      <c r="H159" s="11">
        <f t="shared" si="57"/>
        <v>0</v>
      </c>
      <c r="I159" s="11"/>
      <c r="J159" s="11"/>
      <c r="K159" s="11"/>
      <c r="L159" s="13">
        <f t="shared" si="58"/>
        <v>162.5</v>
      </c>
      <c r="M159" s="13">
        <f t="shared" si="59"/>
        <v>162.5</v>
      </c>
      <c r="N159" s="13">
        <f t="shared" si="59"/>
        <v>94.2</v>
      </c>
      <c r="O159" s="13">
        <f t="shared" si="59"/>
        <v>0</v>
      </c>
    </row>
    <row r="160" spans="1:15" ht="15" customHeight="1" x14ac:dyDescent="0.25">
      <c r="A160" s="14" t="s">
        <v>112</v>
      </c>
      <c r="B160" s="179" t="s">
        <v>46</v>
      </c>
      <c r="C160" s="16" t="s">
        <v>51</v>
      </c>
      <c r="D160" s="17">
        <f t="shared" si="60"/>
        <v>105.2</v>
      </c>
      <c r="E160" s="17">
        <v>105.2</v>
      </c>
      <c r="F160" s="17">
        <v>70.5</v>
      </c>
      <c r="G160" s="17"/>
      <c r="H160" s="11">
        <f t="shared" si="57"/>
        <v>1.6</v>
      </c>
      <c r="I160" s="11">
        <v>1.6</v>
      </c>
      <c r="J160" s="11"/>
      <c r="K160" s="11"/>
      <c r="L160" s="13">
        <f t="shared" si="58"/>
        <v>106.8</v>
      </c>
      <c r="M160" s="13">
        <f t="shared" si="59"/>
        <v>106.8</v>
      </c>
      <c r="N160" s="13">
        <f t="shared" si="59"/>
        <v>70.5</v>
      </c>
      <c r="O160" s="13">
        <f t="shared" si="59"/>
        <v>0</v>
      </c>
    </row>
    <row r="161" spans="1:17" ht="15" customHeight="1" x14ac:dyDescent="0.25">
      <c r="A161" s="14" t="s">
        <v>113</v>
      </c>
      <c r="B161" s="13" t="s">
        <v>43</v>
      </c>
      <c r="C161" s="16" t="s">
        <v>51</v>
      </c>
      <c r="D161" s="17">
        <f t="shared" si="60"/>
        <v>110.1</v>
      </c>
      <c r="E161" s="17">
        <v>110.1</v>
      </c>
      <c r="F161" s="17">
        <v>72.8</v>
      </c>
      <c r="G161" s="17"/>
      <c r="H161" s="11">
        <f t="shared" si="57"/>
        <v>0.3</v>
      </c>
      <c r="I161" s="11">
        <v>0.3</v>
      </c>
      <c r="J161" s="11"/>
      <c r="K161" s="11"/>
      <c r="L161" s="13">
        <f t="shared" si="58"/>
        <v>110.39999999999999</v>
      </c>
      <c r="M161" s="13">
        <f t="shared" si="59"/>
        <v>110.39999999999999</v>
      </c>
      <c r="N161" s="13">
        <f t="shared" si="59"/>
        <v>72.8</v>
      </c>
      <c r="O161" s="13">
        <f t="shared" si="59"/>
        <v>0</v>
      </c>
    </row>
    <row r="162" spans="1:17" ht="15" customHeight="1" x14ac:dyDescent="0.25">
      <c r="A162" s="14" t="s">
        <v>114</v>
      </c>
      <c r="B162" s="13" t="s">
        <v>45</v>
      </c>
      <c r="C162" s="16" t="s">
        <v>51</v>
      </c>
      <c r="D162" s="17">
        <f t="shared" si="60"/>
        <v>81.900000000000006</v>
      </c>
      <c r="E162" s="17">
        <v>81.900000000000006</v>
      </c>
      <c r="F162" s="17">
        <v>55.1</v>
      </c>
      <c r="G162" s="17"/>
      <c r="H162" s="11">
        <f t="shared" si="57"/>
        <v>0</v>
      </c>
      <c r="I162" s="11"/>
      <c r="J162" s="11"/>
      <c r="K162" s="11"/>
      <c r="L162" s="13">
        <f t="shared" si="58"/>
        <v>81.900000000000006</v>
      </c>
      <c r="M162" s="13">
        <f t="shared" si="59"/>
        <v>81.900000000000006</v>
      </c>
      <c r="N162" s="13">
        <f t="shared" si="59"/>
        <v>55.1</v>
      </c>
      <c r="O162" s="13">
        <f t="shared" si="59"/>
        <v>0</v>
      </c>
    </row>
    <row r="163" spans="1:17" ht="15" customHeight="1" x14ac:dyDescent="0.25">
      <c r="A163" s="14" t="s">
        <v>115</v>
      </c>
      <c r="B163" s="13" t="s">
        <v>165</v>
      </c>
      <c r="C163" s="16" t="s">
        <v>51</v>
      </c>
      <c r="D163" s="17">
        <f t="shared" si="60"/>
        <v>143.4</v>
      </c>
      <c r="E163" s="17">
        <v>143.4</v>
      </c>
      <c r="F163" s="17">
        <v>91.6</v>
      </c>
      <c r="G163" s="17"/>
      <c r="H163" s="11">
        <f t="shared" si="57"/>
        <v>0</v>
      </c>
      <c r="I163" s="11"/>
      <c r="J163" s="11"/>
      <c r="K163" s="11"/>
      <c r="L163" s="13">
        <f t="shared" si="58"/>
        <v>143.4</v>
      </c>
      <c r="M163" s="13">
        <f t="shared" si="59"/>
        <v>143.4</v>
      </c>
      <c r="N163" s="13">
        <f t="shared" si="59"/>
        <v>91.6</v>
      </c>
      <c r="O163" s="13">
        <f t="shared" si="59"/>
        <v>0</v>
      </c>
    </row>
    <row r="164" spans="1:17" ht="15" customHeight="1" x14ac:dyDescent="0.25">
      <c r="A164" s="14" t="s">
        <v>166</v>
      </c>
      <c r="B164" s="13" t="s">
        <v>44</v>
      </c>
      <c r="C164" s="16" t="s">
        <v>51</v>
      </c>
      <c r="D164" s="17">
        <f t="shared" si="60"/>
        <v>82.7</v>
      </c>
      <c r="E164" s="17">
        <v>82.7</v>
      </c>
      <c r="F164" s="17">
        <v>55.4</v>
      </c>
      <c r="G164" s="17"/>
      <c r="H164" s="11">
        <f t="shared" si="57"/>
        <v>0</v>
      </c>
      <c r="I164" s="11"/>
      <c r="J164" s="11"/>
      <c r="K164" s="11"/>
      <c r="L164" s="13">
        <f t="shared" si="58"/>
        <v>82.7</v>
      </c>
      <c r="M164" s="13">
        <f t="shared" ref="M164:O199" si="61">E164+I164</f>
        <v>82.7</v>
      </c>
      <c r="N164" s="13">
        <f t="shared" si="61"/>
        <v>55.4</v>
      </c>
      <c r="O164" s="13">
        <f t="shared" si="61"/>
        <v>0</v>
      </c>
    </row>
    <row r="165" spans="1:17" ht="15" customHeight="1" x14ac:dyDescent="0.25">
      <c r="A165" s="14" t="s">
        <v>116</v>
      </c>
      <c r="B165" s="179" t="s">
        <v>47</v>
      </c>
      <c r="C165" s="16" t="s">
        <v>51</v>
      </c>
      <c r="D165" s="17">
        <f t="shared" si="60"/>
        <v>103.3</v>
      </c>
      <c r="E165" s="17">
        <v>103.3</v>
      </c>
      <c r="F165" s="17">
        <v>65.599999999999994</v>
      </c>
      <c r="G165" s="17"/>
      <c r="H165" s="11">
        <f t="shared" si="57"/>
        <v>0</v>
      </c>
      <c r="I165" s="11"/>
      <c r="J165" s="11"/>
      <c r="K165" s="11"/>
      <c r="L165" s="13">
        <f t="shared" si="58"/>
        <v>103.3</v>
      </c>
      <c r="M165" s="13">
        <f t="shared" si="61"/>
        <v>103.3</v>
      </c>
      <c r="N165" s="13">
        <f t="shared" si="61"/>
        <v>65.599999999999994</v>
      </c>
      <c r="O165" s="13">
        <f t="shared" si="61"/>
        <v>0</v>
      </c>
    </row>
    <row r="166" spans="1:17" ht="15" customHeight="1" x14ac:dyDescent="0.25">
      <c r="A166" s="14" t="s">
        <v>117</v>
      </c>
      <c r="B166" s="87" t="s">
        <v>392</v>
      </c>
      <c r="C166" s="90" t="s">
        <v>51</v>
      </c>
      <c r="D166" s="17">
        <f t="shared" si="60"/>
        <v>117.9</v>
      </c>
      <c r="E166" s="17">
        <v>117.9</v>
      </c>
      <c r="F166" s="17">
        <v>79</v>
      </c>
      <c r="G166" s="17"/>
      <c r="H166" s="11">
        <f t="shared" si="57"/>
        <v>8.3000000000000007</v>
      </c>
      <c r="I166" s="11">
        <v>8.3000000000000007</v>
      </c>
      <c r="J166" s="11"/>
      <c r="K166" s="11"/>
      <c r="L166" s="13">
        <f t="shared" si="58"/>
        <v>126.2</v>
      </c>
      <c r="M166" s="13">
        <f t="shared" si="61"/>
        <v>126.2</v>
      </c>
      <c r="N166" s="13">
        <f t="shared" si="61"/>
        <v>79</v>
      </c>
      <c r="O166" s="13">
        <f t="shared" si="61"/>
        <v>0</v>
      </c>
    </row>
    <row r="167" spans="1:17" ht="15" customHeight="1" x14ac:dyDescent="0.25">
      <c r="A167" s="14" t="s">
        <v>118</v>
      </c>
      <c r="B167" s="13" t="s">
        <v>42</v>
      </c>
      <c r="C167" s="16" t="s">
        <v>51</v>
      </c>
      <c r="D167" s="17">
        <f t="shared" si="60"/>
        <v>152.1</v>
      </c>
      <c r="E167" s="17">
        <v>152.1</v>
      </c>
      <c r="F167" s="17">
        <v>92.8</v>
      </c>
      <c r="G167" s="17"/>
      <c r="H167" s="11">
        <f t="shared" si="57"/>
        <v>0</v>
      </c>
      <c r="I167" s="11"/>
      <c r="J167" s="11"/>
      <c r="K167" s="11"/>
      <c r="L167" s="13">
        <f t="shared" si="58"/>
        <v>152.1</v>
      </c>
      <c r="M167" s="13">
        <f t="shared" si="61"/>
        <v>152.1</v>
      </c>
      <c r="N167" s="13">
        <f t="shared" si="61"/>
        <v>92.8</v>
      </c>
      <c r="O167" s="13">
        <f t="shared" si="61"/>
        <v>0</v>
      </c>
    </row>
    <row r="168" spans="1:17" ht="15" customHeight="1" x14ac:dyDescent="0.25">
      <c r="A168" s="14" t="s">
        <v>119</v>
      </c>
      <c r="B168" s="246" t="s">
        <v>393</v>
      </c>
      <c r="C168" s="90" t="s">
        <v>51</v>
      </c>
      <c r="D168" s="17">
        <f t="shared" si="60"/>
        <v>125.4</v>
      </c>
      <c r="E168" s="17">
        <v>125.4</v>
      </c>
      <c r="F168" s="17">
        <v>64.8</v>
      </c>
      <c r="G168" s="17"/>
      <c r="H168" s="11">
        <f t="shared" si="57"/>
        <v>0</v>
      </c>
      <c r="I168" s="11"/>
      <c r="J168" s="11"/>
      <c r="K168" s="11"/>
      <c r="L168" s="13">
        <f t="shared" si="58"/>
        <v>125.4</v>
      </c>
      <c r="M168" s="13">
        <f t="shared" si="61"/>
        <v>125.4</v>
      </c>
      <c r="N168" s="13">
        <f t="shared" si="61"/>
        <v>64.8</v>
      </c>
      <c r="O168" s="13">
        <f t="shared" si="61"/>
        <v>0</v>
      </c>
    </row>
    <row r="169" spans="1:17" ht="15" customHeight="1" x14ac:dyDescent="0.25">
      <c r="A169" s="14" t="s">
        <v>120</v>
      </c>
      <c r="B169" s="179" t="s">
        <v>41</v>
      </c>
      <c r="C169" s="16" t="s">
        <v>51</v>
      </c>
      <c r="D169" s="17">
        <f t="shared" si="60"/>
        <v>74</v>
      </c>
      <c r="E169" s="17">
        <v>74</v>
      </c>
      <c r="F169" s="17">
        <v>44.1</v>
      </c>
      <c r="G169" s="17"/>
      <c r="H169" s="11">
        <f t="shared" si="57"/>
        <v>0</v>
      </c>
      <c r="I169" s="11"/>
      <c r="J169" s="11"/>
      <c r="K169" s="11"/>
      <c r="L169" s="13">
        <f t="shared" si="58"/>
        <v>74</v>
      </c>
      <c r="M169" s="13">
        <f t="shared" si="61"/>
        <v>74</v>
      </c>
      <c r="N169" s="13">
        <f t="shared" si="61"/>
        <v>44.1</v>
      </c>
      <c r="O169" s="13">
        <f t="shared" si="61"/>
        <v>0</v>
      </c>
    </row>
    <row r="170" spans="1:17" ht="15" customHeight="1" x14ac:dyDescent="0.25">
      <c r="A170" s="14" t="s">
        <v>162</v>
      </c>
      <c r="B170" s="13" t="s">
        <v>161</v>
      </c>
      <c r="C170" s="16" t="s">
        <v>51</v>
      </c>
      <c r="D170" s="17">
        <f t="shared" si="60"/>
        <v>108.1</v>
      </c>
      <c r="E170" s="17">
        <v>108.1</v>
      </c>
      <c r="F170" s="17">
        <v>70.2</v>
      </c>
      <c r="G170" s="17"/>
      <c r="H170" s="11">
        <f t="shared" si="57"/>
        <v>0</v>
      </c>
      <c r="I170" s="11"/>
      <c r="J170" s="11"/>
      <c r="K170" s="11"/>
      <c r="L170" s="13">
        <f t="shared" si="58"/>
        <v>108.1</v>
      </c>
      <c r="M170" s="13">
        <f t="shared" si="61"/>
        <v>108.1</v>
      </c>
      <c r="N170" s="13">
        <f t="shared" si="61"/>
        <v>70.2</v>
      </c>
      <c r="O170" s="13">
        <f t="shared" si="61"/>
        <v>0</v>
      </c>
    </row>
    <row r="171" spans="1:17" ht="15" customHeight="1" x14ac:dyDescent="0.25">
      <c r="A171" s="14" t="s">
        <v>121</v>
      </c>
      <c r="B171" s="13" t="s">
        <v>153</v>
      </c>
      <c r="C171" s="16" t="s">
        <v>51</v>
      </c>
      <c r="D171" s="17">
        <f t="shared" si="60"/>
        <v>304.39999999999998</v>
      </c>
      <c r="E171" s="17">
        <v>304.39999999999998</v>
      </c>
      <c r="F171" s="17">
        <v>155.30000000000001</v>
      </c>
      <c r="G171" s="17"/>
      <c r="H171" s="11">
        <f t="shared" si="57"/>
        <v>0</v>
      </c>
      <c r="I171" s="11"/>
      <c r="J171" s="11"/>
      <c r="K171" s="11"/>
      <c r="L171" s="13">
        <f t="shared" si="58"/>
        <v>304.39999999999998</v>
      </c>
      <c r="M171" s="13">
        <f t="shared" si="61"/>
        <v>304.39999999999998</v>
      </c>
      <c r="N171" s="13">
        <f t="shared" si="61"/>
        <v>155.30000000000001</v>
      </c>
      <c r="O171" s="13">
        <f t="shared" si="61"/>
        <v>0</v>
      </c>
    </row>
    <row r="172" spans="1:17" ht="15" customHeight="1" x14ac:dyDescent="0.25">
      <c r="A172" s="14" t="s">
        <v>122</v>
      </c>
      <c r="B172" s="13" t="s">
        <v>34</v>
      </c>
      <c r="C172" s="16" t="s">
        <v>51</v>
      </c>
      <c r="D172" s="17">
        <f t="shared" si="60"/>
        <v>149.30000000000001</v>
      </c>
      <c r="E172" s="17">
        <v>149.30000000000001</v>
      </c>
      <c r="F172" s="17">
        <v>98.1</v>
      </c>
      <c r="G172" s="17"/>
      <c r="H172" s="11">
        <f t="shared" si="57"/>
        <v>0</v>
      </c>
      <c r="I172" s="11"/>
      <c r="J172" s="11"/>
      <c r="K172" s="11"/>
      <c r="L172" s="13">
        <f t="shared" si="58"/>
        <v>149.30000000000001</v>
      </c>
      <c r="M172" s="13">
        <f t="shared" si="61"/>
        <v>149.30000000000001</v>
      </c>
      <c r="N172" s="13">
        <f t="shared" si="61"/>
        <v>98.1</v>
      </c>
      <c r="O172" s="13">
        <f t="shared" si="61"/>
        <v>0</v>
      </c>
    </row>
    <row r="173" spans="1:17" ht="15" customHeight="1" x14ac:dyDescent="0.25">
      <c r="A173" s="14" t="s">
        <v>123</v>
      </c>
      <c r="B173" s="13" t="s">
        <v>36</v>
      </c>
      <c r="C173" s="16" t="s">
        <v>51</v>
      </c>
      <c r="D173" s="17">
        <f t="shared" si="60"/>
        <v>165.3</v>
      </c>
      <c r="E173" s="17">
        <v>165.3</v>
      </c>
      <c r="F173" s="17">
        <v>100.3</v>
      </c>
      <c r="G173" s="17"/>
      <c r="H173" s="11">
        <f t="shared" si="57"/>
        <v>0</v>
      </c>
      <c r="I173" s="11"/>
      <c r="J173" s="11"/>
      <c r="K173" s="11"/>
      <c r="L173" s="13">
        <f t="shared" si="58"/>
        <v>165.3</v>
      </c>
      <c r="M173" s="13">
        <f t="shared" si="61"/>
        <v>165.3</v>
      </c>
      <c r="N173" s="13">
        <f t="shared" si="61"/>
        <v>100.3</v>
      </c>
      <c r="O173" s="13">
        <f t="shared" si="61"/>
        <v>0</v>
      </c>
      <c r="P173" s="38"/>
      <c r="Q173" s="38"/>
    </row>
    <row r="174" spans="1:17" ht="15" customHeight="1" x14ac:dyDescent="0.25">
      <c r="A174" s="14" t="s">
        <v>124</v>
      </c>
      <c r="B174" s="13" t="s">
        <v>38</v>
      </c>
      <c r="C174" s="16" t="s">
        <v>51</v>
      </c>
      <c r="D174" s="17">
        <f t="shared" si="60"/>
        <v>269.3</v>
      </c>
      <c r="E174" s="17">
        <v>269.3</v>
      </c>
      <c r="F174" s="17">
        <v>164.9</v>
      </c>
      <c r="G174" s="17"/>
      <c r="H174" s="11">
        <f t="shared" si="57"/>
        <v>0</v>
      </c>
      <c r="I174" s="11"/>
      <c r="J174" s="11"/>
      <c r="K174" s="11"/>
      <c r="L174" s="13">
        <f t="shared" si="58"/>
        <v>269.3</v>
      </c>
      <c r="M174" s="13">
        <f t="shared" si="61"/>
        <v>269.3</v>
      </c>
      <c r="N174" s="13">
        <f t="shared" si="61"/>
        <v>164.9</v>
      </c>
      <c r="O174" s="13">
        <f t="shared" si="61"/>
        <v>0</v>
      </c>
    </row>
    <row r="175" spans="1:17" ht="15" customHeight="1" x14ac:dyDescent="0.25">
      <c r="A175" s="14" t="s">
        <v>125</v>
      </c>
      <c r="B175" s="13" t="s">
        <v>37</v>
      </c>
      <c r="C175" s="16" t="s">
        <v>51</v>
      </c>
      <c r="D175" s="17">
        <f t="shared" si="60"/>
        <v>157.9</v>
      </c>
      <c r="E175" s="17">
        <v>157.9</v>
      </c>
      <c r="F175" s="17">
        <v>101.3</v>
      </c>
      <c r="G175" s="17"/>
      <c r="H175" s="11">
        <f t="shared" si="57"/>
        <v>0</v>
      </c>
      <c r="I175" s="11"/>
      <c r="J175" s="11"/>
      <c r="K175" s="11"/>
      <c r="L175" s="13">
        <f t="shared" si="58"/>
        <v>157.9</v>
      </c>
      <c r="M175" s="13">
        <f t="shared" si="61"/>
        <v>157.9</v>
      </c>
      <c r="N175" s="13">
        <f t="shared" si="61"/>
        <v>101.3</v>
      </c>
      <c r="O175" s="13">
        <f t="shared" si="61"/>
        <v>0</v>
      </c>
    </row>
    <row r="176" spans="1:17" ht="15" customHeight="1" x14ac:dyDescent="0.25">
      <c r="A176" s="14" t="s">
        <v>126</v>
      </c>
      <c r="B176" s="13" t="s">
        <v>35</v>
      </c>
      <c r="C176" s="16" t="s">
        <v>51</v>
      </c>
      <c r="D176" s="17">
        <f t="shared" si="60"/>
        <v>299.8</v>
      </c>
      <c r="E176" s="17">
        <v>299.8</v>
      </c>
      <c r="F176" s="17">
        <v>156.6</v>
      </c>
      <c r="G176" s="17"/>
      <c r="H176" s="11">
        <f t="shared" si="57"/>
        <v>0</v>
      </c>
      <c r="I176" s="11"/>
      <c r="J176" s="11"/>
      <c r="K176" s="11"/>
      <c r="L176" s="13">
        <f t="shared" si="58"/>
        <v>299.8</v>
      </c>
      <c r="M176" s="13">
        <f t="shared" si="61"/>
        <v>299.8</v>
      </c>
      <c r="N176" s="13">
        <f t="shared" si="61"/>
        <v>156.6</v>
      </c>
      <c r="O176" s="13">
        <f t="shared" si="61"/>
        <v>0</v>
      </c>
    </row>
    <row r="177" spans="1:17" ht="15" customHeight="1" x14ac:dyDescent="0.25">
      <c r="A177" s="14" t="s">
        <v>127</v>
      </c>
      <c r="B177" s="179" t="s">
        <v>39</v>
      </c>
      <c r="C177" s="16" t="s">
        <v>51</v>
      </c>
      <c r="D177" s="17">
        <f t="shared" si="60"/>
        <v>61.6</v>
      </c>
      <c r="E177" s="17">
        <v>61.6</v>
      </c>
      <c r="F177" s="17">
        <v>40.4</v>
      </c>
      <c r="G177" s="17"/>
      <c r="H177" s="11">
        <f t="shared" si="57"/>
        <v>0</v>
      </c>
      <c r="I177" s="11"/>
      <c r="J177" s="11"/>
      <c r="K177" s="11"/>
      <c r="L177" s="13">
        <f t="shared" si="58"/>
        <v>61.6</v>
      </c>
      <c r="M177" s="13">
        <f t="shared" si="61"/>
        <v>61.6</v>
      </c>
      <c r="N177" s="13">
        <f t="shared" si="61"/>
        <v>40.4</v>
      </c>
      <c r="O177" s="13">
        <f t="shared" si="61"/>
        <v>0</v>
      </c>
    </row>
    <row r="178" spans="1:17" ht="15" customHeight="1" x14ac:dyDescent="0.25">
      <c r="A178" s="14" t="s">
        <v>128</v>
      </c>
      <c r="B178" s="179" t="s">
        <v>40</v>
      </c>
      <c r="C178" s="16" t="s">
        <v>51</v>
      </c>
      <c r="D178" s="17">
        <f t="shared" si="60"/>
        <v>91.2</v>
      </c>
      <c r="E178" s="17">
        <v>91.2</v>
      </c>
      <c r="F178" s="17">
        <v>61.2</v>
      </c>
      <c r="G178" s="17"/>
      <c r="H178" s="11">
        <f t="shared" si="57"/>
        <v>3.4</v>
      </c>
      <c r="I178" s="11">
        <v>3.4</v>
      </c>
      <c r="J178" s="11"/>
      <c r="K178" s="11"/>
      <c r="L178" s="13">
        <f t="shared" si="58"/>
        <v>94.600000000000009</v>
      </c>
      <c r="M178" s="13">
        <f t="shared" si="61"/>
        <v>94.600000000000009</v>
      </c>
      <c r="N178" s="13">
        <f t="shared" si="61"/>
        <v>61.2</v>
      </c>
      <c r="O178" s="13">
        <f t="shared" si="61"/>
        <v>0</v>
      </c>
    </row>
    <row r="179" spans="1:17" ht="15" customHeight="1" x14ac:dyDescent="0.25">
      <c r="A179" s="14" t="s">
        <v>129</v>
      </c>
      <c r="B179" s="13" t="s">
        <v>49</v>
      </c>
      <c r="C179" s="16" t="s">
        <v>51</v>
      </c>
      <c r="D179" s="17">
        <f t="shared" si="60"/>
        <v>71.400000000000006</v>
      </c>
      <c r="E179" s="17">
        <v>71.400000000000006</v>
      </c>
      <c r="F179" s="17">
        <v>53.6</v>
      </c>
      <c r="G179" s="17"/>
      <c r="H179" s="11">
        <f t="shared" si="57"/>
        <v>0</v>
      </c>
      <c r="I179" s="11"/>
      <c r="J179" s="11"/>
      <c r="K179" s="11"/>
      <c r="L179" s="13">
        <f t="shared" si="58"/>
        <v>71.400000000000006</v>
      </c>
      <c r="M179" s="13">
        <f t="shared" si="61"/>
        <v>71.400000000000006</v>
      </c>
      <c r="N179" s="13">
        <f t="shared" si="61"/>
        <v>53.6</v>
      </c>
      <c r="O179" s="13">
        <f t="shared" si="61"/>
        <v>0</v>
      </c>
    </row>
    <row r="180" spans="1:17" ht="15" customHeight="1" x14ac:dyDescent="0.25">
      <c r="A180" s="14" t="s">
        <v>130</v>
      </c>
      <c r="B180" s="13" t="s">
        <v>48</v>
      </c>
      <c r="C180" s="16" t="s">
        <v>51</v>
      </c>
      <c r="D180" s="17">
        <f t="shared" si="60"/>
        <v>513.70000000000005</v>
      </c>
      <c r="E180" s="17">
        <v>513.70000000000005</v>
      </c>
      <c r="F180" s="17">
        <v>388.5</v>
      </c>
      <c r="G180" s="17"/>
      <c r="H180" s="11">
        <f t="shared" si="57"/>
        <v>0</v>
      </c>
      <c r="I180" s="11"/>
      <c r="J180" s="11"/>
      <c r="K180" s="11"/>
      <c r="L180" s="13">
        <f t="shared" si="58"/>
        <v>513.70000000000005</v>
      </c>
      <c r="M180" s="13">
        <f t="shared" si="61"/>
        <v>513.70000000000005</v>
      </c>
      <c r="N180" s="13">
        <f t="shared" si="61"/>
        <v>388.5</v>
      </c>
      <c r="O180" s="13">
        <f t="shared" si="61"/>
        <v>0</v>
      </c>
    </row>
    <row r="181" spans="1:17" ht="14.25" customHeight="1" x14ac:dyDescent="0.25">
      <c r="A181" s="14" t="s">
        <v>131</v>
      </c>
      <c r="B181" s="13" t="s">
        <v>65</v>
      </c>
      <c r="C181" s="16" t="s">
        <v>51</v>
      </c>
      <c r="D181" s="17">
        <f t="shared" si="60"/>
        <v>61</v>
      </c>
      <c r="E181" s="17">
        <v>61</v>
      </c>
      <c r="F181" s="17">
        <v>44.3</v>
      </c>
      <c r="G181" s="17"/>
      <c r="H181" s="11">
        <f t="shared" si="57"/>
        <v>0</v>
      </c>
      <c r="I181" s="11"/>
      <c r="J181" s="11"/>
      <c r="K181" s="11"/>
      <c r="L181" s="13">
        <f t="shared" si="58"/>
        <v>61</v>
      </c>
      <c r="M181" s="13">
        <f t="shared" si="61"/>
        <v>61</v>
      </c>
      <c r="N181" s="13">
        <f t="shared" si="61"/>
        <v>44.3</v>
      </c>
      <c r="O181" s="13">
        <f t="shared" si="61"/>
        <v>0</v>
      </c>
    </row>
    <row r="182" spans="1:17" ht="15" customHeight="1" x14ac:dyDescent="0.25">
      <c r="A182" s="14" t="s">
        <v>132</v>
      </c>
      <c r="B182" s="13" t="s">
        <v>50</v>
      </c>
      <c r="C182" s="16" t="s">
        <v>51</v>
      </c>
      <c r="D182" s="17">
        <f t="shared" si="60"/>
        <v>58.8</v>
      </c>
      <c r="E182" s="17">
        <v>58.8</v>
      </c>
      <c r="F182" s="17">
        <v>42.6</v>
      </c>
      <c r="G182" s="17"/>
      <c r="H182" s="11">
        <f t="shared" si="57"/>
        <v>0</v>
      </c>
      <c r="I182" s="11"/>
      <c r="J182" s="11"/>
      <c r="K182" s="11"/>
      <c r="L182" s="13">
        <f t="shared" si="58"/>
        <v>58.8</v>
      </c>
      <c r="M182" s="13">
        <f t="shared" si="61"/>
        <v>58.8</v>
      </c>
      <c r="N182" s="13">
        <f t="shared" si="61"/>
        <v>42.6</v>
      </c>
      <c r="O182" s="13">
        <f t="shared" si="61"/>
        <v>0</v>
      </c>
    </row>
    <row r="183" spans="1:17" ht="15" customHeight="1" x14ac:dyDescent="0.25">
      <c r="A183" s="14" t="s">
        <v>163</v>
      </c>
      <c r="B183" s="13" t="s">
        <v>167</v>
      </c>
      <c r="C183" s="16" t="s">
        <v>51</v>
      </c>
      <c r="D183" s="17">
        <f t="shared" si="60"/>
        <v>194.7</v>
      </c>
      <c r="E183" s="17">
        <v>194.7</v>
      </c>
      <c r="F183" s="17">
        <v>120.3</v>
      </c>
      <c r="G183" s="17"/>
      <c r="H183" s="11">
        <f t="shared" si="57"/>
        <v>0</v>
      </c>
      <c r="I183" s="11"/>
      <c r="J183" s="11"/>
      <c r="K183" s="11"/>
      <c r="L183" s="13">
        <f t="shared" si="58"/>
        <v>194.7</v>
      </c>
      <c r="M183" s="13">
        <f t="shared" si="61"/>
        <v>194.7</v>
      </c>
      <c r="N183" s="13">
        <f t="shared" si="61"/>
        <v>120.3</v>
      </c>
      <c r="O183" s="13">
        <f t="shared" si="61"/>
        <v>0</v>
      </c>
    </row>
    <row r="184" spans="1:17" s="38" customFormat="1" ht="15" customHeight="1" x14ac:dyDescent="0.25">
      <c r="A184" s="14" t="s">
        <v>133</v>
      </c>
      <c r="B184" s="13" t="s">
        <v>168</v>
      </c>
      <c r="C184" s="16" t="s">
        <v>51</v>
      </c>
      <c r="D184" s="17">
        <f t="shared" si="60"/>
        <v>27.6</v>
      </c>
      <c r="E184" s="17">
        <v>27.6</v>
      </c>
      <c r="F184" s="17">
        <v>10.4</v>
      </c>
      <c r="G184" s="17"/>
      <c r="H184" s="11">
        <f t="shared" si="57"/>
        <v>0</v>
      </c>
      <c r="I184" s="11"/>
      <c r="J184" s="11"/>
      <c r="K184" s="11"/>
      <c r="L184" s="13">
        <f t="shared" si="58"/>
        <v>27.6</v>
      </c>
      <c r="M184" s="13">
        <f t="shared" si="61"/>
        <v>27.6</v>
      </c>
      <c r="N184" s="13">
        <f t="shared" si="61"/>
        <v>10.4</v>
      </c>
      <c r="O184" s="13">
        <f t="shared" si="61"/>
        <v>0</v>
      </c>
      <c r="P184" s="2"/>
      <c r="Q184" s="2"/>
    </row>
    <row r="185" spans="1:17" ht="15.95" customHeight="1" x14ac:dyDescent="0.25">
      <c r="A185" s="21" t="s">
        <v>134</v>
      </c>
      <c r="B185" s="22" t="s">
        <v>177</v>
      </c>
      <c r="C185" s="29"/>
      <c r="D185" s="24">
        <f t="shared" ref="D185:O185" si="62">D147+D150+D151+D152+D153+D154+D155+D156+D157+D158+D159+D160+D161+D162+D163+D164+D165+D167+D169+D170+D171+D172+D173+D174+D175+D176+D177+D178+D179+D180+D181+D182+D183+D184+D166+D168</f>
        <v>5945.5999999999995</v>
      </c>
      <c r="E185" s="24">
        <f t="shared" si="62"/>
        <v>5752.4</v>
      </c>
      <c r="F185" s="24">
        <f t="shared" si="62"/>
        <v>3378</v>
      </c>
      <c r="G185" s="24">
        <f t="shared" si="62"/>
        <v>193.2</v>
      </c>
      <c r="H185" s="25">
        <f t="shared" si="62"/>
        <v>97.3</v>
      </c>
      <c r="I185" s="25">
        <f t="shared" si="62"/>
        <v>57.3</v>
      </c>
      <c r="J185" s="25">
        <f t="shared" si="62"/>
        <v>0</v>
      </c>
      <c r="K185" s="25">
        <f t="shared" si="62"/>
        <v>40</v>
      </c>
      <c r="L185" s="45">
        <f t="shared" si="62"/>
        <v>6042.9000000000005</v>
      </c>
      <c r="M185" s="45">
        <f t="shared" si="62"/>
        <v>5809.7000000000016</v>
      </c>
      <c r="N185" s="45">
        <f t="shared" si="62"/>
        <v>3378</v>
      </c>
      <c r="O185" s="45">
        <f t="shared" si="62"/>
        <v>233.2</v>
      </c>
    </row>
    <row r="186" spans="1:17" ht="15.95" customHeight="1" x14ac:dyDescent="0.25">
      <c r="A186" s="6" t="s">
        <v>135</v>
      </c>
      <c r="B186" s="520" t="s">
        <v>181</v>
      </c>
      <c r="C186" s="521"/>
      <c r="D186" s="521"/>
      <c r="E186" s="521"/>
      <c r="F186" s="521"/>
      <c r="G186" s="521"/>
      <c r="H186" s="521"/>
      <c r="I186" s="521"/>
      <c r="J186" s="521"/>
      <c r="K186" s="521"/>
      <c r="L186" s="521"/>
      <c r="M186" s="521"/>
      <c r="N186" s="521"/>
      <c r="O186" s="522"/>
    </row>
    <row r="187" spans="1:17" ht="15" customHeight="1" x14ac:dyDescent="0.25">
      <c r="A187" s="6" t="s">
        <v>136</v>
      </c>
      <c r="B187" s="217" t="s">
        <v>20</v>
      </c>
      <c r="C187" s="235"/>
      <c r="D187" s="17">
        <f>SUM(D188:D189)</f>
        <v>325.10000000000002</v>
      </c>
      <c r="E187" s="17">
        <f>SUM(E188:E189)</f>
        <v>316.90000000000003</v>
      </c>
      <c r="F187" s="17">
        <f>SUM(F188:F189)</f>
        <v>7.3</v>
      </c>
      <c r="G187" s="17">
        <f>SUM(G188:G189)</f>
        <v>8.1999999999999993</v>
      </c>
      <c r="H187" s="10">
        <f>I187+K187</f>
        <v>1.2</v>
      </c>
      <c r="I187" s="11">
        <f>SUM(I188:I189)</f>
        <v>1.2</v>
      </c>
      <c r="J187" s="11">
        <f>SUM(J188:J189)</f>
        <v>0</v>
      </c>
      <c r="K187" s="184">
        <f>SUM(K188:K189)</f>
        <v>0</v>
      </c>
      <c r="L187" s="12">
        <f>M187+O187</f>
        <v>326.3</v>
      </c>
      <c r="M187" s="12">
        <f t="shared" ref="M187:O189" si="63">E187+I187</f>
        <v>318.10000000000002</v>
      </c>
      <c r="N187" s="12">
        <f t="shared" si="63"/>
        <v>7.3</v>
      </c>
      <c r="O187" s="12">
        <f t="shared" si="63"/>
        <v>8.1999999999999993</v>
      </c>
    </row>
    <row r="188" spans="1:17" ht="15" customHeight="1" x14ac:dyDescent="0.25">
      <c r="A188" s="247"/>
      <c r="B188" s="236"/>
      <c r="C188" s="31" t="s">
        <v>25</v>
      </c>
      <c r="D188" s="17">
        <f>E188+G188</f>
        <v>318</v>
      </c>
      <c r="E188" s="17">
        <v>309.8</v>
      </c>
      <c r="F188" s="17">
        <v>7.3</v>
      </c>
      <c r="G188" s="17">
        <v>8.1999999999999993</v>
      </c>
      <c r="H188" s="10">
        <f>I188+K188</f>
        <v>1.2</v>
      </c>
      <c r="I188" s="11">
        <v>1.2</v>
      </c>
      <c r="J188" s="11"/>
      <c r="K188" s="184"/>
      <c r="L188" s="13">
        <f>M188+O188</f>
        <v>319.2</v>
      </c>
      <c r="M188" s="13">
        <f t="shared" si="63"/>
        <v>311</v>
      </c>
      <c r="N188" s="13">
        <f t="shared" si="63"/>
        <v>7.3</v>
      </c>
      <c r="O188" s="13">
        <f t="shared" si="63"/>
        <v>8.1999999999999993</v>
      </c>
    </row>
    <row r="189" spans="1:17" ht="15" customHeight="1" x14ac:dyDescent="0.25">
      <c r="A189" s="128"/>
      <c r="B189" s="237"/>
      <c r="C189" s="31" t="s">
        <v>30</v>
      </c>
      <c r="D189" s="17">
        <f>E189+G189</f>
        <v>7.1</v>
      </c>
      <c r="E189" s="17">
        <v>7.1</v>
      </c>
      <c r="F189" s="17"/>
      <c r="G189" s="17"/>
      <c r="H189" s="11">
        <f>I189+K189</f>
        <v>0</v>
      </c>
      <c r="I189" s="11"/>
      <c r="J189" s="11"/>
      <c r="K189" s="184"/>
      <c r="L189" s="13">
        <f>M189+O189</f>
        <v>7.1</v>
      </c>
      <c r="M189" s="13">
        <f t="shared" si="63"/>
        <v>7.1</v>
      </c>
      <c r="N189" s="13">
        <f t="shared" si="63"/>
        <v>0</v>
      </c>
      <c r="O189" s="13">
        <f t="shared" si="63"/>
        <v>0</v>
      </c>
    </row>
    <row r="190" spans="1:17" ht="15.95" customHeight="1" x14ac:dyDescent="0.25">
      <c r="A190" s="21" t="s">
        <v>137</v>
      </c>
      <c r="B190" s="221" t="s">
        <v>178</v>
      </c>
      <c r="C190" s="80"/>
      <c r="D190" s="24">
        <f>D187</f>
        <v>325.10000000000002</v>
      </c>
      <c r="E190" s="24">
        <f>E187</f>
        <v>316.90000000000003</v>
      </c>
      <c r="F190" s="24">
        <f>F187</f>
        <v>7.3</v>
      </c>
      <c r="G190" s="24">
        <f>G187</f>
        <v>8.1999999999999993</v>
      </c>
      <c r="H190" s="25">
        <f t="shared" ref="H190:O190" si="64">H187</f>
        <v>1.2</v>
      </c>
      <c r="I190" s="25">
        <f t="shared" si="64"/>
        <v>1.2</v>
      </c>
      <c r="J190" s="25">
        <f t="shared" si="64"/>
        <v>0</v>
      </c>
      <c r="K190" s="25">
        <f t="shared" si="64"/>
        <v>0</v>
      </c>
      <c r="L190" s="45">
        <f t="shared" si="64"/>
        <v>326.3</v>
      </c>
      <c r="M190" s="45">
        <f t="shared" si="64"/>
        <v>318.10000000000002</v>
      </c>
      <c r="N190" s="45">
        <f t="shared" si="64"/>
        <v>7.3</v>
      </c>
      <c r="O190" s="45">
        <f t="shared" si="64"/>
        <v>8.1999999999999993</v>
      </c>
    </row>
    <row r="191" spans="1:17" ht="15.95" customHeight="1" x14ac:dyDescent="0.25">
      <c r="A191" s="14" t="s">
        <v>138</v>
      </c>
      <c r="B191" s="520" t="s">
        <v>66</v>
      </c>
      <c r="C191" s="521"/>
      <c r="D191" s="521"/>
      <c r="E191" s="521"/>
      <c r="F191" s="521"/>
      <c r="G191" s="521"/>
      <c r="H191" s="521"/>
      <c r="I191" s="521"/>
      <c r="J191" s="521"/>
      <c r="K191" s="521"/>
      <c r="L191" s="521"/>
      <c r="M191" s="521"/>
      <c r="N191" s="521"/>
      <c r="O191" s="522"/>
    </row>
    <row r="192" spans="1:17" ht="15" customHeight="1" x14ac:dyDescent="0.25">
      <c r="A192" s="20" t="s">
        <v>139</v>
      </c>
      <c r="B192" s="217" t="s">
        <v>20</v>
      </c>
      <c r="C192" s="238" t="s">
        <v>30</v>
      </c>
      <c r="D192" s="17">
        <f t="shared" ref="D192:D206" si="65">E192+G192</f>
        <v>973.5</v>
      </c>
      <c r="E192" s="17">
        <v>418.9</v>
      </c>
      <c r="F192" s="17"/>
      <c r="G192" s="17">
        <v>554.6</v>
      </c>
      <c r="H192" s="10">
        <f>I192+K192</f>
        <v>0</v>
      </c>
      <c r="I192" s="11">
        <v>10.199999999999999</v>
      </c>
      <c r="J192" s="11"/>
      <c r="K192" s="184">
        <v>-10.199999999999999</v>
      </c>
      <c r="L192" s="12">
        <f>M192+O192</f>
        <v>973.5</v>
      </c>
      <c r="M192" s="12">
        <f>E192+I192</f>
        <v>429.09999999999997</v>
      </c>
      <c r="N192" s="12">
        <f>F192+J192</f>
        <v>0</v>
      </c>
      <c r="O192" s="12">
        <f>G192+K192</f>
        <v>544.4</v>
      </c>
    </row>
    <row r="193" spans="1:17" ht="15" customHeight="1" x14ac:dyDescent="0.25">
      <c r="A193" s="14" t="s">
        <v>164</v>
      </c>
      <c r="B193" s="13" t="s">
        <v>7</v>
      </c>
      <c r="C193" s="40" t="s">
        <v>30</v>
      </c>
      <c r="D193" s="17">
        <f t="shared" si="65"/>
        <v>29.6</v>
      </c>
      <c r="E193" s="17">
        <v>29.6</v>
      </c>
      <c r="F193" s="17">
        <v>17.100000000000001</v>
      </c>
      <c r="G193" s="17"/>
      <c r="H193" s="10">
        <f t="shared" ref="H193:H206" si="66">I193+K193</f>
        <v>0</v>
      </c>
      <c r="I193" s="11"/>
      <c r="J193" s="11"/>
      <c r="K193" s="184"/>
      <c r="L193" s="12">
        <f t="shared" ref="L193:L206" si="67">M193+O193</f>
        <v>29.6</v>
      </c>
      <c r="M193" s="12">
        <f t="shared" ref="M193:O206" si="68">E193+I193</f>
        <v>29.6</v>
      </c>
      <c r="N193" s="12">
        <f t="shared" si="68"/>
        <v>17.100000000000001</v>
      </c>
      <c r="O193" s="12">
        <f t="shared" si="68"/>
        <v>0</v>
      </c>
    </row>
    <row r="194" spans="1:17" ht="15" customHeight="1" x14ac:dyDescent="0.25">
      <c r="A194" s="14" t="s">
        <v>140</v>
      </c>
      <c r="B194" s="77" t="s">
        <v>10</v>
      </c>
      <c r="C194" s="40" t="s">
        <v>30</v>
      </c>
      <c r="D194" s="17">
        <f t="shared" si="65"/>
        <v>25.3</v>
      </c>
      <c r="E194" s="17">
        <v>25.3</v>
      </c>
      <c r="F194" s="17">
        <v>15.6</v>
      </c>
      <c r="G194" s="17"/>
      <c r="H194" s="10">
        <f t="shared" si="66"/>
        <v>0</v>
      </c>
      <c r="I194" s="11"/>
      <c r="J194" s="11"/>
      <c r="K194" s="184"/>
      <c r="L194" s="12">
        <f t="shared" si="67"/>
        <v>25.3</v>
      </c>
      <c r="M194" s="12">
        <f t="shared" si="68"/>
        <v>25.3</v>
      </c>
      <c r="N194" s="12">
        <f t="shared" si="68"/>
        <v>15.6</v>
      </c>
      <c r="O194" s="12">
        <f t="shared" si="68"/>
        <v>0</v>
      </c>
    </row>
    <row r="195" spans="1:17" ht="15" customHeight="1" x14ac:dyDescent="0.25">
      <c r="A195" s="218" t="s">
        <v>183</v>
      </c>
      <c r="B195" s="30" t="s">
        <v>11</v>
      </c>
      <c r="C195" s="40" t="s">
        <v>30</v>
      </c>
      <c r="D195" s="17">
        <f t="shared" si="65"/>
        <v>71.8</v>
      </c>
      <c r="E195" s="17">
        <v>71.8</v>
      </c>
      <c r="F195" s="17">
        <v>45.8</v>
      </c>
      <c r="G195" s="17"/>
      <c r="H195" s="10">
        <f t="shared" si="66"/>
        <v>0</v>
      </c>
      <c r="I195" s="11"/>
      <c r="J195" s="11"/>
      <c r="K195" s="184"/>
      <c r="L195" s="12">
        <f t="shared" si="67"/>
        <v>71.8</v>
      </c>
      <c r="M195" s="12">
        <f t="shared" si="68"/>
        <v>71.8</v>
      </c>
      <c r="N195" s="12">
        <f t="shared" si="68"/>
        <v>45.8</v>
      </c>
      <c r="O195" s="12">
        <f t="shared" si="68"/>
        <v>0</v>
      </c>
    </row>
    <row r="196" spans="1:17" ht="15" customHeight="1" x14ac:dyDescent="0.25">
      <c r="A196" s="234" t="s">
        <v>184</v>
      </c>
      <c r="B196" s="30" t="s">
        <v>15</v>
      </c>
      <c r="C196" s="40" t="s">
        <v>30</v>
      </c>
      <c r="D196" s="17">
        <f t="shared" si="65"/>
        <v>27.7</v>
      </c>
      <c r="E196" s="17">
        <v>27.7</v>
      </c>
      <c r="F196" s="17">
        <v>17.3</v>
      </c>
      <c r="G196" s="17"/>
      <c r="H196" s="10">
        <f t="shared" si="66"/>
        <v>0</v>
      </c>
      <c r="I196" s="11"/>
      <c r="J196" s="11"/>
      <c r="K196" s="184"/>
      <c r="L196" s="12">
        <f t="shared" si="67"/>
        <v>27.7</v>
      </c>
      <c r="M196" s="12">
        <f t="shared" si="68"/>
        <v>27.7</v>
      </c>
      <c r="N196" s="12">
        <f t="shared" si="68"/>
        <v>17.3</v>
      </c>
      <c r="O196" s="12">
        <f t="shared" si="68"/>
        <v>0</v>
      </c>
    </row>
    <row r="197" spans="1:17" ht="15" customHeight="1" x14ac:dyDescent="0.25">
      <c r="A197" s="33" t="s">
        <v>185</v>
      </c>
      <c r="B197" s="30" t="s">
        <v>27</v>
      </c>
      <c r="C197" s="40" t="s">
        <v>30</v>
      </c>
      <c r="D197" s="17">
        <f t="shared" si="65"/>
        <v>227.7</v>
      </c>
      <c r="E197" s="17">
        <v>227.7</v>
      </c>
      <c r="F197" s="17">
        <v>156.6</v>
      </c>
      <c r="G197" s="17"/>
      <c r="H197" s="10">
        <f t="shared" si="66"/>
        <v>0</v>
      </c>
      <c r="I197" s="11"/>
      <c r="J197" s="11"/>
      <c r="K197" s="184"/>
      <c r="L197" s="12">
        <f t="shared" si="67"/>
        <v>227.7</v>
      </c>
      <c r="M197" s="12">
        <f t="shared" si="68"/>
        <v>227.7</v>
      </c>
      <c r="N197" s="12">
        <f t="shared" si="68"/>
        <v>156.6</v>
      </c>
      <c r="O197" s="12">
        <f t="shared" si="68"/>
        <v>0</v>
      </c>
    </row>
    <row r="198" spans="1:17" ht="15" customHeight="1" x14ac:dyDescent="0.25">
      <c r="A198" s="14" t="s">
        <v>186</v>
      </c>
      <c r="B198" s="30" t="s">
        <v>57</v>
      </c>
      <c r="C198" s="40" t="s">
        <v>30</v>
      </c>
      <c r="D198" s="17">
        <f t="shared" si="65"/>
        <v>66.5</v>
      </c>
      <c r="E198" s="17">
        <v>66.5</v>
      </c>
      <c r="F198" s="17">
        <v>48.2</v>
      </c>
      <c r="G198" s="17"/>
      <c r="H198" s="10">
        <f t="shared" si="66"/>
        <v>0</v>
      </c>
      <c r="I198" s="11"/>
      <c r="J198" s="11"/>
      <c r="K198" s="184"/>
      <c r="L198" s="12">
        <f t="shared" si="67"/>
        <v>66.5</v>
      </c>
      <c r="M198" s="12">
        <f t="shared" si="68"/>
        <v>66.5</v>
      </c>
      <c r="N198" s="12">
        <f t="shared" si="68"/>
        <v>48.2</v>
      </c>
      <c r="O198" s="12">
        <f t="shared" si="68"/>
        <v>0</v>
      </c>
    </row>
    <row r="199" spans="1:17" ht="15" customHeight="1" x14ac:dyDescent="0.25">
      <c r="A199" s="218" t="s">
        <v>187</v>
      </c>
      <c r="B199" s="30" t="s">
        <v>58</v>
      </c>
      <c r="C199" s="40" t="s">
        <v>30</v>
      </c>
      <c r="D199" s="17">
        <f t="shared" si="65"/>
        <v>49</v>
      </c>
      <c r="E199" s="17">
        <v>49</v>
      </c>
      <c r="F199" s="17">
        <v>33.299999999999997</v>
      </c>
      <c r="G199" s="17"/>
      <c r="H199" s="10">
        <f t="shared" si="66"/>
        <v>0</v>
      </c>
      <c r="I199" s="11"/>
      <c r="J199" s="11"/>
      <c r="K199" s="184"/>
      <c r="L199" s="12">
        <f t="shared" si="67"/>
        <v>49</v>
      </c>
      <c r="M199" s="12">
        <f t="shared" si="68"/>
        <v>49</v>
      </c>
      <c r="N199" s="12">
        <f t="shared" si="68"/>
        <v>33.299999999999997</v>
      </c>
      <c r="O199" s="12">
        <f t="shared" si="68"/>
        <v>0</v>
      </c>
    </row>
    <row r="200" spans="1:17" ht="15" customHeight="1" x14ac:dyDescent="0.25">
      <c r="A200" s="39" t="s">
        <v>188</v>
      </c>
      <c r="B200" s="30" t="s">
        <v>394</v>
      </c>
      <c r="C200" s="40" t="s">
        <v>30</v>
      </c>
      <c r="D200" s="17">
        <f t="shared" si="65"/>
        <v>33.799999999999997</v>
      </c>
      <c r="E200" s="17">
        <v>33.799999999999997</v>
      </c>
      <c r="F200" s="17">
        <v>24.7</v>
      </c>
      <c r="G200" s="17"/>
      <c r="H200" s="10">
        <f t="shared" si="66"/>
        <v>0</v>
      </c>
      <c r="I200" s="11"/>
      <c r="J200" s="11"/>
      <c r="K200" s="184"/>
      <c r="L200" s="12">
        <f t="shared" si="67"/>
        <v>33.799999999999997</v>
      </c>
      <c r="M200" s="12">
        <f t="shared" si="68"/>
        <v>33.799999999999997</v>
      </c>
      <c r="N200" s="12">
        <f t="shared" si="68"/>
        <v>24.7</v>
      </c>
      <c r="O200" s="12">
        <f t="shared" si="68"/>
        <v>0</v>
      </c>
    </row>
    <row r="201" spans="1:17" ht="15" customHeight="1" x14ac:dyDescent="0.25">
      <c r="A201" s="41" t="s">
        <v>189</v>
      </c>
      <c r="B201" s="30" t="s">
        <v>396</v>
      </c>
      <c r="C201" s="40" t="s">
        <v>30</v>
      </c>
      <c r="D201" s="17">
        <f t="shared" si="65"/>
        <v>74.5</v>
      </c>
      <c r="E201" s="17">
        <v>74.5</v>
      </c>
      <c r="F201" s="17">
        <v>51.4</v>
      </c>
      <c r="G201" s="17"/>
      <c r="H201" s="10">
        <f t="shared" si="66"/>
        <v>0</v>
      </c>
      <c r="I201" s="11"/>
      <c r="J201" s="11"/>
      <c r="K201" s="184"/>
      <c r="L201" s="12">
        <f t="shared" si="67"/>
        <v>74.5</v>
      </c>
      <c r="M201" s="12">
        <f t="shared" si="68"/>
        <v>74.5</v>
      </c>
      <c r="N201" s="12">
        <f t="shared" si="68"/>
        <v>51.4</v>
      </c>
      <c r="O201" s="12">
        <f t="shared" si="68"/>
        <v>0</v>
      </c>
    </row>
    <row r="202" spans="1:17" x14ac:dyDescent="0.25">
      <c r="A202" s="33" t="s">
        <v>190</v>
      </c>
      <c r="B202" s="30" t="s">
        <v>67</v>
      </c>
      <c r="C202" s="40" t="s">
        <v>30</v>
      </c>
      <c r="D202" s="17">
        <f t="shared" si="65"/>
        <v>38.6</v>
      </c>
      <c r="E202" s="17">
        <v>38.6</v>
      </c>
      <c r="F202" s="17">
        <v>27.7</v>
      </c>
      <c r="G202" s="17"/>
      <c r="H202" s="10">
        <f t="shared" si="66"/>
        <v>0</v>
      </c>
      <c r="I202" s="11"/>
      <c r="J202" s="11"/>
      <c r="K202" s="184"/>
      <c r="L202" s="12">
        <f t="shared" si="67"/>
        <v>38.6</v>
      </c>
      <c r="M202" s="12">
        <f t="shared" si="68"/>
        <v>38.6</v>
      </c>
      <c r="N202" s="12">
        <f t="shared" si="68"/>
        <v>27.7</v>
      </c>
      <c r="O202" s="12">
        <f t="shared" si="68"/>
        <v>0</v>
      </c>
      <c r="P202" s="38"/>
      <c r="Q202" s="38"/>
    </row>
    <row r="203" spans="1:17" x14ac:dyDescent="0.25">
      <c r="A203" s="33" t="s">
        <v>191</v>
      </c>
      <c r="B203" s="30" t="s">
        <v>154</v>
      </c>
      <c r="C203" s="40" t="s">
        <v>30</v>
      </c>
      <c r="D203" s="17">
        <f t="shared" si="65"/>
        <v>32.4</v>
      </c>
      <c r="E203" s="17">
        <v>32.4</v>
      </c>
      <c r="F203" s="17">
        <v>21.8</v>
      </c>
      <c r="G203" s="17"/>
      <c r="H203" s="10">
        <f t="shared" si="66"/>
        <v>0</v>
      </c>
      <c r="I203" s="11"/>
      <c r="J203" s="11"/>
      <c r="K203" s="184"/>
      <c r="L203" s="12">
        <f t="shared" si="67"/>
        <v>32.4</v>
      </c>
      <c r="M203" s="12">
        <f t="shared" si="68"/>
        <v>32.4</v>
      </c>
      <c r="N203" s="12">
        <f t="shared" si="68"/>
        <v>21.8</v>
      </c>
      <c r="O203" s="12">
        <f t="shared" si="68"/>
        <v>0</v>
      </c>
    </row>
    <row r="204" spans="1:17" x14ac:dyDescent="0.25">
      <c r="A204" s="33" t="s">
        <v>192</v>
      </c>
      <c r="B204" s="30" t="s">
        <v>28</v>
      </c>
      <c r="C204" s="40" t="s">
        <v>30</v>
      </c>
      <c r="D204" s="17">
        <f t="shared" si="65"/>
        <v>473.6</v>
      </c>
      <c r="E204" s="17">
        <v>473.6</v>
      </c>
      <c r="F204" s="17">
        <v>317.60000000000002</v>
      </c>
      <c r="G204" s="17"/>
      <c r="H204" s="10">
        <f t="shared" si="66"/>
        <v>0</v>
      </c>
      <c r="I204" s="11"/>
      <c r="J204" s="11"/>
      <c r="K204" s="184"/>
      <c r="L204" s="12">
        <f t="shared" si="67"/>
        <v>473.6</v>
      </c>
      <c r="M204" s="12">
        <f t="shared" si="68"/>
        <v>473.6</v>
      </c>
      <c r="N204" s="12">
        <f t="shared" si="68"/>
        <v>317.60000000000002</v>
      </c>
      <c r="O204" s="12">
        <f t="shared" si="68"/>
        <v>0</v>
      </c>
      <c r="P204" s="38"/>
      <c r="Q204" s="38"/>
    </row>
    <row r="205" spans="1:17" ht="15" customHeight="1" x14ac:dyDescent="0.25">
      <c r="A205" s="33" t="s">
        <v>193</v>
      </c>
      <c r="B205" s="13" t="s">
        <v>29</v>
      </c>
      <c r="C205" s="40" t="s">
        <v>30</v>
      </c>
      <c r="D205" s="17">
        <f t="shared" si="65"/>
        <v>127.2</v>
      </c>
      <c r="E205" s="17">
        <v>127.2</v>
      </c>
      <c r="F205" s="17">
        <v>91.5</v>
      </c>
      <c r="G205" s="17"/>
      <c r="H205" s="10">
        <f t="shared" si="66"/>
        <v>0</v>
      </c>
      <c r="I205" s="11"/>
      <c r="J205" s="11"/>
      <c r="K205" s="184"/>
      <c r="L205" s="12">
        <f t="shared" si="67"/>
        <v>127.2</v>
      </c>
      <c r="M205" s="12">
        <f t="shared" si="68"/>
        <v>127.2</v>
      </c>
      <c r="N205" s="12">
        <f t="shared" si="68"/>
        <v>91.5</v>
      </c>
      <c r="O205" s="12">
        <f t="shared" si="68"/>
        <v>0</v>
      </c>
      <c r="P205" s="38"/>
      <c r="Q205" s="38"/>
    </row>
    <row r="206" spans="1:17" x14ac:dyDescent="0.25">
      <c r="A206" s="33" t="s">
        <v>141</v>
      </c>
      <c r="B206" s="42" t="s">
        <v>64</v>
      </c>
      <c r="C206" s="40" t="s">
        <v>30</v>
      </c>
      <c r="D206" s="17">
        <f t="shared" si="65"/>
        <v>347.6</v>
      </c>
      <c r="E206" s="17">
        <v>347.6</v>
      </c>
      <c r="F206" s="17">
        <v>232</v>
      </c>
      <c r="G206" s="17"/>
      <c r="H206" s="10">
        <f t="shared" si="66"/>
        <v>0</v>
      </c>
      <c r="I206" s="11"/>
      <c r="J206" s="11"/>
      <c r="K206" s="184"/>
      <c r="L206" s="12">
        <f t="shared" si="67"/>
        <v>347.6</v>
      </c>
      <c r="M206" s="12">
        <f t="shared" si="68"/>
        <v>347.6</v>
      </c>
      <c r="N206" s="12">
        <f t="shared" si="68"/>
        <v>232</v>
      </c>
      <c r="O206" s="12">
        <f t="shared" si="68"/>
        <v>0</v>
      </c>
    </row>
    <row r="207" spans="1:17" ht="15.95" customHeight="1" x14ac:dyDescent="0.25">
      <c r="A207" s="55" t="s">
        <v>142</v>
      </c>
      <c r="B207" s="45" t="s">
        <v>179</v>
      </c>
      <c r="C207" s="75"/>
      <c r="D207" s="239">
        <f>D192+D193+D194+D195+D196+D197+D198+D199+D200+D201+D202+D203+D204+D205+D206</f>
        <v>2598.7999999999997</v>
      </c>
      <c r="E207" s="24">
        <f>E192+E193+E194+E195+E196+E197+E198+E199+E200+E201+E202+E203+E204+E205+E206</f>
        <v>2044.2000000000003</v>
      </c>
      <c r="F207" s="24">
        <f t="shared" ref="F207:G207" si="69">F192+F193+F194+F195+F196+F197+F198+F199+F200+F201+F202+F203+F204+F205+F206</f>
        <v>1100.5999999999999</v>
      </c>
      <c r="G207" s="24">
        <f t="shared" si="69"/>
        <v>554.6</v>
      </c>
      <c r="H207" s="10">
        <f>H192+H193+H194+H195+H196+H197+H198+H199+H200+H201+H202+H203+H204+H205+H206</f>
        <v>0</v>
      </c>
      <c r="I207" s="11">
        <f>I192+I193+I194+I195+I196+I197+I198+I199+I200+I201+I202+I203+I204+I205+I206</f>
        <v>10.199999999999999</v>
      </c>
      <c r="J207" s="11">
        <f t="shared" ref="J207:K207" si="70">J192+J193+J194+J195+J196+J197+J198+J199+J200+J201+J202+J203+J204+J205+J206</f>
        <v>0</v>
      </c>
      <c r="K207" s="11">
        <f t="shared" si="70"/>
        <v>-10.199999999999999</v>
      </c>
      <c r="L207" s="45">
        <f>L192+L193+L194+L195+L196+L197+L198+L199+L200+L201+L202+L203+L204+L205+L206</f>
        <v>2598.7999999999997</v>
      </c>
      <c r="M207" s="45">
        <f>M192+M193+M194+M195+M196+M197+M198+M199+M200+M201+M202+M203+M204+M205+M206</f>
        <v>2054.4</v>
      </c>
      <c r="N207" s="45">
        <f t="shared" ref="N207:O207" si="71">N192+N193+N194+N195+N196+N197+N198+N199+N200+N201+N202+N203+N204+N205+N206</f>
        <v>1100.5999999999999</v>
      </c>
      <c r="O207" s="45">
        <f t="shared" si="71"/>
        <v>544.4</v>
      </c>
    </row>
    <row r="208" spans="1:17" ht="17.25" customHeight="1" x14ac:dyDescent="0.25">
      <c r="A208" s="33" t="s">
        <v>143</v>
      </c>
      <c r="B208" s="520" t="s">
        <v>68</v>
      </c>
      <c r="C208" s="521"/>
      <c r="D208" s="521"/>
      <c r="E208" s="521"/>
      <c r="F208" s="521"/>
      <c r="G208" s="521"/>
      <c r="H208" s="521"/>
      <c r="I208" s="521"/>
      <c r="J208" s="521"/>
      <c r="K208" s="521"/>
      <c r="L208" s="521"/>
      <c r="M208" s="521"/>
      <c r="N208" s="521"/>
      <c r="O208" s="522"/>
    </row>
    <row r="209" spans="1:17" ht="17.25" customHeight="1" x14ac:dyDescent="0.25">
      <c r="A209" s="33" t="s">
        <v>144</v>
      </c>
      <c r="B209" s="7" t="s">
        <v>20</v>
      </c>
      <c r="C209" s="158"/>
      <c r="D209" s="17">
        <f t="shared" ref="D209:D217" si="72">E209+G209</f>
        <v>2017.4</v>
      </c>
      <c r="E209" s="17">
        <f>E210+E211</f>
        <v>1987.4</v>
      </c>
      <c r="F209" s="17">
        <f t="shared" ref="F209:G209" si="73">F210+F211</f>
        <v>0</v>
      </c>
      <c r="G209" s="17">
        <f t="shared" si="73"/>
        <v>30</v>
      </c>
      <c r="H209" s="10">
        <f t="shared" ref="H209:H217" si="74">I209+K209</f>
        <v>0</v>
      </c>
      <c r="I209" s="11">
        <f t="shared" ref="I209:K209" si="75">I210+I211</f>
        <v>0</v>
      </c>
      <c r="J209" s="11">
        <f t="shared" si="75"/>
        <v>0</v>
      </c>
      <c r="K209" s="11">
        <f t="shared" si="75"/>
        <v>0</v>
      </c>
      <c r="L209" s="12">
        <f t="shared" ref="L209:L217" si="76">M209+O209</f>
        <v>2017.4</v>
      </c>
      <c r="M209" s="12">
        <f t="shared" ref="M209:O209" si="77">M210+M211</f>
        <v>1987.4</v>
      </c>
      <c r="N209" s="12">
        <f t="shared" si="77"/>
        <v>0</v>
      </c>
      <c r="O209" s="12">
        <f t="shared" si="77"/>
        <v>30</v>
      </c>
    </row>
    <row r="210" spans="1:17" x14ac:dyDescent="0.25">
      <c r="A210" s="41"/>
      <c r="B210" s="7"/>
      <c r="C210" s="16" t="s">
        <v>32</v>
      </c>
      <c r="D210" s="17">
        <f t="shared" si="72"/>
        <v>5</v>
      </c>
      <c r="E210" s="17">
        <v>5</v>
      </c>
      <c r="F210" s="17"/>
      <c r="G210" s="17"/>
      <c r="H210" s="10">
        <f t="shared" si="74"/>
        <v>0</v>
      </c>
      <c r="I210" s="11"/>
      <c r="J210" s="11"/>
      <c r="K210" s="184"/>
      <c r="L210" s="13">
        <f t="shared" si="76"/>
        <v>5</v>
      </c>
      <c r="M210" s="13">
        <f t="shared" ref="M210:O210" si="78">E210+I210</f>
        <v>5</v>
      </c>
      <c r="N210" s="13">
        <f t="shared" si="78"/>
        <v>0</v>
      </c>
      <c r="O210" s="13">
        <f t="shared" si="78"/>
        <v>0</v>
      </c>
    </row>
    <row r="211" spans="1:17" ht="17.25" customHeight="1" x14ac:dyDescent="0.25">
      <c r="A211" s="41"/>
      <c r="B211" s="7"/>
      <c r="C211" s="158" t="s">
        <v>24</v>
      </c>
      <c r="D211" s="17">
        <f t="shared" si="72"/>
        <v>2012.4</v>
      </c>
      <c r="E211" s="17">
        <f>E212+E213</f>
        <v>1982.4</v>
      </c>
      <c r="F211" s="17">
        <f t="shared" ref="F211:G211" si="79">F212+F213</f>
        <v>0</v>
      </c>
      <c r="G211" s="17">
        <f t="shared" si="79"/>
        <v>30</v>
      </c>
      <c r="H211" s="10">
        <f t="shared" si="74"/>
        <v>0</v>
      </c>
      <c r="I211" s="11">
        <f t="shared" ref="I211:K211" si="80">I212+I213</f>
        <v>0</v>
      </c>
      <c r="J211" s="11">
        <f t="shared" si="80"/>
        <v>0</v>
      </c>
      <c r="K211" s="11">
        <f t="shared" si="80"/>
        <v>0</v>
      </c>
      <c r="L211" s="12">
        <f t="shared" si="76"/>
        <v>2012.4</v>
      </c>
      <c r="M211" s="12">
        <f t="shared" ref="M211:O211" si="81">M212+M213</f>
        <v>1982.4</v>
      </c>
      <c r="N211" s="12">
        <f t="shared" si="81"/>
        <v>0</v>
      </c>
      <c r="O211" s="12">
        <f t="shared" si="81"/>
        <v>30</v>
      </c>
    </row>
    <row r="212" spans="1:17" hidden="1" x14ac:dyDescent="0.25">
      <c r="A212" s="41"/>
      <c r="B212" s="240" t="s">
        <v>8</v>
      </c>
      <c r="C212" s="227"/>
      <c r="D212" s="229">
        <f t="shared" si="72"/>
        <v>1453.4</v>
      </c>
      <c r="E212" s="229">
        <v>1423.4</v>
      </c>
      <c r="F212" s="229"/>
      <c r="G212" s="229">
        <v>30</v>
      </c>
      <c r="H212" s="229">
        <f t="shared" si="74"/>
        <v>0</v>
      </c>
      <c r="I212" s="229"/>
      <c r="J212" s="229"/>
      <c r="K212" s="229"/>
      <c r="L212" s="229">
        <f t="shared" si="76"/>
        <v>1453.4</v>
      </c>
      <c r="M212" s="229">
        <f t="shared" ref="M212:O217" si="82">E212+I212</f>
        <v>1423.4</v>
      </c>
      <c r="N212" s="229">
        <f t="shared" si="82"/>
        <v>0</v>
      </c>
      <c r="O212" s="229">
        <f t="shared" si="82"/>
        <v>30</v>
      </c>
    </row>
    <row r="213" spans="1:17" x14ac:dyDescent="0.25">
      <c r="A213" s="218"/>
      <c r="B213" s="241" t="s">
        <v>159</v>
      </c>
      <c r="C213" s="159"/>
      <c r="D213" s="224">
        <f t="shared" si="72"/>
        <v>559</v>
      </c>
      <c r="E213" s="17">
        <v>559</v>
      </c>
      <c r="F213" s="17"/>
      <c r="G213" s="17"/>
      <c r="H213" s="10">
        <f t="shared" si="74"/>
        <v>0</v>
      </c>
      <c r="I213" s="11"/>
      <c r="J213" s="11"/>
      <c r="K213" s="184"/>
      <c r="L213" s="13">
        <f t="shared" si="76"/>
        <v>559</v>
      </c>
      <c r="M213" s="13">
        <f t="shared" si="82"/>
        <v>559</v>
      </c>
      <c r="N213" s="13">
        <f t="shared" si="82"/>
        <v>0</v>
      </c>
      <c r="O213" s="13">
        <f t="shared" si="82"/>
        <v>0</v>
      </c>
    </row>
    <row r="214" spans="1:17" ht="15" customHeight="1" x14ac:dyDescent="0.25">
      <c r="A214" s="14" t="s">
        <v>145</v>
      </c>
      <c r="B214" s="77" t="s">
        <v>52</v>
      </c>
      <c r="C214" s="78" t="s">
        <v>24</v>
      </c>
      <c r="D214" s="17">
        <f t="shared" si="72"/>
        <v>242.2</v>
      </c>
      <c r="E214" s="17">
        <v>242.2</v>
      </c>
      <c r="F214" s="17">
        <v>157.5</v>
      </c>
      <c r="G214" s="17"/>
      <c r="H214" s="10">
        <f t="shared" si="74"/>
        <v>0</v>
      </c>
      <c r="I214" s="11"/>
      <c r="J214" s="11"/>
      <c r="K214" s="184"/>
      <c r="L214" s="13">
        <f t="shared" si="76"/>
        <v>242.2</v>
      </c>
      <c r="M214" s="13">
        <f t="shared" si="82"/>
        <v>242.2</v>
      </c>
      <c r="N214" s="13">
        <f t="shared" si="82"/>
        <v>157.5</v>
      </c>
      <c r="O214" s="13">
        <f t="shared" si="82"/>
        <v>0</v>
      </c>
    </row>
    <row r="215" spans="1:17" ht="15" customHeight="1" x14ac:dyDescent="0.25">
      <c r="A215" s="20" t="s">
        <v>146</v>
      </c>
      <c r="B215" s="30" t="s">
        <v>53</v>
      </c>
      <c r="C215" s="31" t="s">
        <v>24</v>
      </c>
      <c r="D215" s="17">
        <f t="shared" si="72"/>
        <v>439.1</v>
      </c>
      <c r="E215" s="17">
        <v>439.1</v>
      </c>
      <c r="F215" s="17">
        <v>321.2</v>
      </c>
      <c r="G215" s="17"/>
      <c r="H215" s="10">
        <f t="shared" si="74"/>
        <v>0</v>
      </c>
      <c r="I215" s="11"/>
      <c r="J215" s="11"/>
      <c r="K215" s="184"/>
      <c r="L215" s="13">
        <f t="shared" si="76"/>
        <v>439.1</v>
      </c>
      <c r="M215" s="13">
        <f t="shared" si="82"/>
        <v>439.1</v>
      </c>
      <c r="N215" s="13">
        <f t="shared" si="82"/>
        <v>321.2</v>
      </c>
      <c r="O215" s="13">
        <f t="shared" si="82"/>
        <v>0</v>
      </c>
    </row>
    <row r="216" spans="1:17" ht="15" customHeight="1" x14ac:dyDescent="0.25">
      <c r="A216" s="39" t="s">
        <v>147</v>
      </c>
      <c r="B216" s="30" t="s">
        <v>167</v>
      </c>
      <c r="C216" s="31" t="s">
        <v>24</v>
      </c>
      <c r="D216" s="17">
        <f t="shared" si="72"/>
        <v>57.5</v>
      </c>
      <c r="E216" s="17">
        <v>57.5</v>
      </c>
      <c r="F216" s="17">
        <v>44</v>
      </c>
      <c r="G216" s="17"/>
      <c r="H216" s="10">
        <f t="shared" si="74"/>
        <v>0</v>
      </c>
      <c r="I216" s="11"/>
      <c r="J216" s="11"/>
      <c r="K216" s="184"/>
      <c r="L216" s="13">
        <f t="shared" si="76"/>
        <v>57.5</v>
      </c>
      <c r="M216" s="13">
        <f t="shared" si="82"/>
        <v>57.5</v>
      </c>
      <c r="N216" s="13">
        <f t="shared" si="82"/>
        <v>44</v>
      </c>
      <c r="O216" s="13">
        <f t="shared" si="82"/>
        <v>0</v>
      </c>
    </row>
    <row r="217" spans="1:17" s="38" customFormat="1" ht="15" customHeight="1" x14ac:dyDescent="0.25">
      <c r="A217" s="20" t="s">
        <v>148</v>
      </c>
      <c r="B217" s="13" t="s">
        <v>69</v>
      </c>
      <c r="C217" s="31" t="s">
        <v>24</v>
      </c>
      <c r="D217" s="17">
        <f t="shared" si="72"/>
        <v>538.4</v>
      </c>
      <c r="E217" s="17">
        <v>538.4</v>
      </c>
      <c r="F217" s="17">
        <v>330.4</v>
      </c>
      <c r="G217" s="17"/>
      <c r="H217" s="10">
        <f t="shared" si="74"/>
        <v>0</v>
      </c>
      <c r="I217" s="11"/>
      <c r="J217" s="11"/>
      <c r="K217" s="184"/>
      <c r="L217" s="13">
        <f t="shared" si="76"/>
        <v>538.4</v>
      </c>
      <c r="M217" s="13">
        <f t="shared" si="82"/>
        <v>538.4</v>
      </c>
      <c r="N217" s="13">
        <f t="shared" si="82"/>
        <v>330.4</v>
      </c>
      <c r="O217" s="13">
        <f t="shared" si="82"/>
        <v>0</v>
      </c>
      <c r="P217" s="2"/>
      <c r="Q217" s="2"/>
    </row>
    <row r="218" spans="1:17" ht="15.95" customHeight="1" x14ac:dyDescent="0.25">
      <c r="A218" s="55" t="s">
        <v>149</v>
      </c>
      <c r="B218" s="221" t="s">
        <v>180</v>
      </c>
      <c r="C218" s="26"/>
      <c r="D218" s="24">
        <f t="shared" ref="D218:O218" si="83">D209+D214+D215+D216+D217</f>
        <v>3294.6</v>
      </c>
      <c r="E218" s="24">
        <f t="shared" si="83"/>
        <v>3264.6</v>
      </c>
      <c r="F218" s="24">
        <f t="shared" si="83"/>
        <v>853.1</v>
      </c>
      <c r="G218" s="24">
        <f t="shared" si="83"/>
        <v>30</v>
      </c>
      <c r="H218" s="10">
        <f t="shared" si="83"/>
        <v>0</v>
      </c>
      <c r="I218" s="11">
        <f t="shared" si="83"/>
        <v>0</v>
      </c>
      <c r="J218" s="11">
        <f t="shared" si="83"/>
        <v>0</v>
      </c>
      <c r="K218" s="184">
        <f t="shared" si="83"/>
        <v>0</v>
      </c>
      <c r="L218" s="22">
        <f t="shared" si="83"/>
        <v>3294.6</v>
      </c>
      <c r="M218" s="22">
        <f t="shared" si="83"/>
        <v>3264.6</v>
      </c>
      <c r="N218" s="22">
        <f t="shared" si="83"/>
        <v>853.1</v>
      </c>
      <c r="O218" s="22">
        <f t="shared" si="83"/>
        <v>30</v>
      </c>
    </row>
    <row r="219" spans="1:17" ht="15.95" customHeight="1" x14ac:dyDescent="0.25">
      <c r="A219" s="55" t="s">
        <v>150</v>
      </c>
      <c r="B219" s="165" t="s">
        <v>172</v>
      </c>
      <c r="C219" s="47"/>
      <c r="D219" s="24">
        <f>E219+G219</f>
        <v>20102.999999999996</v>
      </c>
      <c r="E219" s="24">
        <f>E87+E141+E145+E185+E190+E207+E218</f>
        <v>17666.899999999998</v>
      </c>
      <c r="F219" s="24">
        <f>F87+F141+F145+F185+F190+F207+F218</f>
        <v>7518.6</v>
      </c>
      <c r="G219" s="24">
        <f>G87+G141+G145+G185+G190+G207+G218</f>
        <v>2436.1</v>
      </c>
      <c r="H219" s="25">
        <f>I219+K219</f>
        <v>209.39999999999998</v>
      </c>
      <c r="I219" s="25">
        <f>I87+I141+I145+I185+I190+I207+I218</f>
        <v>143.79999999999995</v>
      </c>
      <c r="J219" s="25">
        <f>J87+J141+J145+J185+J190+J207+J218</f>
        <v>0</v>
      </c>
      <c r="K219" s="233">
        <f>K87+K141+K145+K185+K190+K207+K218</f>
        <v>65.600000000000009</v>
      </c>
      <c r="L219" s="50">
        <f>M219+O219</f>
        <v>20312.400000000001</v>
      </c>
      <c r="M219" s="50">
        <f>M87+M141+M145+M185+M190+M207+M218</f>
        <v>17810.7</v>
      </c>
      <c r="N219" s="50">
        <f>N87+N141+N145+N185+N190+N207+N218</f>
        <v>7518.6</v>
      </c>
      <c r="O219" s="50">
        <f>O87+O141+O145+O185+O190+O207+O218</f>
        <v>2501.7000000000003</v>
      </c>
    </row>
    <row r="220" spans="1:17" ht="15.95" customHeight="1" x14ac:dyDescent="0.25">
      <c r="A220" s="243"/>
      <c r="B220" s="204" t="s">
        <v>204</v>
      </c>
      <c r="C220" s="47"/>
      <c r="D220" s="24"/>
      <c r="E220" s="24"/>
      <c r="F220" s="24"/>
      <c r="G220" s="24"/>
      <c r="H220" s="10"/>
      <c r="I220" s="11"/>
      <c r="J220" s="11"/>
      <c r="K220" s="184"/>
      <c r="L220" s="50"/>
      <c r="M220" s="50"/>
      <c r="N220" s="50"/>
      <c r="O220" s="50"/>
    </row>
    <row r="221" spans="1:17" s="38" customFormat="1" ht="15.95" customHeight="1" x14ac:dyDescent="0.25">
      <c r="A221" s="92"/>
      <c r="B221" s="244" t="s">
        <v>348</v>
      </c>
      <c r="C221" s="26"/>
      <c r="D221" s="89">
        <f>E221+G221</f>
        <v>580</v>
      </c>
      <c r="E221" s="89">
        <f>E20+E24+E213</f>
        <v>580</v>
      </c>
      <c r="F221" s="89">
        <f>F20+F24+F213</f>
        <v>16</v>
      </c>
      <c r="G221" s="89">
        <f>G20+G24+G213</f>
        <v>0</v>
      </c>
      <c r="H221" s="176">
        <f t="shared" ref="H221" si="84">I221+K221</f>
        <v>0</v>
      </c>
      <c r="I221" s="93">
        <f>I20+I24+I213</f>
        <v>0</v>
      </c>
      <c r="J221" s="93">
        <f>J20+J24+J213</f>
        <v>0</v>
      </c>
      <c r="K221" s="242">
        <f>K20+K24+K213</f>
        <v>0</v>
      </c>
      <c r="L221" s="94">
        <f t="shared" ref="L221" si="85">M221+O221</f>
        <v>580</v>
      </c>
      <c r="M221" s="94">
        <f>M20+M24+M213</f>
        <v>580</v>
      </c>
      <c r="N221" s="94">
        <f>N20+N24+N213</f>
        <v>16</v>
      </c>
      <c r="O221" s="94">
        <f>O20+O24+O213</f>
        <v>0</v>
      </c>
      <c r="P221" s="2"/>
      <c r="Q221" s="2"/>
    </row>
    <row r="222" spans="1:17" s="38" customFormat="1" ht="27.95" customHeight="1" x14ac:dyDescent="0.25">
      <c r="A222" s="186"/>
      <c r="B222" s="178" t="s">
        <v>60</v>
      </c>
      <c r="C222" s="26"/>
      <c r="D222" s="89">
        <f>E222+G222</f>
        <v>950</v>
      </c>
      <c r="E222" s="89">
        <f>E94</f>
        <v>950</v>
      </c>
      <c r="F222" s="89">
        <f>F94</f>
        <v>0</v>
      </c>
      <c r="G222" s="89">
        <f>G94</f>
        <v>0</v>
      </c>
      <c r="H222" s="176">
        <f>I222+K222</f>
        <v>0</v>
      </c>
      <c r="I222" s="93">
        <f>I94</f>
        <v>0</v>
      </c>
      <c r="J222" s="93">
        <f>J94</f>
        <v>0</v>
      </c>
      <c r="K222" s="242">
        <f>K94</f>
        <v>0</v>
      </c>
      <c r="L222" s="94">
        <f>M222+O222</f>
        <v>950</v>
      </c>
      <c r="M222" s="94">
        <f>M94</f>
        <v>950</v>
      </c>
      <c r="N222" s="94">
        <f>N94</f>
        <v>0</v>
      </c>
      <c r="O222" s="94">
        <f>O94</f>
        <v>0</v>
      </c>
      <c r="P222" s="2"/>
      <c r="Q222" s="2"/>
    </row>
    <row r="223" spans="1:17" x14ac:dyDescent="0.25">
      <c r="A223" s="7"/>
      <c r="B223" s="51"/>
      <c r="C223" s="52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7"/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67" t="s">
        <v>305</v>
      </c>
      <c r="Q224" s="68">
        <f>SUMIF(C18:C217,1,L18:L217)</f>
        <v>4409.7000000000007</v>
      </c>
    </row>
    <row r="225" spans="1:17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67" t="s">
        <v>306</v>
      </c>
      <c r="Q225" s="68">
        <f>SUMIF(C18:C217,2,L18:L217)</f>
        <v>0</v>
      </c>
    </row>
    <row r="226" spans="1:17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67" t="s">
        <v>307</v>
      </c>
      <c r="Q226" s="68">
        <f>SUMIF(C18:C217,3,L18:L217)</f>
        <v>60.099999999999994</v>
      </c>
    </row>
    <row r="227" spans="1:17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67" t="s">
        <v>308</v>
      </c>
      <c r="Q227" s="68">
        <f>SUMIF(C18:C217,4,L18:L217)</f>
        <v>672.59999999999991</v>
      </c>
    </row>
    <row r="228" spans="1:17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67" t="s">
        <v>311</v>
      </c>
      <c r="Q228" s="68">
        <f>SUMIF(C21:C218,5,L21:L218)</f>
        <v>1528.1000000000001</v>
      </c>
    </row>
    <row r="229" spans="1:17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67" t="s">
        <v>309</v>
      </c>
      <c r="Q229" s="68">
        <f>SUMIF(C18:C217,6,L18:L217)</f>
        <v>1379.1</v>
      </c>
    </row>
    <row r="230" spans="1:17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67" t="s">
        <v>310</v>
      </c>
      <c r="Q230" s="68">
        <f>SUMIF(C18:C217,7,L18:L217)</f>
        <v>117.89999999999999</v>
      </c>
    </row>
    <row r="231" spans="1:17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67" t="s">
        <v>312</v>
      </c>
      <c r="Q231" s="68">
        <f>SUMIF(C18:C217,8,L18:L217)</f>
        <v>2677.4999999999995</v>
      </c>
    </row>
    <row r="232" spans="1:17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67" t="s">
        <v>313</v>
      </c>
      <c r="Q232" s="68">
        <f>SUMIF(C18:C217,9,L18:L217)</f>
        <v>6034.9000000000015</v>
      </c>
    </row>
    <row r="233" spans="1:17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67" t="s">
        <v>314</v>
      </c>
      <c r="Q233" s="68">
        <f>SUMIF(C18:C217,10,L18:L217)</f>
        <v>3432.5</v>
      </c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2" t="s">
        <v>172</v>
      </c>
      <c r="Q234" s="73">
        <f>SUM(Q224:Q233)</f>
        <v>20312.400000000001</v>
      </c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4"/>
      <c r="Q235" s="74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4"/>
      <c r="Q236" s="74">
        <f>Q234-L219</f>
        <v>0</v>
      </c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</sheetData>
  <mergeCells count="33">
    <mergeCell ref="B208:O208"/>
    <mergeCell ref="B8:N8"/>
    <mergeCell ref="B9:O9"/>
    <mergeCell ref="B10:N10"/>
    <mergeCell ref="A12:O12"/>
    <mergeCell ref="A14:A16"/>
    <mergeCell ref="B14:B16"/>
    <mergeCell ref="C14:C16"/>
    <mergeCell ref="D14:D16"/>
    <mergeCell ref="E14:G14"/>
    <mergeCell ref="H14:H16"/>
    <mergeCell ref="B1:O1"/>
    <mergeCell ref="B2:O2"/>
    <mergeCell ref="B3:O3"/>
    <mergeCell ref="B4:O4"/>
    <mergeCell ref="B7:O7"/>
    <mergeCell ref="B5:O5"/>
    <mergeCell ref="B6:N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88:O88"/>
    <mergeCell ref="B142:O142"/>
    <mergeCell ref="B146:O146"/>
    <mergeCell ref="B186:O186"/>
    <mergeCell ref="B191:O191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0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56" t="s">
        <v>328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x14ac:dyDescent="0.25">
      <c r="B2" s="556" t="s">
        <v>448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</row>
    <row r="3" spans="1:15" x14ac:dyDescent="0.25">
      <c r="B3" s="556" t="s">
        <v>506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</row>
    <row r="4" spans="1:15" x14ac:dyDescent="0.25">
      <c r="B4" s="556" t="s">
        <v>339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</row>
    <row r="5" spans="1:15" x14ac:dyDescent="0.25">
      <c r="B5" s="557" t="s">
        <v>512</v>
      </c>
      <c r="C5" s="557"/>
      <c r="D5" s="557"/>
      <c r="E5" s="557"/>
      <c r="F5" s="557"/>
      <c r="G5" s="557"/>
      <c r="H5" s="557"/>
      <c r="I5" s="557"/>
      <c r="J5" s="557"/>
      <c r="K5" s="557"/>
      <c r="L5" s="557"/>
      <c r="M5" s="557"/>
      <c r="N5" s="557"/>
      <c r="O5" s="557"/>
    </row>
    <row r="6" spans="1:15" x14ac:dyDescent="0.25">
      <c r="B6" s="558" t="s">
        <v>513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8"/>
      <c r="O6" s="472"/>
    </row>
    <row r="7" spans="1:15" x14ac:dyDescent="0.25">
      <c r="B7" s="557" t="s">
        <v>534</v>
      </c>
      <c r="C7" s="557"/>
      <c r="D7" s="557"/>
      <c r="E7" s="557"/>
      <c r="F7" s="557"/>
      <c r="G7" s="557"/>
      <c r="H7" s="557"/>
      <c r="I7" s="557"/>
      <c r="J7" s="557"/>
      <c r="K7" s="557"/>
      <c r="L7" s="557"/>
      <c r="M7" s="557"/>
      <c r="N7" s="557"/>
      <c r="O7" s="557"/>
    </row>
    <row r="8" spans="1:15" x14ac:dyDescent="0.25">
      <c r="B8" s="558" t="s">
        <v>533</v>
      </c>
      <c r="C8" s="558"/>
      <c r="D8" s="558"/>
      <c r="E8" s="558"/>
      <c r="F8" s="558"/>
      <c r="G8" s="558"/>
      <c r="H8" s="558"/>
      <c r="I8" s="558"/>
      <c r="J8" s="558"/>
      <c r="K8" s="558"/>
      <c r="L8" s="558"/>
      <c r="M8" s="558"/>
      <c r="N8" s="558"/>
      <c r="O8" s="472"/>
    </row>
    <row r="9" spans="1:15" x14ac:dyDescent="0.25">
      <c r="B9" s="557" t="s">
        <v>553</v>
      </c>
      <c r="C9" s="557"/>
      <c r="D9" s="557"/>
      <c r="E9" s="557"/>
      <c r="F9" s="557"/>
      <c r="G9" s="557"/>
      <c r="H9" s="557"/>
      <c r="I9" s="557"/>
      <c r="J9" s="557"/>
      <c r="K9" s="557"/>
      <c r="L9" s="557"/>
      <c r="M9" s="557"/>
      <c r="N9" s="557"/>
      <c r="O9" s="557"/>
    </row>
    <row r="10" spans="1:15" x14ac:dyDescent="0.25">
      <c r="B10" s="558" t="s">
        <v>552</v>
      </c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472"/>
    </row>
    <row r="11" spans="1:15" x14ac:dyDescent="0.25">
      <c r="B11" s="477"/>
      <c r="C11" s="477"/>
      <c r="D11" s="477"/>
      <c r="E11" s="477"/>
      <c r="F11" s="477"/>
      <c r="G11" s="477"/>
      <c r="H11" s="477"/>
      <c r="I11" s="477"/>
      <c r="J11" s="477"/>
      <c r="K11" s="477"/>
      <c r="L11" s="477"/>
      <c r="M11" s="477"/>
      <c r="N11" s="477"/>
      <c r="O11" s="477"/>
    </row>
    <row r="12" spans="1:15" ht="31.5" customHeight="1" x14ac:dyDescent="0.25">
      <c r="A12" s="503" t="s">
        <v>456</v>
      </c>
      <c r="B12" s="503"/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  <c r="O12" s="503"/>
    </row>
    <row r="13" spans="1:15" ht="17.25" customHeight="1" x14ac:dyDescent="0.25">
      <c r="G13" s="5"/>
      <c r="H13" s="5"/>
      <c r="I13" s="5"/>
      <c r="J13" s="5"/>
      <c r="K13" s="5"/>
      <c r="L13" s="5"/>
      <c r="M13" s="5"/>
      <c r="N13" s="5"/>
      <c r="O13" s="5" t="s">
        <v>407</v>
      </c>
    </row>
    <row r="14" spans="1:15" ht="15" customHeight="1" x14ac:dyDescent="0.25">
      <c r="A14" s="508" t="s">
        <v>5</v>
      </c>
      <c r="B14" s="511" t="s">
        <v>327</v>
      </c>
      <c r="C14" s="511" t="s">
        <v>54</v>
      </c>
      <c r="D14" s="524" t="s">
        <v>336</v>
      </c>
      <c r="E14" s="528" t="s">
        <v>194</v>
      </c>
      <c r="F14" s="528"/>
      <c r="G14" s="529"/>
      <c r="H14" s="514" t="s">
        <v>338</v>
      </c>
      <c r="I14" s="517" t="s">
        <v>194</v>
      </c>
      <c r="J14" s="518"/>
      <c r="K14" s="519"/>
      <c r="L14" s="523" t="s">
        <v>0</v>
      </c>
      <c r="M14" s="531" t="s">
        <v>194</v>
      </c>
      <c r="N14" s="532"/>
      <c r="O14" s="533"/>
    </row>
    <row r="15" spans="1:15" x14ac:dyDescent="0.25">
      <c r="A15" s="509"/>
      <c r="B15" s="512"/>
      <c r="C15" s="512"/>
      <c r="D15" s="525"/>
      <c r="E15" s="529" t="s">
        <v>1</v>
      </c>
      <c r="F15" s="543"/>
      <c r="G15" s="530" t="s">
        <v>2</v>
      </c>
      <c r="H15" s="515"/>
      <c r="I15" s="536" t="s">
        <v>1</v>
      </c>
      <c r="J15" s="536"/>
      <c r="K15" s="507" t="s">
        <v>2</v>
      </c>
      <c r="L15" s="523"/>
      <c r="M15" s="523" t="s">
        <v>1</v>
      </c>
      <c r="N15" s="523"/>
      <c r="O15" s="506" t="s">
        <v>2</v>
      </c>
    </row>
    <row r="16" spans="1:15" ht="30.75" customHeight="1" x14ac:dyDescent="0.25">
      <c r="A16" s="510"/>
      <c r="B16" s="513"/>
      <c r="C16" s="513"/>
      <c r="D16" s="526"/>
      <c r="E16" s="457" t="s">
        <v>3</v>
      </c>
      <c r="F16" s="458" t="s">
        <v>4</v>
      </c>
      <c r="G16" s="530"/>
      <c r="H16" s="516"/>
      <c r="I16" s="464" t="s">
        <v>3</v>
      </c>
      <c r="J16" s="460" t="s">
        <v>4</v>
      </c>
      <c r="K16" s="507"/>
      <c r="L16" s="523"/>
      <c r="M16" s="455" t="s">
        <v>3</v>
      </c>
      <c r="N16" s="459" t="s">
        <v>4</v>
      </c>
      <c r="O16" s="506"/>
    </row>
    <row r="17" spans="1:18" ht="15.95" customHeight="1" x14ac:dyDescent="0.25">
      <c r="A17" s="6" t="s">
        <v>71</v>
      </c>
      <c r="B17" s="520" t="s">
        <v>6</v>
      </c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2"/>
    </row>
    <row r="18" spans="1:18" ht="15" customHeight="1" x14ac:dyDescent="0.25">
      <c r="A18" s="132" t="s">
        <v>182</v>
      </c>
      <c r="B18" s="77" t="s">
        <v>20</v>
      </c>
      <c r="C18" s="133"/>
      <c r="D18" s="134">
        <f>SUM(D20:D35)</f>
        <v>351.79999999999995</v>
      </c>
      <c r="E18" s="134">
        <f>SUM(E20:E35)</f>
        <v>351.79999999999995</v>
      </c>
      <c r="F18" s="134">
        <f t="shared" ref="F18:O18" si="0">SUM(F20:F35)</f>
        <v>221.5</v>
      </c>
      <c r="G18" s="134">
        <f t="shared" si="0"/>
        <v>0</v>
      </c>
      <c r="H18" s="135">
        <f t="shared" si="0"/>
        <v>0.6</v>
      </c>
      <c r="I18" s="135">
        <f t="shared" si="0"/>
        <v>0.6</v>
      </c>
      <c r="J18" s="135">
        <f t="shared" si="0"/>
        <v>0.5</v>
      </c>
      <c r="K18" s="135">
        <f t="shared" si="0"/>
        <v>0</v>
      </c>
      <c r="L18" s="77">
        <f t="shared" si="0"/>
        <v>352.4</v>
      </c>
      <c r="M18" s="77">
        <f t="shared" si="0"/>
        <v>352.4</v>
      </c>
      <c r="N18" s="77">
        <f t="shared" si="0"/>
        <v>222</v>
      </c>
      <c r="O18" s="77">
        <f t="shared" si="0"/>
        <v>0</v>
      </c>
    </row>
    <row r="19" spans="1:18" ht="15" customHeight="1" x14ac:dyDescent="0.25">
      <c r="A19" s="136"/>
      <c r="B19" s="137" t="s">
        <v>194</v>
      </c>
      <c r="C19" s="138"/>
      <c r="D19" s="139"/>
      <c r="E19" s="139"/>
      <c r="F19" s="139"/>
      <c r="G19" s="139"/>
      <c r="H19" s="76"/>
      <c r="I19" s="76"/>
      <c r="J19" s="76"/>
      <c r="K19" s="76"/>
      <c r="L19" s="30"/>
      <c r="M19" s="30"/>
      <c r="N19" s="30"/>
      <c r="O19" s="30"/>
    </row>
    <row r="20" spans="1:18" ht="26.25" x14ac:dyDescent="0.25">
      <c r="A20" s="136"/>
      <c r="B20" s="140" t="s">
        <v>205</v>
      </c>
      <c r="C20" s="8" t="s">
        <v>9</v>
      </c>
      <c r="D20" s="9">
        <f>E20+G20</f>
        <v>0.8</v>
      </c>
      <c r="E20" s="9">
        <v>0.8</v>
      </c>
      <c r="F20" s="9">
        <v>0.6</v>
      </c>
      <c r="G20" s="9"/>
      <c r="H20" s="10">
        <f>I20+K20</f>
        <v>0</v>
      </c>
      <c r="I20" s="10"/>
      <c r="J20" s="10"/>
      <c r="K20" s="10"/>
      <c r="L20" s="12">
        <f>M20+O20</f>
        <v>0.8</v>
      </c>
      <c r="M20" s="12">
        <f>E20+I20</f>
        <v>0.8</v>
      </c>
      <c r="N20" s="12">
        <f>F20+J20</f>
        <v>0.6</v>
      </c>
      <c r="O20" s="12">
        <f>G20+K20</f>
        <v>0</v>
      </c>
    </row>
    <row r="21" spans="1:18" ht="15" customHeight="1" x14ac:dyDescent="0.25">
      <c r="A21" s="136"/>
      <c r="B21" s="141" t="s">
        <v>201</v>
      </c>
      <c r="C21" s="31" t="s">
        <v>9</v>
      </c>
      <c r="D21" s="17">
        <f>E21+G21</f>
        <v>30.8</v>
      </c>
      <c r="E21" s="17">
        <v>30.8</v>
      </c>
      <c r="F21" s="17">
        <v>23.6</v>
      </c>
      <c r="G21" s="17"/>
      <c r="H21" s="10">
        <f t="shared" ref="H21:H35" si="1">I21+K21</f>
        <v>0</v>
      </c>
      <c r="I21" s="10"/>
      <c r="J21" s="10"/>
      <c r="K21" s="10"/>
      <c r="L21" s="13">
        <f>M21+O21</f>
        <v>30.8</v>
      </c>
      <c r="M21" s="12">
        <f t="shared" ref="M21:O35" si="2">E21+I21</f>
        <v>30.8</v>
      </c>
      <c r="N21" s="12">
        <f t="shared" si="2"/>
        <v>23.6</v>
      </c>
      <c r="O21" s="12">
        <f t="shared" si="2"/>
        <v>0</v>
      </c>
    </row>
    <row r="22" spans="1:18" ht="26.25" x14ac:dyDescent="0.25">
      <c r="A22" s="136"/>
      <c r="B22" s="141" t="s">
        <v>207</v>
      </c>
      <c r="C22" s="31" t="s">
        <v>9</v>
      </c>
      <c r="D22" s="17">
        <f t="shared" ref="D22:D35" si="3">E22+G22</f>
        <v>8</v>
      </c>
      <c r="E22" s="17">
        <v>8</v>
      </c>
      <c r="F22" s="17">
        <v>6.1</v>
      </c>
      <c r="G22" s="17"/>
      <c r="H22" s="10">
        <f t="shared" si="1"/>
        <v>0</v>
      </c>
      <c r="I22" s="11"/>
      <c r="J22" s="11"/>
      <c r="K22" s="11"/>
      <c r="L22" s="13">
        <f t="shared" ref="L22:L35" si="4">M22+O22</f>
        <v>8</v>
      </c>
      <c r="M22" s="13">
        <f t="shared" si="2"/>
        <v>8</v>
      </c>
      <c r="N22" s="13">
        <f t="shared" si="2"/>
        <v>6.1</v>
      </c>
      <c r="O22" s="13">
        <f t="shared" si="2"/>
        <v>0</v>
      </c>
    </row>
    <row r="23" spans="1:18" ht="26.25" x14ac:dyDescent="0.25">
      <c r="A23" s="136"/>
      <c r="B23" s="141" t="s">
        <v>203</v>
      </c>
      <c r="C23" s="31" t="s">
        <v>9</v>
      </c>
      <c r="D23" s="17">
        <f t="shared" si="3"/>
        <v>26.1</v>
      </c>
      <c r="E23" s="17">
        <v>26.1</v>
      </c>
      <c r="F23" s="17">
        <v>16.100000000000001</v>
      </c>
      <c r="G23" s="17"/>
      <c r="H23" s="10">
        <f t="shared" si="1"/>
        <v>0.6</v>
      </c>
      <c r="I23" s="11">
        <v>0.6</v>
      </c>
      <c r="J23" s="11">
        <v>0.5</v>
      </c>
      <c r="K23" s="11"/>
      <c r="L23" s="13">
        <f t="shared" si="4"/>
        <v>26.700000000000003</v>
      </c>
      <c r="M23" s="13">
        <f t="shared" si="2"/>
        <v>26.700000000000003</v>
      </c>
      <c r="N23" s="13">
        <f t="shared" si="2"/>
        <v>16.600000000000001</v>
      </c>
      <c r="O23" s="13">
        <f t="shared" si="2"/>
        <v>0</v>
      </c>
    </row>
    <row r="24" spans="1:18" ht="15" customHeight="1" x14ac:dyDescent="0.25">
      <c r="A24" s="136"/>
      <c r="B24" s="475" t="s">
        <v>208</v>
      </c>
      <c r="C24" s="31" t="s">
        <v>9</v>
      </c>
      <c r="D24" s="17">
        <f t="shared" si="3"/>
        <v>94.3</v>
      </c>
      <c r="E24" s="17">
        <v>94.3</v>
      </c>
      <c r="F24" s="17">
        <v>68.5</v>
      </c>
      <c r="G24" s="17"/>
      <c r="H24" s="10">
        <f t="shared" si="1"/>
        <v>0</v>
      </c>
      <c r="I24" s="11"/>
      <c r="J24" s="11"/>
      <c r="K24" s="11"/>
      <c r="L24" s="13">
        <f t="shared" si="4"/>
        <v>94.3</v>
      </c>
      <c r="M24" s="13">
        <f t="shared" si="2"/>
        <v>94.3</v>
      </c>
      <c r="N24" s="13">
        <f t="shared" si="2"/>
        <v>68.5</v>
      </c>
      <c r="O24" s="13">
        <f t="shared" si="2"/>
        <v>0</v>
      </c>
    </row>
    <row r="25" spans="1:18" ht="15" customHeight="1" x14ac:dyDescent="0.25">
      <c r="A25" s="136"/>
      <c r="B25" s="475" t="s">
        <v>209</v>
      </c>
      <c r="C25" s="31" t="s">
        <v>9</v>
      </c>
      <c r="D25" s="17">
        <f t="shared" si="3"/>
        <v>13.8</v>
      </c>
      <c r="E25" s="17">
        <v>13.8</v>
      </c>
      <c r="F25" s="17">
        <v>9.9</v>
      </c>
      <c r="G25" s="17"/>
      <c r="H25" s="10">
        <f t="shared" si="1"/>
        <v>0</v>
      </c>
      <c r="I25" s="11"/>
      <c r="J25" s="11"/>
      <c r="K25" s="11"/>
      <c r="L25" s="13">
        <f t="shared" si="4"/>
        <v>13.8</v>
      </c>
      <c r="M25" s="13">
        <f t="shared" si="2"/>
        <v>13.8</v>
      </c>
      <c r="N25" s="13">
        <f t="shared" si="2"/>
        <v>9.9</v>
      </c>
      <c r="O25" s="13">
        <f t="shared" si="2"/>
        <v>0</v>
      </c>
    </row>
    <row r="26" spans="1:18" ht="26.25" x14ac:dyDescent="0.25">
      <c r="A26" s="136"/>
      <c r="B26" s="141" t="s">
        <v>202</v>
      </c>
      <c r="C26" s="31" t="s">
        <v>9</v>
      </c>
      <c r="D26" s="17">
        <f t="shared" si="3"/>
        <v>10</v>
      </c>
      <c r="E26" s="17">
        <v>10</v>
      </c>
      <c r="F26" s="17">
        <v>7.6</v>
      </c>
      <c r="G26" s="17"/>
      <c r="H26" s="10">
        <f t="shared" si="1"/>
        <v>0</v>
      </c>
      <c r="I26" s="11"/>
      <c r="J26" s="11"/>
      <c r="K26" s="11"/>
      <c r="L26" s="13">
        <f t="shared" si="4"/>
        <v>10</v>
      </c>
      <c r="M26" s="13">
        <f t="shared" si="2"/>
        <v>10</v>
      </c>
      <c r="N26" s="13">
        <f t="shared" si="2"/>
        <v>7.6</v>
      </c>
      <c r="O26" s="13">
        <f t="shared" si="2"/>
        <v>0</v>
      </c>
    </row>
    <row r="27" spans="1:18" ht="39" x14ac:dyDescent="0.25">
      <c r="A27" s="136"/>
      <c r="B27" s="141" t="s">
        <v>462</v>
      </c>
      <c r="C27" s="31" t="s">
        <v>9</v>
      </c>
      <c r="D27" s="17">
        <f t="shared" si="3"/>
        <v>12.1</v>
      </c>
      <c r="E27" s="17">
        <v>12.1</v>
      </c>
      <c r="F27" s="17">
        <v>2.9</v>
      </c>
      <c r="G27" s="17"/>
      <c r="H27" s="10">
        <f t="shared" si="1"/>
        <v>0</v>
      </c>
      <c r="I27" s="11"/>
      <c r="J27" s="11"/>
      <c r="K27" s="11"/>
      <c r="L27" s="13">
        <f t="shared" si="4"/>
        <v>12.1</v>
      </c>
      <c r="M27" s="13">
        <f>E27+I27</f>
        <v>12.1</v>
      </c>
      <c r="N27" s="13">
        <f t="shared" si="2"/>
        <v>2.9</v>
      </c>
      <c r="O27" s="13">
        <f t="shared" si="2"/>
        <v>0</v>
      </c>
    </row>
    <row r="28" spans="1:18" ht="26.25" x14ac:dyDescent="0.25">
      <c r="A28" s="136"/>
      <c r="B28" s="141" t="s">
        <v>224</v>
      </c>
      <c r="C28" s="31" t="s">
        <v>9</v>
      </c>
      <c r="D28" s="17">
        <f t="shared" si="3"/>
        <v>0.6</v>
      </c>
      <c r="E28" s="17">
        <v>0.6</v>
      </c>
      <c r="F28" s="17">
        <v>0.5</v>
      </c>
      <c r="G28" s="17"/>
      <c r="H28" s="10">
        <f t="shared" si="1"/>
        <v>0</v>
      </c>
      <c r="I28" s="11"/>
      <c r="J28" s="11"/>
      <c r="K28" s="11"/>
      <c r="L28" s="13">
        <f t="shared" si="4"/>
        <v>0.6</v>
      </c>
      <c r="M28" s="13">
        <f t="shared" ref="M28:M35" si="5">E28+I28</f>
        <v>0.6</v>
      </c>
      <c r="N28" s="13">
        <f t="shared" si="2"/>
        <v>0.5</v>
      </c>
      <c r="O28" s="13">
        <f t="shared" si="2"/>
        <v>0</v>
      </c>
    </row>
    <row r="29" spans="1:18" ht="15" customHeight="1" x14ac:dyDescent="0.25">
      <c r="A29" s="136"/>
      <c r="B29" s="141" t="s">
        <v>206</v>
      </c>
      <c r="C29" s="31" t="s">
        <v>23</v>
      </c>
      <c r="D29" s="17">
        <f t="shared" si="3"/>
        <v>16.7</v>
      </c>
      <c r="E29" s="17">
        <v>16.7</v>
      </c>
      <c r="F29" s="17">
        <v>11.3</v>
      </c>
      <c r="G29" s="17"/>
      <c r="H29" s="10">
        <f t="shared" si="1"/>
        <v>0</v>
      </c>
      <c r="I29" s="11"/>
      <c r="J29" s="11"/>
      <c r="K29" s="11"/>
      <c r="L29" s="13">
        <f t="shared" si="4"/>
        <v>16.7</v>
      </c>
      <c r="M29" s="13">
        <f t="shared" si="5"/>
        <v>16.7</v>
      </c>
      <c r="N29" s="13">
        <f t="shared" si="2"/>
        <v>11.3</v>
      </c>
      <c r="O29" s="13">
        <f t="shared" si="2"/>
        <v>0</v>
      </c>
    </row>
    <row r="30" spans="1:18" ht="15" customHeight="1" x14ac:dyDescent="0.25">
      <c r="A30" s="136"/>
      <c r="B30" s="475" t="s">
        <v>198</v>
      </c>
      <c r="C30" s="31" t="s">
        <v>23</v>
      </c>
      <c r="D30" s="17">
        <f t="shared" si="3"/>
        <v>7.6</v>
      </c>
      <c r="E30" s="17">
        <v>7.6</v>
      </c>
      <c r="F30" s="17">
        <v>5.2</v>
      </c>
      <c r="G30" s="17"/>
      <c r="H30" s="10">
        <f t="shared" si="1"/>
        <v>0</v>
      </c>
      <c r="I30" s="11"/>
      <c r="J30" s="11"/>
      <c r="K30" s="11"/>
      <c r="L30" s="13">
        <f t="shared" si="4"/>
        <v>7.6</v>
      </c>
      <c r="M30" s="13">
        <f t="shared" si="5"/>
        <v>7.6</v>
      </c>
      <c r="N30" s="13">
        <f t="shared" si="2"/>
        <v>5.2</v>
      </c>
      <c r="O30" s="13">
        <f t="shared" si="2"/>
        <v>0</v>
      </c>
    </row>
    <row r="31" spans="1:18" ht="15" customHeight="1" x14ac:dyDescent="0.25">
      <c r="A31" s="136"/>
      <c r="B31" s="141" t="s">
        <v>212</v>
      </c>
      <c r="C31" s="31" t="s">
        <v>25</v>
      </c>
      <c r="D31" s="17">
        <f t="shared" si="3"/>
        <v>100.8</v>
      </c>
      <c r="E31" s="17">
        <v>100.8</v>
      </c>
      <c r="F31" s="17">
        <v>54.4</v>
      </c>
      <c r="G31" s="17"/>
      <c r="H31" s="10">
        <f t="shared" si="1"/>
        <v>0</v>
      </c>
      <c r="I31" s="11"/>
      <c r="J31" s="11"/>
      <c r="K31" s="11"/>
      <c r="L31" s="13">
        <f t="shared" si="4"/>
        <v>100.8</v>
      </c>
      <c r="M31" s="13">
        <f t="shared" si="5"/>
        <v>100.8</v>
      </c>
      <c r="N31" s="13">
        <f t="shared" si="2"/>
        <v>54.4</v>
      </c>
      <c r="O31" s="13">
        <f t="shared" si="2"/>
        <v>0</v>
      </c>
    </row>
    <row r="32" spans="1:18" ht="39" hidden="1" x14ac:dyDescent="0.25">
      <c r="A32" s="136"/>
      <c r="B32" s="141" t="s">
        <v>214</v>
      </c>
      <c r="C32" s="31" t="s">
        <v>24</v>
      </c>
      <c r="D32" s="17">
        <f t="shared" si="3"/>
        <v>0</v>
      </c>
      <c r="E32" s="17"/>
      <c r="F32" s="17"/>
      <c r="G32" s="17"/>
      <c r="H32" s="10">
        <f t="shared" si="1"/>
        <v>0</v>
      </c>
      <c r="I32" s="11"/>
      <c r="J32" s="11"/>
      <c r="K32" s="11"/>
      <c r="L32" s="13">
        <f t="shared" si="4"/>
        <v>0</v>
      </c>
      <c r="M32" s="13">
        <f t="shared" si="5"/>
        <v>0</v>
      </c>
      <c r="N32" s="13">
        <f t="shared" si="2"/>
        <v>0</v>
      </c>
      <c r="O32" s="13">
        <f t="shared" si="2"/>
        <v>0</v>
      </c>
      <c r="R32" s="2" t="e">
        <f>L124-#REF!</f>
        <v>#REF!</v>
      </c>
    </row>
    <row r="33" spans="1:15" ht="27.75" customHeight="1" x14ac:dyDescent="0.25">
      <c r="A33" s="136"/>
      <c r="B33" s="475" t="s">
        <v>210</v>
      </c>
      <c r="C33" s="31" t="s">
        <v>24</v>
      </c>
      <c r="D33" s="17">
        <f t="shared" si="3"/>
        <v>6.1</v>
      </c>
      <c r="E33" s="17">
        <v>6.1</v>
      </c>
      <c r="F33" s="17"/>
      <c r="G33" s="17"/>
      <c r="H33" s="10">
        <f t="shared" si="1"/>
        <v>0</v>
      </c>
      <c r="I33" s="11"/>
      <c r="J33" s="11"/>
      <c r="K33" s="11"/>
      <c r="L33" s="13">
        <f t="shared" si="4"/>
        <v>6.1</v>
      </c>
      <c r="M33" s="13">
        <f t="shared" si="5"/>
        <v>6.1</v>
      </c>
      <c r="N33" s="13">
        <f t="shared" si="2"/>
        <v>0</v>
      </c>
      <c r="O33" s="13">
        <f t="shared" si="2"/>
        <v>0</v>
      </c>
    </row>
    <row r="34" spans="1:15" ht="16.5" customHeight="1" x14ac:dyDescent="0.25">
      <c r="A34" s="136"/>
      <c r="B34" s="475" t="s">
        <v>211</v>
      </c>
      <c r="C34" s="31" t="s">
        <v>24</v>
      </c>
      <c r="D34" s="17">
        <f t="shared" si="3"/>
        <v>11.7</v>
      </c>
      <c r="E34" s="17">
        <v>11.7</v>
      </c>
      <c r="F34" s="17">
        <v>7.2</v>
      </c>
      <c r="G34" s="17"/>
      <c r="H34" s="10">
        <f t="shared" si="1"/>
        <v>0</v>
      </c>
      <c r="I34" s="11"/>
      <c r="J34" s="11"/>
      <c r="K34" s="11"/>
      <c r="L34" s="13">
        <f t="shared" si="4"/>
        <v>11.7</v>
      </c>
      <c r="M34" s="13">
        <f t="shared" si="5"/>
        <v>11.7</v>
      </c>
      <c r="N34" s="13">
        <f t="shared" si="2"/>
        <v>7.2</v>
      </c>
      <c r="O34" s="13">
        <f t="shared" si="2"/>
        <v>0</v>
      </c>
    </row>
    <row r="35" spans="1:15" ht="15" customHeight="1" x14ac:dyDescent="0.25">
      <c r="A35" s="136"/>
      <c r="B35" s="475" t="s">
        <v>213</v>
      </c>
      <c r="C35" s="31" t="s">
        <v>24</v>
      </c>
      <c r="D35" s="17">
        <f t="shared" si="3"/>
        <v>12.4</v>
      </c>
      <c r="E35" s="17">
        <v>12.4</v>
      </c>
      <c r="F35" s="17">
        <v>7.6</v>
      </c>
      <c r="G35" s="17"/>
      <c r="H35" s="10">
        <f t="shared" si="1"/>
        <v>0</v>
      </c>
      <c r="I35" s="11"/>
      <c r="J35" s="11"/>
      <c r="K35" s="11"/>
      <c r="L35" s="13">
        <f t="shared" si="4"/>
        <v>12.4</v>
      </c>
      <c r="M35" s="13">
        <f t="shared" si="5"/>
        <v>12.4</v>
      </c>
      <c r="N35" s="13">
        <f t="shared" si="2"/>
        <v>7.6</v>
      </c>
      <c r="O35" s="13">
        <f t="shared" si="2"/>
        <v>0</v>
      </c>
    </row>
    <row r="36" spans="1:15" ht="15" customHeight="1" x14ac:dyDescent="0.25">
      <c r="A36" s="132" t="s">
        <v>72</v>
      </c>
      <c r="B36" s="30" t="s">
        <v>7</v>
      </c>
      <c r="C36" s="142"/>
      <c r="D36" s="139">
        <f>SUM(D38:D39)</f>
        <v>10.700000000000001</v>
      </c>
      <c r="E36" s="139">
        <f>SUM(E38:E39)</f>
        <v>10.700000000000001</v>
      </c>
      <c r="F36" s="139">
        <f>SUM(F38:F39)</f>
        <v>7.3</v>
      </c>
      <c r="G36" s="139">
        <f>SUM(G38:G39)</f>
        <v>0</v>
      </c>
      <c r="H36" s="76">
        <f t="shared" ref="H36:O36" si="6">SUM(H38:H39)</f>
        <v>0</v>
      </c>
      <c r="I36" s="76">
        <f t="shared" si="6"/>
        <v>0</v>
      </c>
      <c r="J36" s="76">
        <f t="shared" si="6"/>
        <v>0</v>
      </c>
      <c r="K36" s="76">
        <f t="shared" si="6"/>
        <v>0</v>
      </c>
      <c r="L36" s="30">
        <f t="shared" si="6"/>
        <v>10.700000000000001</v>
      </c>
      <c r="M36" s="30">
        <f t="shared" si="6"/>
        <v>10.700000000000001</v>
      </c>
      <c r="N36" s="30">
        <f t="shared" si="6"/>
        <v>7.3</v>
      </c>
      <c r="O36" s="30">
        <f t="shared" si="6"/>
        <v>0</v>
      </c>
    </row>
    <row r="37" spans="1:15" ht="15" customHeight="1" x14ac:dyDescent="0.25">
      <c r="A37" s="136"/>
      <c r="B37" s="137" t="s">
        <v>194</v>
      </c>
      <c r="C37" s="138"/>
      <c r="D37" s="139"/>
      <c r="E37" s="139"/>
      <c r="F37" s="139"/>
      <c r="G37" s="139"/>
      <c r="H37" s="76"/>
      <c r="I37" s="76"/>
      <c r="J37" s="76"/>
      <c r="K37" s="76"/>
      <c r="L37" s="30"/>
      <c r="M37" s="30"/>
      <c r="N37" s="30"/>
      <c r="O37" s="30"/>
    </row>
    <row r="38" spans="1:15" ht="15" customHeight="1" x14ac:dyDescent="0.25">
      <c r="A38" s="136"/>
      <c r="B38" s="140" t="s">
        <v>212</v>
      </c>
      <c r="C38" s="8" t="s">
        <v>25</v>
      </c>
      <c r="D38" s="9">
        <f>E38+G38</f>
        <v>10.3</v>
      </c>
      <c r="E38" s="9">
        <v>10.3</v>
      </c>
      <c r="F38" s="9">
        <v>7</v>
      </c>
      <c r="G38" s="9"/>
      <c r="H38" s="10">
        <f>I38+K38</f>
        <v>0</v>
      </c>
      <c r="I38" s="10"/>
      <c r="J38" s="10"/>
      <c r="K38" s="10"/>
      <c r="L38" s="12">
        <f>M38+O38</f>
        <v>10.3</v>
      </c>
      <c r="M38" s="12">
        <f>E38+I38</f>
        <v>10.3</v>
      </c>
      <c r="N38" s="12">
        <f>F38+J38</f>
        <v>7</v>
      </c>
      <c r="O38" s="12">
        <f>G38+K38</f>
        <v>0</v>
      </c>
    </row>
    <row r="39" spans="1:15" ht="39" x14ac:dyDescent="0.25">
      <c r="A39" s="136"/>
      <c r="B39" s="141" t="s">
        <v>215</v>
      </c>
      <c r="C39" s="31" t="s">
        <v>25</v>
      </c>
      <c r="D39" s="17">
        <f>E39+G39</f>
        <v>0.4</v>
      </c>
      <c r="E39" s="17">
        <v>0.4</v>
      </c>
      <c r="F39" s="17">
        <v>0.3</v>
      </c>
      <c r="G39" s="17"/>
      <c r="H39" s="11">
        <f>I39+K39</f>
        <v>0</v>
      </c>
      <c r="I39" s="11"/>
      <c r="J39" s="11"/>
      <c r="K39" s="11"/>
      <c r="L39" s="13">
        <f>M39+O39</f>
        <v>0.4</v>
      </c>
      <c r="M39" s="13">
        <f>E39+H39</f>
        <v>0.4</v>
      </c>
      <c r="N39" s="13">
        <f>F39+I39</f>
        <v>0.3</v>
      </c>
      <c r="O39" s="13">
        <f>G39+J39</f>
        <v>0</v>
      </c>
    </row>
    <row r="40" spans="1:15" ht="15" customHeight="1" x14ac:dyDescent="0.25">
      <c r="A40" s="132" t="s">
        <v>73</v>
      </c>
      <c r="B40" s="30" t="s">
        <v>10</v>
      </c>
      <c r="C40" s="142"/>
      <c r="D40" s="139">
        <f>SUM(D42:D43)</f>
        <v>10.3</v>
      </c>
      <c r="E40" s="139">
        <f>SUM(E42:E43)</f>
        <v>10.3</v>
      </c>
      <c r="F40" s="139">
        <f>SUM(F42:F43)</f>
        <v>7.3000000000000007</v>
      </c>
      <c r="G40" s="139">
        <f>SUM(G42:G43)</f>
        <v>0</v>
      </c>
      <c r="H40" s="76">
        <f>SUM(H42:H43)</f>
        <v>0</v>
      </c>
      <c r="I40" s="76">
        <f t="shared" ref="I40:K40" si="7">SUM(I42:I43)</f>
        <v>0</v>
      </c>
      <c r="J40" s="76">
        <f t="shared" si="7"/>
        <v>0</v>
      </c>
      <c r="K40" s="76">
        <f t="shared" si="7"/>
        <v>0</v>
      </c>
      <c r="L40" s="30">
        <f>SUM(L42:L43)</f>
        <v>10.3</v>
      </c>
      <c r="M40" s="30">
        <f>SUM(M42:M43)</f>
        <v>10.3</v>
      </c>
      <c r="N40" s="30">
        <f>SUM(N42:N43)</f>
        <v>7.3000000000000007</v>
      </c>
      <c r="O40" s="30">
        <f>SUM(O42:O43)</f>
        <v>0</v>
      </c>
    </row>
    <row r="41" spans="1:15" ht="15" customHeight="1" x14ac:dyDescent="0.25">
      <c r="A41" s="136"/>
      <c r="B41" s="137" t="s">
        <v>194</v>
      </c>
      <c r="C41" s="138"/>
      <c r="D41" s="139">
        <f>E41+G41</f>
        <v>0</v>
      </c>
      <c r="E41" s="139"/>
      <c r="F41" s="139"/>
      <c r="G41" s="139"/>
      <c r="H41" s="76">
        <f>I41+K41</f>
        <v>0</v>
      </c>
      <c r="I41" s="76"/>
      <c r="J41" s="76"/>
      <c r="K41" s="76"/>
      <c r="L41" s="30">
        <f>M41+O41</f>
        <v>0</v>
      </c>
      <c r="M41" s="30"/>
      <c r="N41" s="30"/>
      <c r="O41" s="30"/>
    </row>
    <row r="42" spans="1:15" ht="15" customHeight="1" x14ac:dyDescent="0.25">
      <c r="A42" s="136"/>
      <c r="B42" s="140" t="s">
        <v>212</v>
      </c>
      <c r="C42" s="8" t="s">
        <v>25</v>
      </c>
      <c r="D42" s="9">
        <f>E42+G42</f>
        <v>9.8000000000000007</v>
      </c>
      <c r="E42" s="9">
        <v>9.8000000000000007</v>
      </c>
      <c r="F42" s="9">
        <v>6.9</v>
      </c>
      <c r="G42" s="9"/>
      <c r="H42" s="10">
        <f>I42+K42</f>
        <v>0</v>
      </c>
      <c r="I42" s="10"/>
      <c r="J42" s="10"/>
      <c r="K42" s="10"/>
      <c r="L42" s="12">
        <f>M42+O42</f>
        <v>9.8000000000000007</v>
      </c>
      <c r="M42" s="12">
        <f>E42+I42</f>
        <v>9.8000000000000007</v>
      </c>
      <c r="N42" s="12">
        <f>F42+J42</f>
        <v>6.9</v>
      </c>
      <c r="O42" s="12">
        <f>G42+K42</f>
        <v>0</v>
      </c>
    </row>
    <row r="43" spans="1:15" ht="39" x14ac:dyDescent="0.25">
      <c r="A43" s="136"/>
      <c r="B43" s="141" t="s">
        <v>215</v>
      </c>
      <c r="C43" s="31" t="s">
        <v>25</v>
      </c>
      <c r="D43" s="17">
        <f>E43+G43</f>
        <v>0.5</v>
      </c>
      <c r="E43" s="17">
        <v>0.5</v>
      </c>
      <c r="F43" s="17">
        <v>0.4</v>
      </c>
      <c r="G43" s="17"/>
      <c r="H43" s="11">
        <f>I43+K43</f>
        <v>0</v>
      </c>
      <c r="I43" s="11"/>
      <c r="J43" s="11"/>
      <c r="K43" s="11"/>
      <c r="L43" s="13">
        <f>M43+O43</f>
        <v>0.5</v>
      </c>
      <c r="M43" s="13">
        <f>E43+H43</f>
        <v>0.5</v>
      </c>
      <c r="N43" s="13">
        <f>F43+I43</f>
        <v>0.4</v>
      </c>
      <c r="O43" s="13">
        <f>G43+J43</f>
        <v>0</v>
      </c>
    </row>
    <row r="44" spans="1:15" ht="15" customHeight="1" x14ac:dyDescent="0.25">
      <c r="A44" s="132" t="s">
        <v>74</v>
      </c>
      <c r="B44" s="30" t="s">
        <v>11</v>
      </c>
      <c r="C44" s="142"/>
      <c r="D44" s="139">
        <f>SUM(D46:D47)</f>
        <v>11.5</v>
      </c>
      <c r="E44" s="139">
        <f>SUM(E46:E47)</f>
        <v>11.5</v>
      </c>
      <c r="F44" s="139">
        <f>SUM(F46:F47)</f>
        <v>7.9</v>
      </c>
      <c r="G44" s="139">
        <f>SUM(G46:G47)</f>
        <v>0</v>
      </c>
      <c r="H44" s="76">
        <f>SUM(H46:H47)</f>
        <v>0</v>
      </c>
      <c r="I44" s="76">
        <f t="shared" ref="I44:J44" si="8">SUM(I46:I47)</f>
        <v>0</v>
      </c>
      <c r="J44" s="76">
        <f t="shared" si="8"/>
        <v>0</v>
      </c>
      <c r="K44" s="76">
        <f>SUM(K46:K47)</f>
        <v>0</v>
      </c>
      <c r="L44" s="30">
        <f>SUM(L46:L47)</f>
        <v>11.5</v>
      </c>
      <c r="M44" s="30">
        <f>SUM(M46:M47)</f>
        <v>11.5</v>
      </c>
      <c r="N44" s="30">
        <f>SUM(N46:N47)</f>
        <v>7.9</v>
      </c>
      <c r="O44" s="30">
        <f>SUM(O46:O47)</f>
        <v>0</v>
      </c>
    </row>
    <row r="45" spans="1:15" ht="15" customHeight="1" x14ac:dyDescent="0.25">
      <c r="A45" s="136"/>
      <c r="B45" s="137" t="s">
        <v>194</v>
      </c>
      <c r="C45" s="138"/>
      <c r="D45" s="139">
        <f>E45+G45</f>
        <v>0</v>
      </c>
      <c r="E45" s="139"/>
      <c r="F45" s="139"/>
      <c r="G45" s="139"/>
      <c r="H45" s="76">
        <f>I45+K45</f>
        <v>0</v>
      </c>
      <c r="I45" s="76"/>
      <c r="J45" s="76"/>
      <c r="K45" s="76"/>
      <c r="L45" s="30">
        <f>M45+O45</f>
        <v>0</v>
      </c>
      <c r="M45" s="30"/>
      <c r="N45" s="30"/>
      <c r="O45" s="30"/>
    </row>
    <row r="46" spans="1:15" ht="15" customHeight="1" x14ac:dyDescent="0.25">
      <c r="A46" s="136"/>
      <c r="B46" s="140" t="s">
        <v>212</v>
      </c>
      <c r="C46" s="8" t="s">
        <v>25</v>
      </c>
      <c r="D46" s="9">
        <f>E46+G46</f>
        <v>10.9</v>
      </c>
      <c r="E46" s="9">
        <v>10.9</v>
      </c>
      <c r="F46" s="9">
        <v>7.5</v>
      </c>
      <c r="G46" s="9"/>
      <c r="H46" s="10">
        <f>I46+K46</f>
        <v>0</v>
      </c>
      <c r="I46" s="10"/>
      <c r="J46" s="10"/>
      <c r="K46" s="10"/>
      <c r="L46" s="12">
        <f>M46+O46</f>
        <v>10.9</v>
      </c>
      <c r="M46" s="12">
        <f>E46+I46</f>
        <v>10.9</v>
      </c>
      <c r="N46" s="12">
        <f>F46+J46</f>
        <v>7.5</v>
      </c>
      <c r="O46" s="12">
        <f>G46+K46</f>
        <v>0</v>
      </c>
    </row>
    <row r="47" spans="1:15" ht="39" x14ac:dyDescent="0.25">
      <c r="A47" s="143"/>
      <c r="B47" s="144" t="s">
        <v>215</v>
      </c>
      <c r="C47" s="31" t="s">
        <v>25</v>
      </c>
      <c r="D47" s="17">
        <f>E47+G47</f>
        <v>0.6</v>
      </c>
      <c r="E47" s="17">
        <v>0.6</v>
      </c>
      <c r="F47" s="17">
        <v>0.4</v>
      </c>
      <c r="G47" s="17"/>
      <c r="H47" s="11">
        <f>I47+K47</f>
        <v>0</v>
      </c>
      <c r="I47" s="11"/>
      <c r="J47" s="11"/>
      <c r="K47" s="11"/>
      <c r="L47" s="13">
        <f>M47+O47</f>
        <v>0.6</v>
      </c>
      <c r="M47" s="13">
        <f>E47+H47</f>
        <v>0.6</v>
      </c>
      <c r="N47" s="13">
        <f>F47+I47</f>
        <v>0.4</v>
      </c>
      <c r="O47" s="13">
        <f>G47+J47</f>
        <v>0</v>
      </c>
    </row>
    <row r="48" spans="1:15" ht="15" customHeight="1" x14ac:dyDescent="0.25">
      <c r="A48" s="132" t="s">
        <v>75</v>
      </c>
      <c r="B48" s="30" t="s">
        <v>12</v>
      </c>
      <c r="C48" s="142"/>
      <c r="D48" s="139">
        <f>SUM(D50:D51)</f>
        <v>7.8</v>
      </c>
      <c r="E48" s="139">
        <f>SUM(E50:E51)</f>
        <v>7.8</v>
      </c>
      <c r="F48" s="139">
        <f>SUM(F50:F51)</f>
        <v>5.4</v>
      </c>
      <c r="G48" s="139">
        <f>SUM(G50:G51)</f>
        <v>0</v>
      </c>
      <c r="H48" s="76">
        <f>SUM(H50:H51)</f>
        <v>0</v>
      </c>
      <c r="I48" s="76">
        <f t="shared" ref="I48:K48" si="9">SUM(I50:I51)</f>
        <v>0</v>
      </c>
      <c r="J48" s="76">
        <f t="shared" si="9"/>
        <v>0</v>
      </c>
      <c r="K48" s="76">
        <f t="shared" si="9"/>
        <v>0</v>
      </c>
      <c r="L48" s="30">
        <f>SUM(L50:L51)</f>
        <v>7.8</v>
      </c>
      <c r="M48" s="30">
        <f>SUM(M50:M51)</f>
        <v>7.8</v>
      </c>
      <c r="N48" s="30">
        <f>SUM(N50:N51)</f>
        <v>5.4</v>
      </c>
      <c r="O48" s="30">
        <f>SUM(O50:O51)</f>
        <v>0</v>
      </c>
    </row>
    <row r="49" spans="1:15" ht="15" customHeight="1" x14ac:dyDescent="0.25">
      <c r="A49" s="136"/>
      <c r="B49" s="137" t="s">
        <v>194</v>
      </c>
      <c r="C49" s="138"/>
      <c r="D49" s="139">
        <f>E49+G49</f>
        <v>0</v>
      </c>
      <c r="E49" s="139"/>
      <c r="F49" s="139"/>
      <c r="G49" s="139"/>
      <c r="H49" s="76">
        <f>I49+K49</f>
        <v>0</v>
      </c>
      <c r="I49" s="76"/>
      <c r="J49" s="76"/>
      <c r="K49" s="76"/>
      <c r="L49" s="30">
        <f>M49+O49</f>
        <v>0</v>
      </c>
      <c r="M49" s="30"/>
      <c r="N49" s="30"/>
      <c r="O49" s="30"/>
    </row>
    <row r="50" spans="1:15" ht="15" customHeight="1" x14ac:dyDescent="0.25">
      <c r="A50" s="136"/>
      <c r="B50" s="140" t="s">
        <v>212</v>
      </c>
      <c r="C50" s="8" t="s">
        <v>25</v>
      </c>
      <c r="D50" s="9">
        <f>E50+G50</f>
        <v>7.3</v>
      </c>
      <c r="E50" s="9">
        <v>7.3</v>
      </c>
      <c r="F50" s="9">
        <v>5</v>
      </c>
      <c r="G50" s="9"/>
      <c r="H50" s="10">
        <f>I50+K50</f>
        <v>0</v>
      </c>
      <c r="I50" s="10"/>
      <c r="J50" s="10"/>
      <c r="K50" s="10"/>
      <c r="L50" s="12">
        <f>M50+O50</f>
        <v>7.3</v>
      </c>
      <c r="M50" s="12">
        <f t="shared" ref="M50:O51" si="10">E50+I50</f>
        <v>7.3</v>
      </c>
      <c r="N50" s="12">
        <f t="shared" si="10"/>
        <v>5</v>
      </c>
      <c r="O50" s="12">
        <f t="shared" si="10"/>
        <v>0</v>
      </c>
    </row>
    <row r="51" spans="1:15" ht="39" x14ac:dyDescent="0.25">
      <c r="A51" s="136"/>
      <c r="B51" s="141" t="s">
        <v>215</v>
      </c>
      <c r="C51" s="31" t="s">
        <v>25</v>
      </c>
      <c r="D51" s="17">
        <f>E51+G51</f>
        <v>0.5</v>
      </c>
      <c r="E51" s="17">
        <v>0.5</v>
      </c>
      <c r="F51" s="17">
        <v>0.4</v>
      </c>
      <c r="G51" s="17"/>
      <c r="H51" s="11">
        <f>I51+K51</f>
        <v>0</v>
      </c>
      <c r="I51" s="11"/>
      <c r="J51" s="11"/>
      <c r="K51" s="11"/>
      <c r="L51" s="12">
        <f>M51+O51</f>
        <v>0.5</v>
      </c>
      <c r="M51" s="12">
        <f t="shared" si="10"/>
        <v>0.5</v>
      </c>
      <c r="N51" s="12">
        <f t="shared" si="10"/>
        <v>0.4</v>
      </c>
      <c r="O51" s="12">
        <f t="shared" si="10"/>
        <v>0</v>
      </c>
    </row>
    <row r="52" spans="1:15" ht="15" customHeight="1" x14ac:dyDescent="0.25">
      <c r="A52" s="132" t="s">
        <v>76</v>
      </c>
      <c r="B52" s="30" t="s">
        <v>13</v>
      </c>
      <c r="C52" s="142"/>
      <c r="D52" s="139">
        <f>SUM(D54:D55)</f>
        <v>10.7</v>
      </c>
      <c r="E52" s="139">
        <f>SUM(E54:E55)</f>
        <v>10.7</v>
      </c>
      <c r="F52" s="139">
        <f>SUM(F54:F55)</f>
        <v>7.5</v>
      </c>
      <c r="G52" s="139">
        <f>SUM(G54:G55)</f>
        <v>0</v>
      </c>
      <c r="H52" s="76">
        <f>SUM(H54:H55)</f>
        <v>0</v>
      </c>
      <c r="I52" s="76">
        <f t="shared" ref="I52:K52" si="11">SUM(I54:I55)</f>
        <v>0</v>
      </c>
      <c r="J52" s="76">
        <f t="shared" si="11"/>
        <v>0</v>
      </c>
      <c r="K52" s="76">
        <f t="shared" si="11"/>
        <v>0</v>
      </c>
      <c r="L52" s="30">
        <f>SUM(L54:L55)</f>
        <v>10.7</v>
      </c>
      <c r="M52" s="30">
        <f>SUM(M54:M55)</f>
        <v>10.7</v>
      </c>
      <c r="N52" s="30">
        <f>SUM(N54:N55)</f>
        <v>7.5</v>
      </c>
      <c r="O52" s="30">
        <f>SUM(O54:O55)</f>
        <v>0</v>
      </c>
    </row>
    <row r="53" spans="1:15" ht="15" customHeight="1" x14ac:dyDescent="0.25">
      <c r="A53" s="136"/>
      <c r="B53" s="137" t="s">
        <v>194</v>
      </c>
      <c r="C53" s="138"/>
      <c r="D53" s="139">
        <f>E53+G53</f>
        <v>0</v>
      </c>
      <c r="E53" s="139"/>
      <c r="F53" s="139"/>
      <c r="G53" s="139"/>
      <c r="H53" s="76">
        <f>I53+K53</f>
        <v>0</v>
      </c>
      <c r="I53" s="76"/>
      <c r="J53" s="76"/>
      <c r="K53" s="76"/>
      <c r="L53" s="30">
        <f>M53+O53</f>
        <v>0</v>
      </c>
      <c r="M53" s="30"/>
      <c r="N53" s="30"/>
      <c r="O53" s="30"/>
    </row>
    <row r="54" spans="1:15" ht="15" customHeight="1" x14ac:dyDescent="0.25">
      <c r="A54" s="136"/>
      <c r="B54" s="140" t="s">
        <v>212</v>
      </c>
      <c r="C54" s="8" t="s">
        <v>25</v>
      </c>
      <c r="D54" s="9">
        <f>E54+G54</f>
        <v>10.1</v>
      </c>
      <c r="E54" s="9">
        <v>10.1</v>
      </c>
      <c r="F54" s="9">
        <v>7.1</v>
      </c>
      <c r="G54" s="9"/>
      <c r="H54" s="10">
        <f>I54+K54</f>
        <v>0</v>
      </c>
      <c r="I54" s="10"/>
      <c r="J54" s="10"/>
      <c r="K54" s="10"/>
      <c r="L54" s="12">
        <f>M54+O54</f>
        <v>10.1</v>
      </c>
      <c r="M54" s="12">
        <f>E54+I54</f>
        <v>10.1</v>
      </c>
      <c r="N54" s="12">
        <f>F54+J54</f>
        <v>7.1</v>
      </c>
      <c r="O54" s="12">
        <f>G54+K54</f>
        <v>0</v>
      </c>
    </row>
    <row r="55" spans="1:15" ht="39" x14ac:dyDescent="0.25">
      <c r="A55" s="136"/>
      <c r="B55" s="141" t="s">
        <v>215</v>
      </c>
      <c r="C55" s="31" t="s">
        <v>25</v>
      </c>
      <c r="D55" s="17">
        <f>E55+G55</f>
        <v>0.6</v>
      </c>
      <c r="E55" s="17">
        <v>0.6</v>
      </c>
      <c r="F55" s="17">
        <v>0.4</v>
      </c>
      <c r="G55" s="17"/>
      <c r="H55" s="11">
        <f>I55+K55</f>
        <v>0</v>
      </c>
      <c r="I55" s="11"/>
      <c r="J55" s="11"/>
      <c r="K55" s="11"/>
      <c r="L55" s="13">
        <f>M55+O55</f>
        <v>0.6</v>
      </c>
      <c r="M55" s="13">
        <f>E55+H55</f>
        <v>0.6</v>
      </c>
      <c r="N55" s="13">
        <f>F55+I55</f>
        <v>0.4</v>
      </c>
      <c r="O55" s="13">
        <f>G55+J55</f>
        <v>0</v>
      </c>
    </row>
    <row r="56" spans="1:15" ht="15" customHeight="1" x14ac:dyDescent="0.25">
      <c r="A56" s="132" t="s">
        <v>77</v>
      </c>
      <c r="B56" s="30" t="s">
        <v>14</v>
      </c>
      <c r="C56" s="142"/>
      <c r="D56" s="139">
        <f>SUM(D58:D59)</f>
        <v>8.6999999999999993</v>
      </c>
      <c r="E56" s="139">
        <f>SUM(E58:E59)</f>
        <v>8.6999999999999993</v>
      </c>
      <c r="F56" s="139">
        <f>SUM(F58:F59)</f>
        <v>5.9</v>
      </c>
      <c r="G56" s="139">
        <f>SUM(G58:G59)</f>
        <v>0</v>
      </c>
      <c r="H56" s="76">
        <f>SUM(H58:H59)</f>
        <v>0</v>
      </c>
      <c r="I56" s="76">
        <f t="shared" ref="I56:K56" si="12">SUM(I58:I59)</f>
        <v>0</v>
      </c>
      <c r="J56" s="76">
        <f t="shared" si="12"/>
        <v>0</v>
      </c>
      <c r="K56" s="76">
        <f t="shared" si="12"/>
        <v>0</v>
      </c>
      <c r="L56" s="30">
        <f>SUM(L58:L59)</f>
        <v>8.6999999999999993</v>
      </c>
      <c r="M56" s="30">
        <f>SUM(M58:M59)</f>
        <v>8.6999999999999993</v>
      </c>
      <c r="N56" s="30">
        <f>SUM(N58:N59)</f>
        <v>5.9</v>
      </c>
      <c r="O56" s="30">
        <f>SUM(O58:O59)</f>
        <v>0</v>
      </c>
    </row>
    <row r="57" spans="1:15" ht="15" customHeight="1" x14ac:dyDescent="0.25">
      <c r="A57" s="136"/>
      <c r="B57" s="137" t="s">
        <v>194</v>
      </c>
      <c r="C57" s="138"/>
      <c r="D57" s="139">
        <f>E57+G57</f>
        <v>0</v>
      </c>
      <c r="E57" s="139"/>
      <c r="F57" s="139"/>
      <c r="G57" s="139"/>
      <c r="H57" s="76">
        <f>I57+K57</f>
        <v>0</v>
      </c>
      <c r="I57" s="76"/>
      <c r="J57" s="76"/>
      <c r="K57" s="76"/>
      <c r="L57" s="30">
        <f>M57+O57</f>
        <v>0</v>
      </c>
      <c r="M57" s="30"/>
      <c r="N57" s="30"/>
      <c r="O57" s="30"/>
    </row>
    <row r="58" spans="1:15" ht="15" customHeight="1" x14ac:dyDescent="0.25">
      <c r="A58" s="136"/>
      <c r="B58" s="140" t="s">
        <v>212</v>
      </c>
      <c r="C58" s="8" t="s">
        <v>25</v>
      </c>
      <c r="D58" s="9">
        <f>E58+G58</f>
        <v>8.1999999999999993</v>
      </c>
      <c r="E58" s="9">
        <v>8.1999999999999993</v>
      </c>
      <c r="F58" s="9">
        <v>5.5</v>
      </c>
      <c r="G58" s="9"/>
      <c r="H58" s="10">
        <f>I58+K58</f>
        <v>0</v>
      </c>
      <c r="I58" s="10"/>
      <c r="J58" s="10"/>
      <c r="K58" s="10"/>
      <c r="L58" s="12">
        <f>M58+O58</f>
        <v>8.1999999999999993</v>
      </c>
      <c r="M58" s="12">
        <f t="shared" ref="M58:O59" si="13">E58+I58</f>
        <v>8.1999999999999993</v>
      </c>
      <c r="N58" s="12">
        <f t="shared" si="13"/>
        <v>5.5</v>
      </c>
      <c r="O58" s="12">
        <f t="shared" si="13"/>
        <v>0</v>
      </c>
    </row>
    <row r="59" spans="1:15" ht="39" x14ac:dyDescent="0.25">
      <c r="A59" s="136"/>
      <c r="B59" s="141" t="s">
        <v>215</v>
      </c>
      <c r="C59" s="31" t="s">
        <v>25</v>
      </c>
      <c r="D59" s="17">
        <f>E59+G59</f>
        <v>0.5</v>
      </c>
      <c r="E59" s="17">
        <v>0.5</v>
      </c>
      <c r="F59" s="17">
        <v>0.4</v>
      </c>
      <c r="G59" s="17"/>
      <c r="H59" s="11">
        <f>I59+K59</f>
        <v>0</v>
      </c>
      <c r="I59" s="11"/>
      <c r="J59" s="11"/>
      <c r="K59" s="11"/>
      <c r="L59" s="13">
        <f>M59+O59</f>
        <v>0.5</v>
      </c>
      <c r="M59" s="12">
        <f t="shared" si="13"/>
        <v>0.5</v>
      </c>
      <c r="N59" s="12">
        <f t="shared" si="13"/>
        <v>0.4</v>
      </c>
      <c r="O59" s="12">
        <f t="shared" si="13"/>
        <v>0</v>
      </c>
    </row>
    <row r="60" spans="1:15" ht="15" customHeight="1" x14ac:dyDescent="0.25">
      <c r="A60" s="132" t="s">
        <v>78</v>
      </c>
      <c r="B60" s="30" t="s">
        <v>15</v>
      </c>
      <c r="C60" s="142"/>
      <c r="D60" s="139">
        <f>SUM(D62:D63)</f>
        <v>11.2</v>
      </c>
      <c r="E60" s="139">
        <f>SUM(E62:E63)</f>
        <v>11.2</v>
      </c>
      <c r="F60" s="139">
        <f>SUM(F62:F63)</f>
        <v>8</v>
      </c>
      <c r="G60" s="139">
        <f>SUM(G62:G63)</f>
        <v>0</v>
      </c>
      <c r="H60" s="76">
        <f>SUM(H62:H63)</f>
        <v>0</v>
      </c>
      <c r="I60" s="76">
        <f t="shared" ref="I60:K60" si="14">SUM(I62:I63)</f>
        <v>0</v>
      </c>
      <c r="J60" s="76">
        <f t="shared" si="14"/>
        <v>0</v>
      </c>
      <c r="K60" s="76">
        <f t="shared" si="14"/>
        <v>0</v>
      </c>
      <c r="L60" s="30">
        <f>SUM(L62:L63)</f>
        <v>11.2</v>
      </c>
      <c r="M60" s="30">
        <f>SUM(M62:M63)</f>
        <v>11.2</v>
      </c>
      <c r="N60" s="30">
        <f>SUM(N62:N63)</f>
        <v>8</v>
      </c>
      <c r="O60" s="30">
        <f>SUM(O62:O63)</f>
        <v>0</v>
      </c>
    </row>
    <row r="61" spans="1:15" ht="15" customHeight="1" x14ac:dyDescent="0.25">
      <c r="A61" s="136"/>
      <c r="B61" s="137" t="s">
        <v>194</v>
      </c>
      <c r="C61" s="138"/>
      <c r="D61" s="139">
        <f>E61+G61</f>
        <v>0</v>
      </c>
      <c r="E61" s="139"/>
      <c r="F61" s="139"/>
      <c r="G61" s="139"/>
      <c r="H61" s="76">
        <f>I61+K61</f>
        <v>0</v>
      </c>
      <c r="I61" s="76"/>
      <c r="J61" s="76"/>
      <c r="K61" s="76"/>
      <c r="L61" s="30">
        <f>M61+O61</f>
        <v>0</v>
      </c>
      <c r="M61" s="30"/>
      <c r="N61" s="30"/>
      <c r="O61" s="30"/>
    </row>
    <row r="62" spans="1:15" ht="15" customHeight="1" x14ac:dyDescent="0.25">
      <c r="A62" s="136"/>
      <c r="B62" s="140" t="s">
        <v>212</v>
      </c>
      <c r="C62" s="8" t="s">
        <v>25</v>
      </c>
      <c r="D62" s="9">
        <f>E62+G62</f>
        <v>10.7</v>
      </c>
      <c r="E62" s="9">
        <v>10.7</v>
      </c>
      <c r="F62" s="9">
        <v>7.6</v>
      </c>
      <c r="G62" s="9"/>
      <c r="H62" s="10">
        <f>I62+K62</f>
        <v>0</v>
      </c>
      <c r="I62" s="10"/>
      <c r="J62" s="10"/>
      <c r="K62" s="10"/>
      <c r="L62" s="12">
        <f>M62+O62</f>
        <v>10.7</v>
      </c>
      <c r="M62" s="12">
        <f>E62+I62</f>
        <v>10.7</v>
      </c>
      <c r="N62" s="12">
        <f>F62+J62</f>
        <v>7.6</v>
      </c>
      <c r="O62" s="12">
        <f>G62+K62</f>
        <v>0</v>
      </c>
    </row>
    <row r="63" spans="1:15" ht="39" x14ac:dyDescent="0.25">
      <c r="A63" s="143"/>
      <c r="B63" s="141" t="s">
        <v>215</v>
      </c>
      <c r="C63" s="31" t="s">
        <v>25</v>
      </c>
      <c r="D63" s="17">
        <f>E63+G63</f>
        <v>0.5</v>
      </c>
      <c r="E63" s="17">
        <v>0.5</v>
      </c>
      <c r="F63" s="17">
        <v>0.4</v>
      </c>
      <c r="G63" s="17"/>
      <c r="H63" s="11">
        <f>I63+K63</f>
        <v>0</v>
      </c>
      <c r="I63" s="11"/>
      <c r="J63" s="11"/>
      <c r="K63" s="11"/>
      <c r="L63" s="13">
        <f>M63+O63</f>
        <v>0.5</v>
      </c>
      <c r="M63" s="13">
        <f>E63+H63</f>
        <v>0.5</v>
      </c>
      <c r="N63" s="13">
        <f>F63+I63</f>
        <v>0.4</v>
      </c>
      <c r="O63" s="13">
        <f>G63+J63</f>
        <v>0</v>
      </c>
    </row>
    <row r="64" spans="1:15" ht="15" customHeight="1" x14ac:dyDescent="0.25">
      <c r="A64" s="132" t="s">
        <v>79</v>
      </c>
      <c r="B64" s="30" t="s">
        <v>16</v>
      </c>
      <c r="C64" s="142"/>
      <c r="D64" s="139">
        <f>SUM(D66:D67)</f>
        <v>12.9</v>
      </c>
      <c r="E64" s="139">
        <f>SUM(E66:E67)</f>
        <v>12.9</v>
      </c>
      <c r="F64" s="139">
        <f>SUM(F66:F67)</f>
        <v>8.4</v>
      </c>
      <c r="G64" s="139">
        <f>SUM(G66:G67)</f>
        <v>0</v>
      </c>
      <c r="H64" s="76">
        <f>SUM(H66:H67)</f>
        <v>0</v>
      </c>
      <c r="I64" s="76">
        <f t="shared" ref="I64:J64" si="15">SUM(I66:I67)</f>
        <v>0</v>
      </c>
      <c r="J64" s="76">
        <f t="shared" si="15"/>
        <v>0</v>
      </c>
      <c r="K64" s="76">
        <f>SUM(K66:K67)</f>
        <v>0</v>
      </c>
      <c r="L64" s="30">
        <f>SUM(L66:L67)</f>
        <v>12.9</v>
      </c>
      <c r="M64" s="30">
        <f>SUM(M66:M67)</f>
        <v>12.9</v>
      </c>
      <c r="N64" s="30">
        <f>SUM(N66:N67)</f>
        <v>8.4</v>
      </c>
      <c r="O64" s="30">
        <f>SUM(O66:O67)</f>
        <v>0</v>
      </c>
    </row>
    <row r="65" spans="1:15" ht="15" customHeight="1" x14ac:dyDescent="0.25">
      <c r="A65" s="136"/>
      <c r="B65" s="137" t="s">
        <v>194</v>
      </c>
      <c r="C65" s="138"/>
      <c r="D65" s="139">
        <f>E65+G65</f>
        <v>0</v>
      </c>
      <c r="E65" s="139"/>
      <c r="F65" s="139"/>
      <c r="G65" s="139"/>
      <c r="H65" s="76">
        <f>I65+K65</f>
        <v>0</v>
      </c>
      <c r="I65" s="76"/>
      <c r="J65" s="76"/>
      <c r="K65" s="76"/>
      <c r="L65" s="30">
        <f>M65+O65</f>
        <v>0</v>
      </c>
      <c r="M65" s="30"/>
      <c r="N65" s="30"/>
      <c r="O65" s="30"/>
    </row>
    <row r="66" spans="1:15" ht="15" customHeight="1" x14ac:dyDescent="0.25">
      <c r="A66" s="136"/>
      <c r="B66" s="140" t="s">
        <v>212</v>
      </c>
      <c r="C66" s="8" t="s">
        <v>25</v>
      </c>
      <c r="D66" s="9">
        <f>E66+G66</f>
        <v>11.9</v>
      </c>
      <c r="E66" s="9">
        <v>11.9</v>
      </c>
      <c r="F66" s="9">
        <v>7.6</v>
      </c>
      <c r="G66" s="9"/>
      <c r="H66" s="10">
        <f>I66+K66</f>
        <v>0</v>
      </c>
      <c r="I66" s="10"/>
      <c r="J66" s="10"/>
      <c r="K66" s="10"/>
      <c r="L66" s="12">
        <f>M66+O66</f>
        <v>11.9</v>
      </c>
      <c r="M66" s="12">
        <f>E66+I66</f>
        <v>11.9</v>
      </c>
      <c r="N66" s="12">
        <f>F66+J66</f>
        <v>7.6</v>
      </c>
      <c r="O66" s="12">
        <f>G66+K66</f>
        <v>0</v>
      </c>
    </row>
    <row r="67" spans="1:15" ht="39" x14ac:dyDescent="0.25">
      <c r="A67" s="136"/>
      <c r="B67" s="141" t="s">
        <v>215</v>
      </c>
      <c r="C67" s="31" t="s">
        <v>25</v>
      </c>
      <c r="D67" s="17">
        <f>E67+G67</f>
        <v>1</v>
      </c>
      <c r="E67" s="17">
        <v>1</v>
      </c>
      <c r="F67" s="17">
        <v>0.8</v>
      </c>
      <c r="G67" s="17"/>
      <c r="H67" s="11">
        <f>I67+K67</f>
        <v>0</v>
      </c>
      <c r="I67" s="11"/>
      <c r="J67" s="11"/>
      <c r="K67" s="11"/>
      <c r="L67" s="13">
        <f>M67+O67</f>
        <v>1</v>
      </c>
      <c r="M67" s="13">
        <f>E67+H67</f>
        <v>1</v>
      </c>
      <c r="N67" s="13">
        <f>F67+I67</f>
        <v>0.8</v>
      </c>
      <c r="O67" s="13">
        <f>G67+J67</f>
        <v>0</v>
      </c>
    </row>
    <row r="68" spans="1:15" ht="15" customHeight="1" x14ac:dyDescent="0.25">
      <c r="A68" s="132" t="s">
        <v>80</v>
      </c>
      <c r="B68" s="30" t="s">
        <v>17</v>
      </c>
      <c r="C68" s="142"/>
      <c r="D68" s="139">
        <f>SUM(D70:D71)</f>
        <v>9.4</v>
      </c>
      <c r="E68" s="139">
        <f>SUM(E70:E71)</f>
        <v>9.4</v>
      </c>
      <c r="F68" s="139">
        <f>SUM(F70:F71)</f>
        <v>6.7</v>
      </c>
      <c r="G68" s="139">
        <f>SUM(G70:G71)</f>
        <v>0</v>
      </c>
      <c r="H68" s="76">
        <f>SUM(H70:H71)</f>
        <v>0</v>
      </c>
      <c r="I68" s="76">
        <f t="shared" ref="I68:J68" si="16">SUM(I70:I71)</f>
        <v>0</v>
      </c>
      <c r="J68" s="76">
        <f t="shared" si="16"/>
        <v>0</v>
      </c>
      <c r="K68" s="76">
        <f>SUM(K70:K71)</f>
        <v>0</v>
      </c>
      <c r="L68" s="30">
        <f>SUM(L70:L71)</f>
        <v>9.4</v>
      </c>
      <c r="M68" s="30">
        <f>SUM(M70:M71)</f>
        <v>9.4</v>
      </c>
      <c r="N68" s="30">
        <f>SUM(N70:N71)</f>
        <v>6.7</v>
      </c>
      <c r="O68" s="30">
        <f>SUM(O70:O71)</f>
        <v>0</v>
      </c>
    </row>
    <row r="69" spans="1:15" ht="15" customHeight="1" x14ac:dyDescent="0.25">
      <c r="A69" s="136"/>
      <c r="B69" s="137" t="s">
        <v>194</v>
      </c>
      <c r="C69" s="138"/>
      <c r="D69" s="139">
        <f>E69+G69</f>
        <v>0</v>
      </c>
      <c r="E69" s="139"/>
      <c r="F69" s="139"/>
      <c r="G69" s="139"/>
      <c r="H69" s="76">
        <f>I69+K69</f>
        <v>0</v>
      </c>
      <c r="I69" s="76"/>
      <c r="J69" s="76"/>
      <c r="K69" s="76"/>
      <c r="L69" s="30">
        <f>M69+O69</f>
        <v>0</v>
      </c>
      <c r="M69" s="30"/>
      <c r="N69" s="30"/>
      <c r="O69" s="30"/>
    </row>
    <row r="70" spans="1:15" ht="15" customHeight="1" x14ac:dyDescent="0.25">
      <c r="A70" s="136"/>
      <c r="B70" s="140" t="s">
        <v>212</v>
      </c>
      <c r="C70" s="8" t="s">
        <v>25</v>
      </c>
      <c r="D70" s="9">
        <f>E70+G70</f>
        <v>8.9</v>
      </c>
      <c r="E70" s="9">
        <v>8.9</v>
      </c>
      <c r="F70" s="9">
        <v>6.3</v>
      </c>
      <c r="G70" s="9"/>
      <c r="H70" s="10">
        <f>I70+K70</f>
        <v>0</v>
      </c>
      <c r="I70" s="10"/>
      <c r="J70" s="10"/>
      <c r="K70" s="10"/>
      <c r="L70" s="12">
        <f>M70+O70</f>
        <v>8.9</v>
      </c>
      <c r="M70" s="12">
        <f>E70+I70</f>
        <v>8.9</v>
      </c>
      <c r="N70" s="12">
        <f>F70+J70</f>
        <v>6.3</v>
      </c>
      <c r="O70" s="12">
        <f>G70+K70</f>
        <v>0</v>
      </c>
    </row>
    <row r="71" spans="1:15" ht="39" x14ac:dyDescent="0.25">
      <c r="A71" s="136"/>
      <c r="B71" s="141" t="s">
        <v>215</v>
      </c>
      <c r="C71" s="31" t="s">
        <v>25</v>
      </c>
      <c r="D71" s="17">
        <f>E71+G71</f>
        <v>0.5</v>
      </c>
      <c r="E71" s="17">
        <v>0.5</v>
      </c>
      <c r="F71" s="17">
        <v>0.4</v>
      </c>
      <c r="G71" s="17"/>
      <c r="H71" s="11">
        <f>I71+K71</f>
        <v>0</v>
      </c>
      <c r="I71" s="11"/>
      <c r="J71" s="11"/>
      <c r="K71" s="11"/>
      <c r="L71" s="13">
        <f>M71+O71</f>
        <v>0.5</v>
      </c>
      <c r="M71" s="13">
        <f>E71+H71</f>
        <v>0.5</v>
      </c>
      <c r="N71" s="13">
        <f>F71+I71</f>
        <v>0.4</v>
      </c>
      <c r="O71" s="13">
        <f>G71+J71</f>
        <v>0</v>
      </c>
    </row>
    <row r="72" spans="1:15" ht="15" customHeight="1" x14ac:dyDescent="0.25">
      <c r="A72" s="132" t="s">
        <v>81</v>
      </c>
      <c r="B72" s="30" t="s">
        <v>18</v>
      </c>
      <c r="C72" s="142"/>
      <c r="D72" s="139">
        <f>SUM(D74:D75)</f>
        <v>9.5</v>
      </c>
      <c r="E72" s="139">
        <f>SUM(E74:E75)</f>
        <v>9.5</v>
      </c>
      <c r="F72" s="139">
        <f>SUM(F74:F75)</f>
        <v>6.6000000000000005</v>
      </c>
      <c r="G72" s="139">
        <f>SUM(G74:G75)</f>
        <v>0</v>
      </c>
      <c r="H72" s="76">
        <f>SUM(H74:H75)</f>
        <v>0</v>
      </c>
      <c r="I72" s="76">
        <f t="shared" ref="I72:K72" si="17">SUM(I74:I75)</f>
        <v>0</v>
      </c>
      <c r="J72" s="76">
        <f t="shared" si="17"/>
        <v>0</v>
      </c>
      <c r="K72" s="76">
        <f t="shared" si="17"/>
        <v>0</v>
      </c>
      <c r="L72" s="30">
        <f>SUM(L74:L75)</f>
        <v>9.5</v>
      </c>
      <c r="M72" s="30">
        <f>SUM(M74:M75)</f>
        <v>9.5</v>
      </c>
      <c r="N72" s="30">
        <f>SUM(N74:N75)</f>
        <v>6.6000000000000005</v>
      </c>
      <c r="O72" s="30">
        <f>SUM(O74:O75)</f>
        <v>0</v>
      </c>
    </row>
    <row r="73" spans="1:15" ht="15" customHeight="1" x14ac:dyDescent="0.25">
      <c r="A73" s="136"/>
      <c r="B73" s="137" t="s">
        <v>194</v>
      </c>
      <c r="C73" s="138"/>
      <c r="D73" s="139">
        <f>E73+G73</f>
        <v>0</v>
      </c>
      <c r="E73" s="139"/>
      <c r="F73" s="139"/>
      <c r="G73" s="139"/>
      <c r="H73" s="76">
        <f>I73+K73</f>
        <v>0</v>
      </c>
      <c r="I73" s="76"/>
      <c r="J73" s="76"/>
      <c r="K73" s="76"/>
      <c r="L73" s="30">
        <f>M73+O73</f>
        <v>0</v>
      </c>
      <c r="M73" s="30"/>
      <c r="N73" s="30"/>
      <c r="O73" s="30"/>
    </row>
    <row r="74" spans="1:15" ht="15" customHeight="1" x14ac:dyDescent="0.25">
      <c r="A74" s="136"/>
      <c r="B74" s="140" t="s">
        <v>212</v>
      </c>
      <c r="C74" s="8" t="s">
        <v>25</v>
      </c>
      <c r="D74" s="9">
        <f>E74+G74</f>
        <v>9.1999999999999993</v>
      </c>
      <c r="E74" s="9">
        <v>9.1999999999999993</v>
      </c>
      <c r="F74" s="9">
        <v>6.4</v>
      </c>
      <c r="G74" s="9"/>
      <c r="H74" s="10">
        <f>I74+K74</f>
        <v>0</v>
      </c>
      <c r="I74" s="10"/>
      <c r="J74" s="10"/>
      <c r="K74" s="10"/>
      <c r="L74" s="12">
        <f>M74+O74</f>
        <v>9.1999999999999993</v>
      </c>
      <c r="M74" s="12">
        <f>E74+I74</f>
        <v>9.1999999999999993</v>
      </c>
      <c r="N74" s="12">
        <f>F74+J74</f>
        <v>6.4</v>
      </c>
      <c r="O74" s="12">
        <f>G74+K74</f>
        <v>0</v>
      </c>
    </row>
    <row r="75" spans="1:15" ht="39" x14ac:dyDescent="0.25">
      <c r="A75" s="136"/>
      <c r="B75" s="141" t="s">
        <v>215</v>
      </c>
      <c r="C75" s="31" t="s">
        <v>25</v>
      </c>
      <c r="D75" s="17">
        <f>E75+G75</f>
        <v>0.3</v>
      </c>
      <c r="E75" s="17">
        <v>0.3</v>
      </c>
      <c r="F75" s="17">
        <v>0.2</v>
      </c>
      <c r="G75" s="17"/>
      <c r="H75" s="11">
        <f>I75+K75</f>
        <v>0</v>
      </c>
      <c r="I75" s="11"/>
      <c r="J75" s="11"/>
      <c r="K75" s="11"/>
      <c r="L75" s="13">
        <f>M75+O75</f>
        <v>0.3</v>
      </c>
      <c r="M75" s="13">
        <f>E75+H75</f>
        <v>0.3</v>
      </c>
      <c r="N75" s="13">
        <f>F75+I75</f>
        <v>0.2</v>
      </c>
      <c r="O75" s="13">
        <f>G75+J75</f>
        <v>0</v>
      </c>
    </row>
    <row r="76" spans="1:15" ht="15" customHeight="1" x14ac:dyDescent="0.25">
      <c r="A76" s="132" t="s">
        <v>82</v>
      </c>
      <c r="B76" s="30" t="s">
        <v>19</v>
      </c>
      <c r="C76" s="559" t="s">
        <v>25</v>
      </c>
      <c r="D76" s="145">
        <f>E76+G76</f>
        <v>3.1</v>
      </c>
      <c r="E76" s="145">
        <v>3.1</v>
      </c>
      <c r="F76" s="145">
        <v>2.1</v>
      </c>
      <c r="G76" s="145"/>
      <c r="H76" s="146">
        <f>I76+K76</f>
        <v>0</v>
      </c>
      <c r="I76" s="146"/>
      <c r="J76" s="146"/>
      <c r="K76" s="146"/>
      <c r="L76" s="147">
        <f>M76+O76</f>
        <v>3.1</v>
      </c>
      <c r="M76" s="147">
        <f>E76+I76</f>
        <v>3.1</v>
      </c>
      <c r="N76" s="147">
        <f>F76+J76</f>
        <v>2.1</v>
      </c>
      <c r="O76" s="147">
        <f>SUM(O77:O77)</f>
        <v>0</v>
      </c>
    </row>
    <row r="77" spans="1:15" ht="39" x14ac:dyDescent="0.25">
      <c r="A77" s="136"/>
      <c r="B77" s="144" t="s">
        <v>215</v>
      </c>
      <c r="C77" s="560"/>
      <c r="D77" s="148"/>
      <c r="E77" s="148"/>
      <c r="F77" s="148"/>
      <c r="G77" s="148"/>
      <c r="H77" s="149"/>
      <c r="I77" s="149"/>
      <c r="J77" s="149"/>
      <c r="K77" s="149"/>
      <c r="L77" s="150"/>
      <c r="M77" s="150"/>
      <c r="N77" s="150"/>
      <c r="O77" s="150"/>
    </row>
    <row r="78" spans="1:15" ht="15" customHeight="1" x14ac:dyDescent="0.25">
      <c r="A78" s="6" t="s">
        <v>83</v>
      </c>
      <c r="B78" s="77" t="s">
        <v>170</v>
      </c>
      <c r="C78" s="561" t="s">
        <v>21</v>
      </c>
      <c r="D78" s="145">
        <f>E78+G78</f>
        <v>372.8</v>
      </c>
      <c r="E78" s="145">
        <v>372.8</v>
      </c>
      <c r="F78" s="145">
        <v>259.10000000000002</v>
      </c>
      <c r="G78" s="145"/>
      <c r="H78" s="146">
        <f>I78+K78</f>
        <v>0</v>
      </c>
      <c r="I78" s="146"/>
      <c r="J78" s="146"/>
      <c r="K78" s="146">
        <f>SUM(K79:K79)</f>
        <v>0</v>
      </c>
      <c r="L78" s="147">
        <f>M78+O78</f>
        <v>372.8</v>
      </c>
      <c r="M78" s="147">
        <f>E78+I78</f>
        <v>372.8</v>
      </c>
      <c r="N78" s="147">
        <f>F78+J78</f>
        <v>259.10000000000002</v>
      </c>
      <c r="O78" s="147">
        <f>SUM(O79:O79)</f>
        <v>0</v>
      </c>
    </row>
    <row r="79" spans="1:15" ht="15" customHeight="1" x14ac:dyDescent="0.25">
      <c r="A79" s="128"/>
      <c r="B79" s="144" t="s">
        <v>217</v>
      </c>
      <c r="C79" s="562"/>
      <c r="D79" s="148"/>
      <c r="E79" s="148"/>
      <c r="F79" s="148"/>
      <c r="G79" s="148"/>
      <c r="H79" s="149"/>
      <c r="I79" s="149"/>
      <c r="J79" s="149"/>
      <c r="K79" s="149"/>
      <c r="L79" s="150"/>
      <c r="M79" s="150"/>
      <c r="N79" s="150"/>
      <c r="O79" s="150"/>
    </row>
    <row r="80" spans="1:15" ht="15.95" customHeight="1" x14ac:dyDescent="0.25">
      <c r="A80" s="21" t="s">
        <v>84</v>
      </c>
      <c r="B80" s="84" t="s">
        <v>174</v>
      </c>
      <c r="C80" s="23"/>
      <c r="D80" s="24">
        <f>D18+D36+D40+D44+D48+D52+D56+D60+D64+D68+D72+D76+D78</f>
        <v>830.39999999999986</v>
      </c>
      <c r="E80" s="24">
        <f>E18+E36+E40+E44+E48+E52+E56+E60+E64+E68+E72+E76+E78</f>
        <v>830.39999999999986</v>
      </c>
      <c r="F80" s="24">
        <f>F18+F36+F40+F44+F48+F52+F56+F60+F64+F68+F72+F76+F78</f>
        <v>553.70000000000005</v>
      </c>
      <c r="G80" s="24">
        <f t="shared" ref="G80:O80" si="18">G18+G36+G40+G44+G48+G52+G56+G60+G64+G68+G72+G76+G78</f>
        <v>0</v>
      </c>
      <c r="H80" s="25">
        <f t="shared" si="18"/>
        <v>0.6</v>
      </c>
      <c r="I80" s="25">
        <f t="shared" si="18"/>
        <v>0.6</v>
      </c>
      <c r="J80" s="25">
        <f t="shared" si="18"/>
        <v>0.5</v>
      </c>
      <c r="K80" s="25">
        <f t="shared" si="18"/>
        <v>0</v>
      </c>
      <c r="L80" s="22">
        <f t="shared" si="18"/>
        <v>831</v>
      </c>
      <c r="M80" s="22">
        <f t="shared" si="18"/>
        <v>831</v>
      </c>
      <c r="N80" s="22">
        <f t="shared" si="18"/>
        <v>554.20000000000005</v>
      </c>
      <c r="O80" s="22">
        <f t="shared" si="18"/>
        <v>0</v>
      </c>
    </row>
    <row r="81" spans="1:15" ht="15.95" customHeight="1" x14ac:dyDescent="0.25">
      <c r="A81" s="20" t="s">
        <v>85</v>
      </c>
      <c r="B81" s="520" t="s">
        <v>63</v>
      </c>
      <c r="C81" s="521"/>
      <c r="D81" s="521"/>
      <c r="E81" s="521"/>
      <c r="F81" s="521"/>
      <c r="G81" s="521"/>
      <c r="H81" s="521"/>
      <c r="I81" s="521"/>
      <c r="J81" s="521"/>
      <c r="K81" s="521"/>
      <c r="L81" s="521"/>
      <c r="M81" s="521"/>
      <c r="N81" s="521"/>
      <c r="O81" s="522"/>
    </row>
    <row r="82" spans="1:15" ht="15" customHeight="1" x14ac:dyDescent="0.25">
      <c r="A82" s="563" t="s">
        <v>86</v>
      </c>
      <c r="B82" s="77" t="s">
        <v>70</v>
      </c>
      <c r="C82" s="138"/>
      <c r="D82" s="17">
        <f>SUM(D84:D85)</f>
        <v>164.60000000000002</v>
      </c>
      <c r="E82" s="17">
        <f>SUM(E84:E85)</f>
        <v>164.60000000000002</v>
      </c>
      <c r="F82" s="17">
        <f>SUM(F84:F85)</f>
        <v>94.8</v>
      </c>
      <c r="G82" s="17">
        <f>SUM(G84:G85)</f>
        <v>0</v>
      </c>
      <c r="H82" s="11">
        <f t="shared" ref="H82:O82" si="19">SUM(H84:H85)</f>
        <v>0</v>
      </c>
      <c r="I82" s="11">
        <f t="shared" si="19"/>
        <v>0</v>
      </c>
      <c r="J82" s="11">
        <f t="shared" si="19"/>
        <v>0</v>
      </c>
      <c r="K82" s="11">
        <f t="shared" si="19"/>
        <v>0</v>
      </c>
      <c r="L82" s="77">
        <f t="shared" si="19"/>
        <v>164.60000000000002</v>
      </c>
      <c r="M82" s="77">
        <f t="shared" si="19"/>
        <v>164.60000000000002</v>
      </c>
      <c r="N82" s="77">
        <f t="shared" si="19"/>
        <v>94.8</v>
      </c>
      <c r="O82" s="77">
        <f t="shared" si="19"/>
        <v>0</v>
      </c>
    </row>
    <row r="83" spans="1:15" ht="15" customHeight="1" x14ac:dyDescent="0.25">
      <c r="A83" s="564"/>
      <c r="B83" s="137" t="s">
        <v>194</v>
      </c>
      <c r="C83" s="138"/>
      <c r="D83" s="430"/>
      <c r="E83" s="139"/>
      <c r="F83" s="139"/>
      <c r="G83" s="139"/>
      <c r="H83" s="76"/>
      <c r="I83" s="257"/>
      <c r="J83" s="76"/>
      <c r="K83" s="257"/>
      <c r="L83" s="30"/>
      <c r="M83" s="30"/>
      <c r="N83" s="30"/>
      <c r="O83" s="30"/>
    </row>
    <row r="84" spans="1:15" ht="26.25" x14ac:dyDescent="0.25">
      <c r="A84" s="564"/>
      <c r="B84" s="140" t="s">
        <v>216</v>
      </c>
      <c r="C84" s="8" t="s">
        <v>32</v>
      </c>
      <c r="D84" s="427">
        <f>E84+G84</f>
        <v>94.7</v>
      </c>
      <c r="E84" s="9">
        <v>94.7</v>
      </c>
      <c r="F84" s="9">
        <v>58</v>
      </c>
      <c r="G84" s="9"/>
      <c r="H84" s="10">
        <f>I84+K84</f>
        <v>0</v>
      </c>
      <c r="I84" s="284"/>
      <c r="J84" s="10"/>
      <c r="K84" s="293"/>
      <c r="L84" s="13">
        <f>M84+O84</f>
        <v>94.7</v>
      </c>
      <c r="M84" s="300">
        <f>E84+I84</f>
        <v>94.7</v>
      </c>
      <c r="N84" s="300">
        <f>F84+J84</f>
        <v>58</v>
      </c>
      <c r="O84" s="66">
        <f>SUM(O85:O85)</f>
        <v>0</v>
      </c>
    </row>
    <row r="85" spans="1:15" ht="26.25" x14ac:dyDescent="0.25">
      <c r="A85" s="565"/>
      <c r="B85" s="144" t="s">
        <v>340</v>
      </c>
      <c r="C85" s="78" t="s">
        <v>32</v>
      </c>
      <c r="D85" s="9">
        <f>E85+G85</f>
        <v>69.900000000000006</v>
      </c>
      <c r="E85" s="9">
        <v>69.900000000000006</v>
      </c>
      <c r="F85" s="9">
        <v>36.799999999999997</v>
      </c>
      <c r="G85" s="9"/>
      <c r="H85" s="10">
        <f>I85+K85</f>
        <v>0</v>
      </c>
      <c r="I85" s="10"/>
      <c r="J85" s="10"/>
      <c r="K85" s="10"/>
      <c r="L85" s="12">
        <f>M85+O85</f>
        <v>69.900000000000006</v>
      </c>
      <c r="M85" s="163">
        <f>E85+I85</f>
        <v>69.900000000000006</v>
      </c>
      <c r="N85" s="163">
        <f>F85+J85</f>
        <v>36.799999999999997</v>
      </c>
      <c r="O85" s="12">
        <f>G85</f>
        <v>0</v>
      </c>
    </row>
    <row r="86" spans="1:15" ht="15.75" customHeight="1" x14ac:dyDescent="0.25">
      <c r="A86" s="21" t="s">
        <v>87</v>
      </c>
      <c r="B86" s="152" t="s">
        <v>176</v>
      </c>
      <c r="C86" s="29"/>
      <c r="D86" s="24">
        <f>D82</f>
        <v>164.60000000000002</v>
      </c>
      <c r="E86" s="24">
        <f>E82</f>
        <v>164.60000000000002</v>
      </c>
      <c r="F86" s="24">
        <f>F82</f>
        <v>94.8</v>
      </c>
      <c r="G86" s="24">
        <f>G82</f>
        <v>0</v>
      </c>
      <c r="H86" s="25">
        <f t="shared" ref="H86:O86" si="20">H82</f>
        <v>0</v>
      </c>
      <c r="I86" s="25">
        <f t="shared" si="20"/>
        <v>0</v>
      </c>
      <c r="J86" s="25">
        <f t="shared" si="20"/>
        <v>0</v>
      </c>
      <c r="K86" s="25">
        <f t="shared" si="20"/>
        <v>0</v>
      </c>
      <c r="L86" s="22">
        <f t="shared" si="20"/>
        <v>164.60000000000002</v>
      </c>
      <c r="M86" s="22">
        <f t="shared" si="20"/>
        <v>164.60000000000002</v>
      </c>
      <c r="N86" s="22">
        <f t="shared" si="20"/>
        <v>94.8</v>
      </c>
      <c r="O86" s="22">
        <f t="shared" si="20"/>
        <v>0</v>
      </c>
    </row>
    <row r="87" spans="1:15" ht="15.95" customHeight="1" x14ac:dyDescent="0.25">
      <c r="A87" s="20" t="s">
        <v>88</v>
      </c>
      <c r="B87" s="520" t="s">
        <v>181</v>
      </c>
      <c r="C87" s="521"/>
      <c r="D87" s="521"/>
      <c r="E87" s="521"/>
      <c r="F87" s="521"/>
      <c r="G87" s="521"/>
      <c r="H87" s="521"/>
      <c r="I87" s="521"/>
      <c r="J87" s="521"/>
      <c r="K87" s="521"/>
      <c r="L87" s="521"/>
      <c r="M87" s="521"/>
      <c r="N87" s="521"/>
      <c r="O87" s="522"/>
    </row>
    <row r="88" spans="1:15" ht="15" customHeight="1" x14ac:dyDescent="0.25">
      <c r="A88" s="6" t="s">
        <v>89</v>
      </c>
      <c r="B88" s="7" t="s">
        <v>20</v>
      </c>
      <c r="C88" s="555" t="s">
        <v>25</v>
      </c>
      <c r="D88" s="153">
        <f>E88+G88</f>
        <v>198</v>
      </c>
      <c r="E88" s="153">
        <v>193.9</v>
      </c>
      <c r="F88" s="153"/>
      <c r="G88" s="153">
        <v>4.0999999999999996</v>
      </c>
      <c r="H88" s="154">
        <f>I88+K88</f>
        <v>0</v>
      </c>
      <c r="I88" s="154"/>
      <c r="J88" s="154"/>
      <c r="K88" s="154"/>
      <c r="L88" s="155">
        <f>M88+O88</f>
        <v>198</v>
      </c>
      <c r="M88" s="147">
        <f>E88+I88</f>
        <v>193.9</v>
      </c>
      <c r="N88" s="147">
        <f t="shared" ref="N88:O88" si="21">F88+J88</f>
        <v>0</v>
      </c>
      <c r="O88" s="147">
        <f t="shared" si="21"/>
        <v>4.0999999999999996</v>
      </c>
    </row>
    <row r="89" spans="1:15" ht="39" customHeight="1" x14ac:dyDescent="0.25">
      <c r="A89" s="128"/>
      <c r="B89" s="156" t="s">
        <v>219</v>
      </c>
      <c r="C89" s="554"/>
      <c r="D89" s="148"/>
      <c r="E89" s="148"/>
      <c r="F89" s="148"/>
      <c r="G89" s="148"/>
      <c r="H89" s="149"/>
      <c r="I89" s="149"/>
      <c r="J89" s="149"/>
      <c r="K89" s="149"/>
      <c r="L89" s="150"/>
      <c r="M89" s="150"/>
      <c r="N89" s="150"/>
      <c r="O89" s="150"/>
    </row>
    <row r="90" spans="1:15" ht="15" customHeight="1" x14ac:dyDescent="0.25">
      <c r="A90" s="132" t="s">
        <v>90</v>
      </c>
      <c r="B90" s="30" t="s">
        <v>7</v>
      </c>
      <c r="C90" s="553" t="s">
        <v>25</v>
      </c>
      <c r="D90" s="145">
        <f>E90+G90</f>
        <v>10.3</v>
      </c>
      <c r="E90" s="145">
        <v>10.3</v>
      </c>
      <c r="F90" s="145">
        <v>7.7</v>
      </c>
      <c r="G90" s="145"/>
      <c r="H90" s="146">
        <f>I90+K90</f>
        <v>0</v>
      </c>
      <c r="I90" s="146"/>
      <c r="J90" s="146"/>
      <c r="K90" s="146"/>
      <c r="L90" s="147">
        <f>M90+O90</f>
        <v>10.3</v>
      </c>
      <c r="M90" s="147">
        <f>E90+I90</f>
        <v>10.3</v>
      </c>
      <c r="N90" s="147">
        <f>F90+J90</f>
        <v>7.7</v>
      </c>
      <c r="O90" s="147">
        <f>G90+K90</f>
        <v>0</v>
      </c>
    </row>
    <row r="91" spans="1:15" ht="39" x14ac:dyDescent="0.25">
      <c r="A91" s="136"/>
      <c r="B91" s="141" t="s">
        <v>218</v>
      </c>
      <c r="C91" s="554"/>
      <c r="D91" s="148"/>
      <c r="E91" s="148"/>
      <c r="F91" s="148"/>
      <c r="G91" s="148"/>
      <c r="H91" s="149"/>
      <c r="I91" s="149"/>
      <c r="J91" s="149"/>
      <c r="K91" s="149"/>
      <c r="L91" s="150"/>
      <c r="M91" s="150"/>
      <c r="N91" s="150"/>
      <c r="O91" s="150"/>
    </row>
    <row r="92" spans="1:15" ht="15" customHeight="1" x14ac:dyDescent="0.25">
      <c r="A92" s="132" t="s">
        <v>91</v>
      </c>
      <c r="B92" s="30" t="s">
        <v>10</v>
      </c>
      <c r="C92" s="553" t="s">
        <v>25</v>
      </c>
      <c r="D92" s="145">
        <f>E92+G92</f>
        <v>12</v>
      </c>
      <c r="E92" s="145">
        <v>12</v>
      </c>
      <c r="F92" s="145">
        <v>9</v>
      </c>
      <c r="G92" s="145"/>
      <c r="H92" s="146">
        <f>I92+K92</f>
        <v>0</v>
      </c>
      <c r="I92" s="146"/>
      <c r="J92" s="146"/>
      <c r="K92" s="146"/>
      <c r="L92" s="147">
        <f>M92+O92</f>
        <v>12</v>
      </c>
      <c r="M92" s="147">
        <f>E92+I92</f>
        <v>12</v>
      </c>
      <c r="N92" s="147">
        <f>F92+J92</f>
        <v>9</v>
      </c>
      <c r="O92" s="147">
        <f>G92+K92</f>
        <v>0</v>
      </c>
    </row>
    <row r="93" spans="1:15" ht="39" x14ac:dyDescent="0.25">
      <c r="A93" s="136"/>
      <c r="B93" s="141" t="s">
        <v>218</v>
      </c>
      <c r="C93" s="554"/>
      <c r="D93" s="148"/>
      <c r="E93" s="148"/>
      <c r="F93" s="148"/>
      <c r="G93" s="148"/>
      <c r="H93" s="149"/>
      <c r="I93" s="149"/>
      <c r="J93" s="149"/>
      <c r="K93" s="149"/>
      <c r="L93" s="150"/>
      <c r="M93" s="150"/>
      <c r="N93" s="150"/>
      <c r="O93" s="150"/>
    </row>
    <row r="94" spans="1:15" ht="15" customHeight="1" x14ac:dyDescent="0.25">
      <c r="A94" s="132" t="s">
        <v>92</v>
      </c>
      <c r="B94" s="30" t="s">
        <v>11</v>
      </c>
      <c r="C94" s="553" t="s">
        <v>25</v>
      </c>
      <c r="D94" s="145">
        <f>E94+G94</f>
        <v>16</v>
      </c>
      <c r="E94" s="145">
        <v>16</v>
      </c>
      <c r="F94" s="145">
        <v>12</v>
      </c>
      <c r="G94" s="145"/>
      <c r="H94" s="146">
        <f>I94+K94</f>
        <v>0</v>
      </c>
      <c r="I94" s="146"/>
      <c r="J94" s="146"/>
      <c r="K94" s="146"/>
      <c r="L94" s="147">
        <f>M94+O94</f>
        <v>16</v>
      </c>
      <c r="M94" s="147">
        <f>E94+I94</f>
        <v>16</v>
      </c>
      <c r="N94" s="147">
        <f>F94+J94</f>
        <v>12</v>
      </c>
      <c r="O94" s="147">
        <f>G94+K94</f>
        <v>0</v>
      </c>
    </row>
    <row r="95" spans="1:15" ht="39" x14ac:dyDescent="0.25">
      <c r="A95" s="136"/>
      <c r="B95" s="141" t="s">
        <v>218</v>
      </c>
      <c r="C95" s="554"/>
      <c r="D95" s="148"/>
      <c r="E95" s="148"/>
      <c r="F95" s="148"/>
      <c r="G95" s="148"/>
      <c r="H95" s="149"/>
      <c r="I95" s="149"/>
      <c r="J95" s="149"/>
      <c r="K95" s="149"/>
      <c r="L95" s="150"/>
      <c r="M95" s="150"/>
      <c r="N95" s="150"/>
      <c r="O95" s="150"/>
    </row>
    <row r="96" spans="1:15" ht="15" customHeight="1" x14ac:dyDescent="0.25">
      <c r="A96" s="132" t="s">
        <v>93</v>
      </c>
      <c r="B96" s="30" t="s">
        <v>12</v>
      </c>
      <c r="C96" s="553" t="s">
        <v>25</v>
      </c>
      <c r="D96" s="145">
        <f>E96+G96</f>
        <v>12</v>
      </c>
      <c r="E96" s="145">
        <v>12</v>
      </c>
      <c r="F96" s="145">
        <v>9</v>
      </c>
      <c r="G96" s="145"/>
      <c r="H96" s="146">
        <f>I96+K96</f>
        <v>0</v>
      </c>
      <c r="I96" s="146"/>
      <c r="J96" s="146"/>
      <c r="K96" s="146"/>
      <c r="L96" s="147">
        <f>M96+O96</f>
        <v>12</v>
      </c>
      <c r="M96" s="147">
        <f>E96+I96</f>
        <v>12</v>
      </c>
      <c r="N96" s="147">
        <f>F96+J96</f>
        <v>9</v>
      </c>
      <c r="O96" s="147">
        <f>G96+K96</f>
        <v>0</v>
      </c>
    </row>
    <row r="97" spans="1:15" ht="39" x14ac:dyDescent="0.25">
      <c r="A97" s="136"/>
      <c r="B97" s="141" t="s">
        <v>218</v>
      </c>
      <c r="C97" s="554"/>
      <c r="D97" s="148"/>
      <c r="E97" s="148"/>
      <c r="F97" s="148"/>
      <c r="G97" s="148"/>
      <c r="H97" s="149"/>
      <c r="I97" s="149"/>
      <c r="J97" s="149"/>
      <c r="K97" s="149"/>
      <c r="L97" s="150"/>
      <c r="M97" s="150"/>
      <c r="N97" s="150"/>
      <c r="O97" s="150"/>
    </row>
    <row r="98" spans="1:15" ht="15" customHeight="1" x14ac:dyDescent="0.25">
      <c r="A98" s="132" t="s">
        <v>94</v>
      </c>
      <c r="B98" s="30" t="s">
        <v>62</v>
      </c>
      <c r="C98" s="553" t="s">
        <v>25</v>
      </c>
      <c r="D98" s="145">
        <f>E98+G98</f>
        <v>16</v>
      </c>
      <c r="E98" s="145">
        <v>16</v>
      </c>
      <c r="F98" s="145">
        <v>12</v>
      </c>
      <c r="G98" s="145"/>
      <c r="H98" s="146">
        <f>I98+K98</f>
        <v>0</v>
      </c>
      <c r="I98" s="146"/>
      <c r="J98" s="146"/>
      <c r="K98" s="146"/>
      <c r="L98" s="147">
        <f>M98+O98</f>
        <v>16</v>
      </c>
      <c r="M98" s="147">
        <f>E98+I98</f>
        <v>16</v>
      </c>
      <c r="N98" s="147">
        <f>F98+J98</f>
        <v>12</v>
      </c>
      <c r="O98" s="147">
        <f>G98+K98</f>
        <v>0</v>
      </c>
    </row>
    <row r="99" spans="1:15" ht="39" x14ac:dyDescent="0.25">
      <c r="A99" s="136"/>
      <c r="B99" s="141" t="s">
        <v>218</v>
      </c>
      <c r="C99" s="554"/>
      <c r="D99" s="148"/>
      <c r="E99" s="148"/>
      <c r="F99" s="148"/>
      <c r="G99" s="148"/>
      <c r="H99" s="149"/>
      <c r="I99" s="149"/>
      <c r="J99" s="149"/>
      <c r="K99" s="149"/>
      <c r="L99" s="150"/>
      <c r="M99" s="150"/>
      <c r="N99" s="150"/>
      <c r="O99" s="150"/>
    </row>
    <row r="100" spans="1:15" ht="15" customHeight="1" x14ac:dyDescent="0.25">
      <c r="A100" s="132" t="s">
        <v>95</v>
      </c>
      <c r="B100" s="30" t="s">
        <v>14</v>
      </c>
      <c r="C100" s="553" t="s">
        <v>25</v>
      </c>
      <c r="D100" s="145">
        <f>E100+G100</f>
        <v>13.5</v>
      </c>
      <c r="E100" s="145">
        <v>13.5</v>
      </c>
      <c r="F100" s="145">
        <v>10.199999999999999</v>
      </c>
      <c r="G100" s="145"/>
      <c r="H100" s="146">
        <f>I100+K100</f>
        <v>0</v>
      </c>
      <c r="I100" s="146"/>
      <c r="J100" s="146"/>
      <c r="K100" s="146"/>
      <c r="L100" s="147">
        <f>M100+O100</f>
        <v>13.5</v>
      </c>
      <c r="M100" s="147">
        <f>E100+I100</f>
        <v>13.5</v>
      </c>
      <c r="N100" s="147">
        <f>F100+J100</f>
        <v>10.199999999999999</v>
      </c>
      <c r="O100" s="147">
        <f>G100+K100</f>
        <v>0</v>
      </c>
    </row>
    <row r="101" spans="1:15" ht="39" x14ac:dyDescent="0.25">
      <c r="A101" s="136"/>
      <c r="B101" s="141" t="s">
        <v>218</v>
      </c>
      <c r="C101" s="554"/>
      <c r="D101" s="148"/>
      <c r="E101" s="148"/>
      <c r="F101" s="148"/>
      <c r="G101" s="148"/>
      <c r="H101" s="149"/>
      <c r="I101" s="149"/>
      <c r="J101" s="149"/>
      <c r="K101" s="149"/>
      <c r="L101" s="150"/>
      <c r="M101" s="150"/>
      <c r="N101" s="150"/>
      <c r="O101" s="150"/>
    </row>
    <row r="102" spans="1:15" ht="15" customHeight="1" x14ac:dyDescent="0.25">
      <c r="A102" s="132" t="s">
        <v>96</v>
      </c>
      <c r="B102" s="30" t="s">
        <v>15</v>
      </c>
      <c r="C102" s="553" t="s">
        <v>25</v>
      </c>
      <c r="D102" s="145">
        <f>E102+G102</f>
        <v>13.5</v>
      </c>
      <c r="E102" s="145">
        <v>13.5</v>
      </c>
      <c r="F102" s="145">
        <v>10.199999999999999</v>
      </c>
      <c r="G102" s="145"/>
      <c r="H102" s="146">
        <f>I102+K102</f>
        <v>0</v>
      </c>
      <c r="I102" s="146"/>
      <c r="J102" s="146"/>
      <c r="K102" s="146"/>
      <c r="L102" s="147">
        <f>M102+O102</f>
        <v>13.5</v>
      </c>
      <c r="M102" s="147">
        <f>E102+I102</f>
        <v>13.5</v>
      </c>
      <c r="N102" s="147">
        <f>F102+J102</f>
        <v>10.199999999999999</v>
      </c>
      <c r="O102" s="147">
        <f>G102+K102</f>
        <v>0</v>
      </c>
    </row>
    <row r="103" spans="1:15" ht="39" x14ac:dyDescent="0.25">
      <c r="A103" s="136"/>
      <c r="B103" s="141" t="s">
        <v>218</v>
      </c>
      <c r="C103" s="554"/>
      <c r="D103" s="148"/>
      <c r="E103" s="148"/>
      <c r="F103" s="148"/>
      <c r="G103" s="148"/>
      <c r="H103" s="149"/>
      <c r="I103" s="149"/>
      <c r="J103" s="149"/>
      <c r="K103" s="149"/>
      <c r="L103" s="150"/>
      <c r="M103" s="150"/>
      <c r="N103" s="150"/>
      <c r="O103" s="150"/>
    </row>
    <row r="104" spans="1:15" ht="15" customHeight="1" x14ac:dyDescent="0.25">
      <c r="A104" s="132" t="s">
        <v>97</v>
      </c>
      <c r="B104" s="30" t="s">
        <v>16</v>
      </c>
      <c r="C104" s="553" t="s">
        <v>25</v>
      </c>
      <c r="D104" s="145">
        <f>E104+G104</f>
        <v>26.2</v>
      </c>
      <c r="E104" s="145">
        <v>26.2</v>
      </c>
      <c r="F104" s="145">
        <v>19.7</v>
      </c>
      <c r="G104" s="145"/>
      <c r="H104" s="146">
        <f>I104+K104</f>
        <v>0</v>
      </c>
      <c r="I104" s="146"/>
      <c r="J104" s="146"/>
      <c r="K104" s="146"/>
      <c r="L104" s="147">
        <f>M104+O104</f>
        <v>26.2</v>
      </c>
      <c r="M104" s="147">
        <f>E104+I104</f>
        <v>26.2</v>
      </c>
      <c r="N104" s="147">
        <f>F104+J104</f>
        <v>19.7</v>
      </c>
      <c r="O104" s="147">
        <f>G104+K104</f>
        <v>0</v>
      </c>
    </row>
    <row r="105" spans="1:15" ht="39" x14ac:dyDescent="0.25">
      <c r="A105" s="136"/>
      <c r="B105" s="141" t="s">
        <v>218</v>
      </c>
      <c r="C105" s="554"/>
      <c r="D105" s="148"/>
      <c r="E105" s="148"/>
      <c r="F105" s="148"/>
      <c r="G105" s="148"/>
      <c r="H105" s="149"/>
      <c r="I105" s="149"/>
      <c r="J105" s="149"/>
      <c r="K105" s="149"/>
      <c r="L105" s="150"/>
      <c r="M105" s="150"/>
      <c r="N105" s="150"/>
      <c r="O105" s="150"/>
    </row>
    <row r="106" spans="1:15" ht="15" customHeight="1" x14ac:dyDescent="0.25">
      <c r="A106" s="132" t="s">
        <v>98</v>
      </c>
      <c r="B106" s="30" t="s">
        <v>17</v>
      </c>
      <c r="C106" s="553" t="s">
        <v>25</v>
      </c>
      <c r="D106" s="145">
        <f>E106+G106</f>
        <v>12</v>
      </c>
      <c r="E106" s="145">
        <v>12</v>
      </c>
      <c r="F106" s="145">
        <v>9</v>
      </c>
      <c r="G106" s="145"/>
      <c r="H106" s="146">
        <f>I106+K106</f>
        <v>0</v>
      </c>
      <c r="I106" s="146"/>
      <c r="J106" s="146"/>
      <c r="K106" s="146"/>
      <c r="L106" s="147">
        <f>M106+O106</f>
        <v>12</v>
      </c>
      <c r="M106" s="147">
        <f>E106+I106</f>
        <v>12</v>
      </c>
      <c r="N106" s="147">
        <f>F106+J106</f>
        <v>9</v>
      </c>
      <c r="O106" s="147">
        <f>G106+K106</f>
        <v>0</v>
      </c>
    </row>
    <row r="107" spans="1:15" ht="39" x14ac:dyDescent="0.25">
      <c r="A107" s="136"/>
      <c r="B107" s="141" t="s">
        <v>218</v>
      </c>
      <c r="C107" s="554"/>
      <c r="D107" s="148"/>
      <c r="E107" s="148"/>
      <c r="F107" s="148"/>
      <c r="G107" s="148"/>
      <c r="H107" s="149"/>
      <c r="I107" s="149"/>
      <c r="J107" s="149"/>
      <c r="K107" s="149"/>
      <c r="L107" s="150"/>
      <c r="M107" s="150"/>
      <c r="N107" s="150"/>
      <c r="O107" s="150"/>
    </row>
    <row r="108" spans="1:15" ht="15" customHeight="1" x14ac:dyDescent="0.25">
      <c r="A108" s="132" t="s">
        <v>99</v>
      </c>
      <c r="B108" s="30" t="s">
        <v>18</v>
      </c>
      <c r="C108" s="553" t="s">
        <v>25</v>
      </c>
      <c r="D108" s="145">
        <f>E108+G108</f>
        <v>9</v>
      </c>
      <c r="E108" s="145">
        <v>9</v>
      </c>
      <c r="F108" s="145">
        <v>6.7</v>
      </c>
      <c r="G108" s="145"/>
      <c r="H108" s="146">
        <f>I108+K108</f>
        <v>0</v>
      </c>
      <c r="I108" s="146"/>
      <c r="J108" s="146"/>
      <c r="K108" s="146"/>
      <c r="L108" s="147">
        <f>M108+O108</f>
        <v>9</v>
      </c>
      <c r="M108" s="147">
        <f>E108+I108</f>
        <v>9</v>
      </c>
      <c r="N108" s="147">
        <f>F108+J108</f>
        <v>6.7</v>
      </c>
      <c r="O108" s="147">
        <f>G108+K108</f>
        <v>0</v>
      </c>
    </row>
    <row r="109" spans="1:15" ht="39" x14ac:dyDescent="0.25">
      <c r="A109" s="136"/>
      <c r="B109" s="141" t="s">
        <v>218</v>
      </c>
      <c r="C109" s="554"/>
      <c r="D109" s="148"/>
      <c r="E109" s="148"/>
      <c r="F109" s="148"/>
      <c r="G109" s="148"/>
      <c r="H109" s="149"/>
      <c r="I109" s="149"/>
      <c r="J109" s="149"/>
      <c r="K109" s="149"/>
      <c r="L109" s="150"/>
      <c r="M109" s="150"/>
      <c r="N109" s="150"/>
      <c r="O109" s="150"/>
    </row>
    <row r="110" spans="1:15" ht="15" customHeight="1" x14ac:dyDescent="0.25">
      <c r="A110" s="132" t="s">
        <v>100</v>
      </c>
      <c r="B110" s="30" t="s">
        <v>19</v>
      </c>
      <c r="C110" s="553" t="s">
        <v>25</v>
      </c>
      <c r="D110" s="145">
        <f>E110+G110</f>
        <v>77.7</v>
      </c>
      <c r="E110" s="145">
        <v>77.7</v>
      </c>
      <c r="F110" s="145">
        <v>52</v>
      </c>
      <c r="G110" s="145"/>
      <c r="H110" s="146">
        <f>I110+K110</f>
        <v>0</v>
      </c>
      <c r="I110" s="146"/>
      <c r="J110" s="146"/>
      <c r="K110" s="146"/>
      <c r="L110" s="147">
        <f>M110+O110</f>
        <v>77.7</v>
      </c>
      <c r="M110" s="147">
        <f>E110+I110</f>
        <v>77.7</v>
      </c>
      <c r="N110" s="147">
        <f>F110+J110</f>
        <v>52</v>
      </c>
      <c r="O110" s="147">
        <f>G110+K110</f>
        <v>0</v>
      </c>
    </row>
    <row r="111" spans="1:15" ht="39" x14ac:dyDescent="0.25">
      <c r="A111" s="136"/>
      <c r="B111" s="141" t="s">
        <v>218</v>
      </c>
      <c r="C111" s="554"/>
      <c r="D111" s="148"/>
      <c r="E111" s="148"/>
      <c r="F111" s="148"/>
      <c r="G111" s="148"/>
      <c r="H111" s="149"/>
      <c r="I111" s="149"/>
      <c r="J111" s="149"/>
      <c r="K111" s="149"/>
      <c r="L111" s="150"/>
      <c r="M111" s="150"/>
      <c r="N111" s="150"/>
      <c r="O111" s="150"/>
    </row>
    <row r="112" spans="1:15" ht="15.95" customHeight="1" x14ac:dyDescent="0.25">
      <c r="A112" s="21" t="s">
        <v>101</v>
      </c>
      <c r="B112" s="28" t="s">
        <v>178</v>
      </c>
      <c r="C112" s="26"/>
      <c r="D112" s="24">
        <f>SUM(D88:D111)</f>
        <v>416.2</v>
      </c>
      <c r="E112" s="24">
        <f>SUM(E88:E111)</f>
        <v>412.1</v>
      </c>
      <c r="F112" s="24">
        <f>SUM(F88:F111)</f>
        <v>157.5</v>
      </c>
      <c r="G112" s="24">
        <f>SUM(G88:G111)</f>
        <v>4.0999999999999996</v>
      </c>
      <c r="H112" s="25">
        <f t="shared" ref="H112:O112" si="22">SUM(H88:H111)</f>
        <v>0</v>
      </c>
      <c r="I112" s="25">
        <f t="shared" si="22"/>
        <v>0</v>
      </c>
      <c r="J112" s="25">
        <f t="shared" si="22"/>
        <v>0</v>
      </c>
      <c r="K112" s="25">
        <f t="shared" si="22"/>
        <v>0</v>
      </c>
      <c r="L112" s="22">
        <f t="shared" si="22"/>
        <v>416.2</v>
      </c>
      <c r="M112" s="22">
        <f t="shared" si="22"/>
        <v>412.1</v>
      </c>
      <c r="N112" s="22">
        <f t="shared" si="22"/>
        <v>157.5</v>
      </c>
      <c r="O112" s="22">
        <f t="shared" si="22"/>
        <v>4.0999999999999996</v>
      </c>
    </row>
    <row r="113" spans="1:15" ht="15.95" customHeight="1" x14ac:dyDescent="0.25">
      <c r="A113" s="20" t="s">
        <v>102</v>
      </c>
      <c r="B113" s="520" t="s">
        <v>68</v>
      </c>
      <c r="C113" s="521"/>
      <c r="D113" s="521"/>
      <c r="E113" s="521"/>
      <c r="F113" s="521"/>
      <c r="G113" s="521"/>
      <c r="H113" s="521"/>
      <c r="I113" s="521"/>
      <c r="J113" s="521"/>
      <c r="K113" s="521"/>
      <c r="L113" s="521"/>
      <c r="M113" s="521"/>
      <c r="N113" s="521"/>
      <c r="O113" s="522"/>
    </row>
    <row r="114" spans="1:15" ht="15" customHeight="1" x14ac:dyDescent="0.25">
      <c r="A114" s="566" t="s">
        <v>103</v>
      </c>
      <c r="B114" s="77" t="s">
        <v>20</v>
      </c>
      <c r="C114" s="157"/>
      <c r="D114" s="134">
        <f t="shared" ref="D114:O114" si="23">SUM(D116:D120)</f>
        <v>919</v>
      </c>
      <c r="E114" s="134">
        <f t="shared" si="23"/>
        <v>919</v>
      </c>
      <c r="F114" s="134">
        <f t="shared" si="23"/>
        <v>2.7</v>
      </c>
      <c r="G114" s="134">
        <f t="shared" si="23"/>
        <v>0</v>
      </c>
      <c r="H114" s="135">
        <f t="shared" si="23"/>
        <v>0</v>
      </c>
      <c r="I114" s="135">
        <f t="shared" si="23"/>
        <v>0</v>
      </c>
      <c r="J114" s="135">
        <f t="shared" si="23"/>
        <v>0</v>
      </c>
      <c r="K114" s="135">
        <f t="shared" si="23"/>
        <v>0</v>
      </c>
      <c r="L114" s="77">
        <f t="shared" si="23"/>
        <v>919</v>
      </c>
      <c r="M114" s="77">
        <f t="shared" si="23"/>
        <v>919</v>
      </c>
      <c r="N114" s="77">
        <f t="shared" si="23"/>
        <v>2.7</v>
      </c>
      <c r="O114" s="77">
        <f t="shared" si="23"/>
        <v>0</v>
      </c>
    </row>
    <row r="115" spans="1:15" ht="15" customHeight="1" x14ac:dyDescent="0.25">
      <c r="A115" s="567"/>
      <c r="B115" s="137" t="s">
        <v>194</v>
      </c>
      <c r="C115" s="158"/>
      <c r="D115" s="139"/>
      <c r="E115" s="139"/>
      <c r="F115" s="139"/>
      <c r="G115" s="139"/>
      <c r="H115" s="76"/>
      <c r="I115" s="76"/>
      <c r="J115" s="76"/>
      <c r="K115" s="76"/>
      <c r="L115" s="36"/>
      <c r="M115" s="36"/>
      <c r="N115" s="36"/>
      <c r="O115" s="30"/>
    </row>
    <row r="116" spans="1:15" ht="26.25" x14ac:dyDescent="0.25">
      <c r="A116" s="567"/>
      <c r="B116" s="475" t="s">
        <v>463</v>
      </c>
      <c r="C116" s="388" t="s">
        <v>32</v>
      </c>
      <c r="D116" s="17">
        <f t="shared" ref="D116:D121" si="24">E116+G116</f>
        <v>4.2</v>
      </c>
      <c r="E116" s="17">
        <v>4.2</v>
      </c>
      <c r="F116" s="17">
        <v>2.7</v>
      </c>
      <c r="G116" s="17"/>
      <c r="H116" s="11">
        <f t="shared" ref="H116:H121" si="25">I116+K116</f>
        <v>0</v>
      </c>
      <c r="I116" s="11"/>
      <c r="J116" s="11"/>
      <c r="K116" s="11"/>
      <c r="L116" s="13">
        <f t="shared" ref="L116:L121" si="26">M116+O116</f>
        <v>4.2</v>
      </c>
      <c r="M116" s="300">
        <f t="shared" ref="M116:O121" si="27">E116+I116</f>
        <v>4.2</v>
      </c>
      <c r="N116" s="300">
        <f t="shared" si="27"/>
        <v>2.7</v>
      </c>
      <c r="O116" s="300">
        <f t="shared" si="27"/>
        <v>0</v>
      </c>
    </row>
    <row r="117" spans="1:15" ht="26.25" x14ac:dyDescent="0.25">
      <c r="A117" s="567"/>
      <c r="B117" s="140" t="s">
        <v>220</v>
      </c>
      <c r="C117" s="90" t="s">
        <v>24</v>
      </c>
      <c r="D117" s="9">
        <f t="shared" si="24"/>
        <v>1.5</v>
      </c>
      <c r="E117" s="9">
        <v>1.5</v>
      </c>
      <c r="F117" s="9"/>
      <c r="G117" s="9"/>
      <c r="H117" s="10">
        <f t="shared" si="25"/>
        <v>0</v>
      </c>
      <c r="I117" s="10"/>
      <c r="J117" s="10"/>
      <c r="K117" s="10"/>
      <c r="L117" s="160">
        <f t="shared" si="26"/>
        <v>1.5</v>
      </c>
      <c r="M117" s="161">
        <f t="shared" si="27"/>
        <v>1.5</v>
      </c>
      <c r="N117" s="161">
        <f t="shared" si="27"/>
        <v>0</v>
      </c>
      <c r="O117" s="162">
        <f t="shared" si="27"/>
        <v>0</v>
      </c>
    </row>
    <row r="118" spans="1:15" ht="26.25" x14ac:dyDescent="0.25">
      <c r="A118" s="567"/>
      <c r="B118" s="475" t="s">
        <v>199</v>
      </c>
      <c r="C118" s="40" t="s">
        <v>24</v>
      </c>
      <c r="D118" s="17">
        <f t="shared" si="24"/>
        <v>205.7</v>
      </c>
      <c r="E118" s="17">
        <v>205.7</v>
      </c>
      <c r="F118" s="17"/>
      <c r="G118" s="17"/>
      <c r="H118" s="11">
        <f t="shared" si="25"/>
        <v>0</v>
      </c>
      <c r="I118" s="11"/>
      <c r="J118" s="11"/>
      <c r="K118" s="11"/>
      <c r="L118" s="13">
        <f t="shared" si="26"/>
        <v>205.7</v>
      </c>
      <c r="M118" s="300">
        <f t="shared" si="27"/>
        <v>205.7</v>
      </c>
      <c r="N118" s="300">
        <f t="shared" si="27"/>
        <v>0</v>
      </c>
      <c r="O118" s="300">
        <f t="shared" si="27"/>
        <v>0</v>
      </c>
    </row>
    <row r="119" spans="1:15" x14ac:dyDescent="0.25">
      <c r="A119" s="567"/>
      <c r="B119" s="475" t="s">
        <v>221</v>
      </c>
      <c r="C119" s="31" t="s">
        <v>24</v>
      </c>
      <c r="D119" s="17">
        <f t="shared" si="24"/>
        <v>293.89999999999998</v>
      </c>
      <c r="E119" s="44">
        <v>293.89999999999998</v>
      </c>
      <c r="F119" s="44"/>
      <c r="G119" s="44"/>
      <c r="H119" s="11">
        <f t="shared" si="25"/>
        <v>0</v>
      </c>
      <c r="I119" s="96"/>
      <c r="J119" s="96"/>
      <c r="K119" s="96"/>
      <c r="L119" s="13">
        <f t="shared" si="26"/>
        <v>293.89999999999998</v>
      </c>
      <c r="M119" s="147">
        <f t="shared" si="27"/>
        <v>293.89999999999998</v>
      </c>
      <c r="N119" s="147">
        <f t="shared" si="27"/>
        <v>0</v>
      </c>
      <c r="O119" s="147">
        <f t="shared" si="27"/>
        <v>0</v>
      </c>
    </row>
    <row r="120" spans="1:15" ht="26.25" x14ac:dyDescent="0.25">
      <c r="A120" s="567"/>
      <c r="B120" s="164" t="s">
        <v>222</v>
      </c>
      <c r="C120" s="31" t="s">
        <v>24</v>
      </c>
      <c r="D120" s="17">
        <f t="shared" si="24"/>
        <v>413.7</v>
      </c>
      <c r="E120" s="17">
        <v>413.7</v>
      </c>
      <c r="F120" s="17"/>
      <c r="G120" s="17"/>
      <c r="H120" s="11">
        <f t="shared" si="25"/>
        <v>0</v>
      </c>
      <c r="I120" s="11"/>
      <c r="J120" s="11"/>
      <c r="K120" s="11"/>
      <c r="L120" s="13">
        <f t="shared" si="26"/>
        <v>413.7</v>
      </c>
      <c r="M120" s="151">
        <f t="shared" si="27"/>
        <v>413.7</v>
      </c>
      <c r="N120" s="147">
        <f t="shared" si="27"/>
        <v>0</v>
      </c>
      <c r="O120" s="147">
        <f t="shared" si="27"/>
        <v>0</v>
      </c>
    </row>
    <row r="121" spans="1:15" ht="15" customHeight="1" x14ac:dyDescent="0.25">
      <c r="A121" s="568" t="s">
        <v>104</v>
      </c>
      <c r="B121" s="77" t="s">
        <v>53</v>
      </c>
      <c r="C121" s="553" t="s">
        <v>24</v>
      </c>
      <c r="D121" s="145">
        <f t="shared" si="24"/>
        <v>181.2</v>
      </c>
      <c r="E121" s="145">
        <v>181.2</v>
      </c>
      <c r="F121" s="145">
        <v>136</v>
      </c>
      <c r="G121" s="145"/>
      <c r="H121" s="146">
        <f t="shared" si="25"/>
        <v>4.7</v>
      </c>
      <c r="I121" s="146">
        <v>4.7</v>
      </c>
      <c r="J121" s="146">
        <v>3.6</v>
      </c>
      <c r="K121" s="146"/>
      <c r="L121" s="147">
        <f t="shared" si="26"/>
        <v>185.89999999999998</v>
      </c>
      <c r="M121" s="147">
        <f t="shared" si="27"/>
        <v>185.89999999999998</v>
      </c>
      <c r="N121" s="147">
        <f t="shared" si="27"/>
        <v>139.6</v>
      </c>
      <c r="O121" s="147">
        <f t="shared" si="27"/>
        <v>0</v>
      </c>
    </row>
    <row r="122" spans="1:15" s="38" customFormat="1" ht="25.5" x14ac:dyDescent="0.2">
      <c r="A122" s="569"/>
      <c r="B122" s="141" t="s">
        <v>223</v>
      </c>
      <c r="C122" s="554"/>
      <c r="D122" s="148"/>
      <c r="E122" s="148"/>
      <c r="F122" s="148"/>
      <c r="G122" s="148"/>
      <c r="H122" s="149"/>
      <c r="I122" s="149"/>
      <c r="J122" s="149"/>
      <c r="K122" s="149"/>
      <c r="L122" s="150"/>
      <c r="M122" s="150"/>
      <c r="N122" s="150"/>
      <c r="O122" s="150"/>
    </row>
    <row r="123" spans="1:15" ht="15.95" customHeight="1" x14ac:dyDescent="0.25">
      <c r="A123" s="55" t="s">
        <v>105</v>
      </c>
      <c r="B123" s="45" t="s">
        <v>180</v>
      </c>
      <c r="C123" s="75"/>
      <c r="D123" s="24">
        <f t="shared" ref="D123:O123" si="28">D114+D121</f>
        <v>1100.2</v>
      </c>
      <c r="E123" s="24">
        <f t="shared" si="28"/>
        <v>1100.2</v>
      </c>
      <c r="F123" s="24">
        <f t="shared" si="28"/>
        <v>138.69999999999999</v>
      </c>
      <c r="G123" s="24">
        <f t="shared" si="28"/>
        <v>0</v>
      </c>
      <c r="H123" s="25">
        <f t="shared" si="28"/>
        <v>4.7</v>
      </c>
      <c r="I123" s="25">
        <f t="shared" si="28"/>
        <v>4.7</v>
      </c>
      <c r="J123" s="25">
        <f t="shared" si="28"/>
        <v>3.6</v>
      </c>
      <c r="K123" s="25">
        <f t="shared" si="28"/>
        <v>0</v>
      </c>
      <c r="L123" s="22">
        <f t="shared" si="28"/>
        <v>1104.9000000000001</v>
      </c>
      <c r="M123" s="22">
        <f t="shared" si="28"/>
        <v>1104.9000000000001</v>
      </c>
      <c r="N123" s="22">
        <f t="shared" si="28"/>
        <v>142.29999999999998</v>
      </c>
      <c r="O123" s="22">
        <f t="shared" si="28"/>
        <v>0</v>
      </c>
    </row>
    <row r="124" spans="1:15" ht="15.95" customHeight="1" x14ac:dyDescent="0.25">
      <c r="A124" s="570" t="s">
        <v>106</v>
      </c>
      <c r="B124" s="97" t="s">
        <v>172</v>
      </c>
      <c r="C124" s="573"/>
      <c r="D124" s="290">
        <f>SUM(D126:D146)</f>
        <v>2511.3999999999996</v>
      </c>
      <c r="E124" s="166">
        <f>SUM(E126:E146)</f>
        <v>2507.2999999999993</v>
      </c>
      <c r="F124" s="166">
        <f>SUM(F126:F146)</f>
        <v>944.7</v>
      </c>
      <c r="G124" s="166">
        <f>SUM(G126:G146)</f>
        <v>4.0999999999999996</v>
      </c>
      <c r="H124" s="167">
        <f t="shared" ref="H124:O124" si="29">SUM(H126:H146)</f>
        <v>5.3</v>
      </c>
      <c r="I124" s="167">
        <f t="shared" si="29"/>
        <v>5.3</v>
      </c>
      <c r="J124" s="167">
        <f t="shared" si="29"/>
        <v>4.0999999999999996</v>
      </c>
      <c r="K124" s="167">
        <f t="shared" si="29"/>
        <v>0</v>
      </c>
      <c r="L124" s="168">
        <f t="shared" si="29"/>
        <v>2516.6999999999998</v>
      </c>
      <c r="M124" s="168">
        <f t="shared" si="29"/>
        <v>2512.5999999999995</v>
      </c>
      <c r="N124" s="168">
        <f t="shared" si="29"/>
        <v>948.80000000000018</v>
      </c>
      <c r="O124" s="168">
        <f t="shared" si="29"/>
        <v>4.0999999999999996</v>
      </c>
    </row>
    <row r="125" spans="1:15" ht="15" customHeight="1" x14ac:dyDescent="0.25">
      <c r="A125" s="571"/>
      <c r="B125" s="296" t="s">
        <v>194</v>
      </c>
      <c r="C125" s="574"/>
      <c r="D125" s="291"/>
      <c r="E125" s="169"/>
      <c r="F125" s="170"/>
      <c r="G125" s="170"/>
      <c r="H125" s="171"/>
      <c r="I125" s="171"/>
      <c r="J125" s="172"/>
      <c r="K125" s="172"/>
      <c r="L125" s="173"/>
      <c r="M125" s="173"/>
      <c r="N125" s="174"/>
      <c r="O125" s="174"/>
    </row>
    <row r="126" spans="1:15" ht="26.25" x14ac:dyDescent="0.25">
      <c r="A126" s="571"/>
      <c r="B126" s="98" t="s">
        <v>205</v>
      </c>
      <c r="C126" s="574"/>
      <c r="D126" s="292">
        <f>E126+G126</f>
        <v>0.8</v>
      </c>
      <c r="E126" s="175">
        <f t="shared" ref="E126:G136" si="30">E20</f>
        <v>0.8</v>
      </c>
      <c r="F126" s="175">
        <f t="shared" si="30"/>
        <v>0.6</v>
      </c>
      <c r="G126" s="175">
        <f t="shared" si="30"/>
        <v>0</v>
      </c>
      <c r="H126" s="176">
        <f t="shared" ref="H126:H146" si="31">I126+K126</f>
        <v>0</v>
      </c>
      <c r="I126" s="176">
        <f t="shared" ref="I126:K136" si="32">I20</f>
        <v>0</v>
      </c>
      <c r="J126" s="176">
        <f t="shared" si="32"/>
        <v>0</v>
      </c>
      <c r="K126" s="176">
        <f t="shared" si="32"/>
        <v>0</v>
      </c>
      <c r="L126" s="177">
        <f t="shared" ref="L126:L146" si="33">M126+O126</f>
        <v>0.8</v>
      </c>
      <c r="M126" s="177">
        <f t="shared" ref="M126:O136" si="34">M20</f>
        <v>0.8</v>
      </c>
      <c r="N126" s="177">
        <f t="shared" si="34"/>
        <v>0.6</v>
      </c>
      <c r="O126" s="177">
        <f t="shared" si="34"/>
        <v>0</v>
      </c>
    </row>
    <row r="127" spans="1:15" x14ac:dyDescent="0.25">
      <c r="A127" s="571"/>
      <c r="B127" s="98" t="s">
        <v>201</v>
      </c>
      <c r="C127" s="574"/>
      <c r="D127" s="288">
        <f t="shared" ref="D127:D146" si="35">E127+G127</f>
        <v>30.8</v>
      </c>
      <c r="E127" s="89">
        <f t="shared" si="30"/>
        <v>30.8</v>
      </c>
      <c r="F127" s="89">
        <f t="shared" si="30"/>
        <v>23.6</v>
      </c>
      <c r="G127" s="89">
        <f t="shared" si="30"/>
        <v>0</v>
      </c>
      <c r="H127" s="93">
        <f t="shared" si="31"/>
        <v>0</v>
      </c>
      <c r="I127" s="93">
        <f t="shared" si="32"/>
        <v>0</v>
      </c>
      <c r="J127" s="93">
        <f t="shared" si="32"/>
        <v>0</v>
      </c>
      <c r="K127" s="93">
        <f t="shared" si="32"/>
        <v>0</v>
      </c>
      <c r="L127" s="94">
        <f t="shared" si="33"/>
        <v>30.8</v>
      </c>
      <c r="M127" s="94">
        <f t="shared" si="34"/>
        <v>30.8</v>
      </c>
      <c r="N127" s="94">
        <f t="shared" si="34"/>
        <v>23.6</v>
      </c>
      <c r="O127" s="94">
        <f t="shared" si="34"/>
        <v>0</v>
      </c>
    </row>
    <row r="128" spans="1:15" ht="26.25" x14ac:dyDescent="0.25">
      <c r="A128" s="571"/>
      <c r="B128" s="98" t="s">
        <v>207</v>
      </c>
      <c r="C128" s="574"/>
      <c r="D128" s="288">
        <f t="shared" si="35"/>
        <v>8</v>
      </c>
      <c r="E128" s="89">
        <f t="shared" si="30"/>
        <v>8</v>
      </c>
      <c r="F128" s="89">
        <f t="shared" si="30"/>
        <v>6.1</v>
      </c>
      <c r="G128" s="89">
        <f t="shared" si="30"/>
        <v>0</v>
      </c>
      <c r="H128" s="93">
        <f t="shared" si="31"/>
        <v>0</v>
      </c>
      <c r="I128" s="93">
        <f t="shared" si="32"/>
        <v>0</v>
      </c>
      <c r="J128" s="93">
        <f t="shared" si="32"/>
        <v>0</v>
      </c>
      <c r="K128" s="93">
        <f t="shared" si="32"/>
        <v>0</v>
      </c>
      <c r="L128" s="94">
        <f t="shared" si="33"/>
        <v>8</v>
      </c>
      <c r="M128" s="94">
        <f t="shared" si="34"/>
        <v>8</v>
      </c>
      <c r="N128" s="94">
        <f t="shared" si="34"/>
        <v>6.1</v>
      </c>
      <c r="O128" s="94">
        <f t="shared" si="34"/>
        <v>0</v>
      </c>
    </row>
    <row r="129" spans="1:15" ht="26.25" x14ac:dyDescent="0.25">
      <c r="A129" s="571"/>
      <c r="B129" s="98" t="s">
        <v>203</v>
      </c>
      <c r="C129" s="574"/>
      <c r="D129" s="288">
        <f t="shared" si="35"/>
        <v>26.1</v>
      </c>
      <c r="E129" s="89">
        <f t="shared" si="30"/>
        <v>26.1</v>
      </c>
      <c r="F129" s="89">
        <f t="shared" si="30"/>
        <v>16.100000000000001</v>
      </c>
      <c r="G129" s="89">
        <f t="shared" si="30"/>
        <v>0</v>
      </c>
      <c r="H129" s="93">
        <f t="shared" si="31"/>
        <v>0.6</v>
      </c>
      <c r="I129" s="93">
        <f t="shared" si="32"/>
        <v>0.6</v>
      </c>
      <c r="J129" s="93">
        <f t="shared" si="32"/>
        <v>0.5</v>
      </c>
      <c r="K129" s="93">
        <f t="shared" si="32"/>
        <v>0</v>
      </c>
      <c r="L129" s="94">
        <f t="shared" si="33"/>
        <v>26.700000000000003</v>
      </c>
      <c r="M129" s="94">
        <f t="shared" si="34"/>
        <v>26.700000000000003</v>
      </c>
      <c r="N129" s="94">
        <f t="shared" si="34"/>
        <v>16.600000000000001</v>
      </c>
      <c r="O129" s="94">
        <f t="shared" si="34"/>
        <v>0</v>
      </c>
    </row>
    <row r="130" spans="1:15" x14ac:dyDescent="0.25">
      <c r="A130" s="571"/>
      <c r="B130" s="98" t="s">
        <v>208</v>
      </c>
      <c r="C130" s="574"/>
      <c r="D130" s="288">
        <f t="shared" si="35"/>
        <v>94.3</v>
      </c>
      <c r="E130" s="89">
        <f t="shared" si="30"/>
        <v>94.3</v>
      </c>
      <c r="F130" s="89">
        <f t="shared" si="30"/>
        <v>68.5</v>
      </c>
      <c r="G130" s="89">
        <f t="shared" si="30"/>
        <v>0</v>
      </c>
      <c r="H130" s="93">
        <f t="shared" si="31"/>
        <v>0</v>
      </c>
      <c r="I130" s="93">
        <f t="shared" si="32"/>
        <v>0</v>
      </c>
      <c r="J130" s="93">
        <f t="shared" si="32"/>
        <v>0</v>
      </c>
      <c r="K130" s="93">
        <f t="shared" si="32"/>
        <v>0</v>
      </c>
      <c r="L130" s="94">
        <f t="shared" si="33"/>
        <v>94.3</v>
      </c>
      <c r="M130" s="94">
        <f t="shared" si="34"/>
        <v>94.3</v>
      </c>
      <c r="N130" s="94">
        <f t="shared" si="34"/>
        <v>68.5</v>
      </c>
      <c r="O130" s="94">
        <f t="shared" si="34"/>
        <v>0</v>
      </c>
    </row>
    <row r="131" spans="1:15" x14ac:dyDescent="0.25">
      <c r="A131" s="571"/>
      <c r="B131" s="98" t="s">
        <v>209</v>
      </c>
      <c r="C131" s="574"/>
      <c r="D131" s="288">
        <f t="shared" si="35"/>
        <v>13.8</v>
      </c>
      <c r="E131" s="89">
        <f t="shared" si="30"/>
        <v>13.8</v>
      </c>
      <c r="F131" s="89">
        <f t="shared" si="30"/>
        <v>9.9</v>
      </c>
      <c r="G131" s="89">
        <f t="shared" si="30"/>
        <v>0</v>
      </c>
      <c r="H131" s="93">
        <f t="shared" si="31"/>
        <v>0</v>
      </c>
      <c r="I131" s="93">
        <f t="shared" si="32"/>
        <v>0</v>
      </c>
      <c r="J131" s="93">
        <f t="shared" si="32"/>
        <v>0</v>
      </c>
      <c r="K131" s="93">
        <f t="shared" si="32"/>
        <v>0</v>
      </c>
      <c r="L131" s="94">
        <f t="shared" si="33"/>
        <v>13.8</v>
      </c>
      <c r="M131" s="94">
        <f t="shared" si="34"/>
        <v>13.8</v>
      </c>
      <c r="N131" s="94">
        <f t="shared" si="34"/>
        <v>9.9</v>
      </c>
      <c r="O131" s="94">
        <f t="shared" si="34"/>
        <v>0</v>
      </c>
    </row>
    <row r="132" spans="1:15" ht="26.25" x14ac:dyDescent="0.25">
      <c r="A132" s="571"/>
      <c r="B132" s="98" t="s">
        <v>202</v>
      </c>
      <c r="C132" s="574"/>
      <c r="D132" s="288">
        <f t="shared" si="35"/>
        <v>10</v>
      </c>
      <c r="E132" s="89">
        <f t="shared" si="30"/>
        <v>10</v>
      </c>
      <c r="F132" s="89">
        <f t="shared" si="30"/>
        <v>7.6</v>
      </c>
      <c r="G132" s="89">
        <f t="shared" si="30"/>
        <v>0</v>
      </c>
      <c r="H132" s="93">
        <f t="shared" si="31"/>
        <v>0</v>
      </c>
      <c r="I132" s="93">
        <f t="shared" si="32"/>
        <v>0</v>
      </c>
      <c r="J132" s="93">
        <f t="shared" si="32"/>
        <v>0</v>
      </c>
      <c r="K132" s="93">
        <f t="shared" si="32"/>
        <v>0</v>
      </c>
      <c r="L132" s="94">
        <f t="shared" si="33"/>
        <v>10</v>
      </c>
      <c r="M132" s="94">
        <f t="shared" si="34"/>
        <v>10</v>
      </c>
      <c r="N132" s="94">
        <f t="shared" si="34"/>
        <v>7.6</v>
      </c>
      <c r="O132" s="94">
        <f t="shared" si="34"/>
        <v>0</v>
      </c>
    </row>
    <row r="133" spans="1:15" ht="39" x14ac:dyDescent="0.25">
      <c r="A133" s="571"/>
      <c r="B133" s="98" t="s">
        <v>462</v>
      </c>
      <c r="C133" s="574"/>
      <c r="D133" s="288">
        <f t="shared" si="35"/>
        <v>12.1</v>
      </c>
      <c r="E133" s="89">
        <f t="shared" si="30"/>
        <v>12.1</v>
      </c>
      <c r="F133" s="89">
        <f t="shared" si="30"/>
        <v>2.9</v>
      </c>
      <c r="G133" s="89">
        <f t="shared" si="30"/>
        <v>0</v>
      </c>
      <c r="H133" s="93">
        <f t="shared" si="31"/>
        <v>0</v>
      </c>
      <c r="I133" s="93">
        <f t="shared" si="32"/>
        <v>0</v>
      </c>
      <c r="J133" s="93">
        <f t="shared" si="32"/>
        <v>0</v>
      </c>
      <c r="K133" s="93">
        <f t="shared" si="32"/>
        <v>0</v>
      </c>
      <c r="L133" s="94">
        <f t="shared" si="33"/>
        <v>12.1</v>
      </c>
      <c r="M133" s="94">
        <f t="shared" si="34"/>
        <v>12.1</v>
      </c>
      <c r="N133" s="94">
        <f t="shared" si="34"/>
        <v>2.9</v>
      </c>
      <c r="O133" s="94">
        <f t="shared" si="34"/>
        <v>0</v>
      </c>
    </row>
    <row r="134" spans="1:15" ht="26.25" x14ac:dyDescent="0.25">
      <c r="A134" s="571"/>
      <c r="B134" s="98" t="s">
        <v>224</v>
      </c>
      <c r="C134" s="574"/>
      <c r="D134" s="288">
        <f t="shared" si="35"/>
        <v>0.6</v>
      </c>
      <c r="E134" s="89">
        <f t="shared" si="30"/>
        <v>0.6</v>
      </c>
      <c r="F134" s="89">
        <f t="shared" si="30"/>
        <v>0.5</v>
      </c>
      <c r="G134" s="89">
        <f t="shared" si="30"/>
        <v>0</v>
      </c>
      <c r="H134" s="93">
        <f t="shared" si="31"/>
        <v>0</v>
      </c>
      <c r="I134" s="93">
        <f t="shared" si="32"/>
        <v>0</v>
      </c>
      <c r="J134" s="93">
        <f t="shared" si="32"/>
        <v>0</v>
      </c>
      <c r="K134" s="93">
        <f t="shared" si="32"/>
        <v>0</v>
      </c>
      <c r="L134" s="94">
        <f t="shared" si="33"/>
        <v>0.6</v>
      </c>
      <c r="M134" s="94">
        <f t="shared" si="34"/>
        <v>0.6</v>
      </c>
      <c r="N134" s="94">
        <f t="shared" si="34"/>
        <v>0.5</v>
      </c>
      <c r="O134" s="94">
        <f t="shared" si="34"/>
        <v>0</v>
      </c>
    </row>
    <row r="135" spans="1:15" x14ac:dyDescent="0.25">
      <c r="A135" s="571"/>
      <c r="B135" s="98" t="s">
        <v>206</v>
      </c>
      <c r="C135" s="574"/>
      <c r="D135" s="288">
        <f t="shared" si="35"/>
        <v>16.7</v>
      </c>
      <c r="E135" s="89">
        <f t="shared" si="30"/>
        <v>16.7</v>
      </c>
      <c r="F135" s="89">
        <f t="shared" si="30"/>
        <v>11.3</v>
      </c>
      <c r="G135" s="89">
        <f t="shared" si="30"/>
        <v>0</v>
      </c>
      <c r="H135" s="93">
        <f t="shared" si="31"/>
        <v>0</v>
      </c>
      <c r="I135" s="93">
        <f t="shared" si="32"/>
        <v>0</v>
      </c>
      <c r="J135" s="93">
        <f t="shared" si="32"/>
        <v>0</v>
      </c>
      <c r="K135" s="93">
        <f t="shared" si="32"/>
        <v>0</v>
      </c>
      <c r="L135" s="94">
        <f t="shared" si="33"/>
        <v>16.7</v>
      </c>
      <c r="M135" s="94">
        <f t="shared" si="34"/>
        <v>16.7</v>
      </c>
      <c r="N135" s="94">
        <f t="shared" si="34"/>
        <v>11.3</v>
      </c>
      <c r="O135" s="94">
        <f t="shared" si="34"/>
        <v>0</v>
      </c>
    </row>
    <row r="136" spans="1:15" x14ac:dyDescent="0.25">
      <c r="A136" s="571"/>
      <c r="B136" s="98" t="s">
        <v>198</v>
      </c>
      <c r="C136" s="574"/>
      <c r="D136" s="288">
        <f t="shared" si="35"/>
        <v>7.6</v>
      </c>
      <c r="E136" s="89">
        <f t="shared" si="30"/>
        <v>7.6</v>
      </c>
      <c r="F136" s="89">
        <f t="shared" si="30"/>
        <v>5.2</v>
      </c>
      <c r="G136" s="89">
        <f t="shared" si="30"/>
        <v>0</v>
      </c>
      <c r="H136" s="93">
        <f t="shared" si="31"/>
        <v>0</v>
      </c>
      <c r="I136" s="93">
        <f t="shared" si="32"/>
        <v>0</v>
      </c>
      <c r="J136" s="93">
        <f t="shared" si="32"/>
        <v>0</v>
      </c>
      <c r="K136" s="93">
        <f t="shared" si="32"/>
        <v>0</v>
      </c>
      <c r="L136" s="94">
        <f t="shared" si="33"/>
        <v>7.6</v>
      </c>
      <c r="M136" s="94">
        <f t="shared" si="34"/>
        <v>7.6</v>
      </c>
      <c r="N136" s="94">
        <f t="shared" si="34"/>
        <v>5.2</v>
      </c>
      <c r="O136" s="94">
        <f t="shared" si="34"/>
        <v>0</v>
      </c>
    </row>
    <row r="137" spans="1:15" x14ac:dyDescent="0.25">
      <c r="A137" s="571"/>
      <c r="B137" s="98" t="s">
        <v>212</v>
      </c>
      <c r="C137" s="574"/>
      <c r="D137" s="288">
        <f t="shared" si="35"/>
        <v>198.09999999999997</v>
      </c>
      <c r="E137" s="89">
        <f>E31+E38+E42+E46+E50+E54+E58+E62+E66+E70+E74</f>
        <v>198.09999999999997</v>
      </c>
      <c r="F137" s="89">
        <f>F31+F38+F42+F46+F50+F54+F58+F62+F66+F70+F74</f>
        <v>121.29999999999998</v>
      </c>
      <c r="G137" s="89">
        <f>G31+G38+G42+G46+G50+G54+G58+G62+G66+G70+G74</f>
        <v>0</v>
      </c>
      <c r="H137" s="93">
        <f t="shared" si="31"/>
        <v>0</v>
      </c>
      <c r="I137" s="93">
        <f>I31+I38+I42+I46+I50+I54+I58+I62+I66+I70+I74</f>
        <v>0</v>
      </c>
      <c r="J137" s="93">
        <f>J31+J38+J42+J46+J50+J54+J58+J62+J66+J70+J74</f>
        <v>0</v>
      </c>
      <c r="K137" s="93">
        <f>K31+K38+K42+K46+K50+K54+K58+K62+K66+K70+K74</f>
        <v>0</v>
      </c>
      <c r="L137" s="94">
        <f t="shared" si="33"/>
        <v>198.09999999999997</v>
      </c>
      <c r="M137" s="94">
        <f>M31+M38+M42+M46+M50+M54+M58+M62+M66+M70+M74</f>
        <v>198.09999999999997</v>
      </c>
      <c r="N137" s="94">
        <f>N31+N38+N42+N46+N50+N54+N58+N62+N66+N70+N74</f>
        <v>121.29999999999998</v>
      </c>
      <c r="O137" s="94">
        <f>O31+O38+O42+O46+O50+O54+O58+O62+O66+O70+O74</f>
        <v>0</v>
      </c>
    </row>
    <row r="138" spans="1:15" ht="40.5" customHeight="1" x14ac:dyDescent="0.25">
      <c r="A138" s="571"/>
      <c r="B138" s="98" t="s">
        <v>219</v>
      </c>
      <c r="C138" s="574"/>
      <c r="D138" s="288">
        <f t="shared" si="35"/>
        <v>198</v>
      </c>
      <c r="E138" s="89">
        <f>E88</f>
        <v>193.9</v>
      </c>
      <c r="F138" s="89">
        <f>F88</f>
        <v>0</v>
      </c>
      <c r="G138" s="89">
        <f>G88</f>
        <v>4.0999999999999996</v>
      </c>
      <c r="H138" s="93">
        <f t="shared" si="31"/>
        <v>0</v>
      </c>
      <c r="I138" s="93">
        <f>I88</f>
        <v>0</v>
      </c>
      <c r="J138" s="93">
        <f>J88</f>
        <v>0</v>
      </c>
      <c r="K138" s="93">
        <f>K88</f>
        <v>0</v>
      </c>
      <c r="L138" s="94">
        <f t="shared" si="33"/>
        <v>198</v>
      </c>
      <c r="M138" s="94">
        <f>M88</f>
        <v>193.9</v>
      </c>
      <c r="N138" s="94">
        <f>N88</f>
        <v>0</v>
      </c>
      <c r="O138" s="94">
        <f>O88</f>
        <v>4.0999999999999996</v>
      </c>
    </row>
    <row r="139" spans="1:15" x14ac:dyDescent="0.25">
      <c r="A139" s="571"/>
      <c r="B139" s="98" t="s">
        <v>217</v>
      </c>
      <c r="C139" s="574"/>
      <c r="D139" s="288">
        <f t="shared" si="35"/>
        <v>372.8</v>
      </c>
      <c r="E139" s="89">
        <f>E78</f>
        <v>372.8</v>
      </c>
      <c r="F139" s="89">
        <f>F78</f>
        <v>259.10000000000002</v>
      </c>
      <c r="G139" s="89">
        <f>G78</f>
        <v>0</v>
      </c>
      <c r="H139" s="93">
        <f t="shared" si="31"/>
        <v>0</v>
      </c>
      <c r="I139" s="93">
        <f>I78</f>
        <v>0</v>
      </c>
      <c r="J139" s="93">
        <f>J78</f>
        <v>0</v>
      </c>
      <c r="K139" s="93">
        <f>K78</f>
        <v>0</v>
      </c>
      <c r="L139" s="94">
        <f t="shared" si="33"/>
        <v>372.8</v>
      </c>
      <c r="M139" s="94">
        <f>M78</f>
        <v>372.8</v>
      </c>
      <c r="N139" s="94">
        <f>N78</f>
        <v>259.10000000000002</v>
      </c>
      <c r="O139" s="94">
        <f>O78</f>
        <v>0</v>
      </c>
    </row>
    <row r="140" spans="1:15" ht="26.25" x14ac:dyDescent="0.25">
      <c r="A140" s="571"/>
      <c r="B140" s="98" t="s">
        <v>200</v>
      </c>
      <c r="C140" s="574"/>
      <c r="D140" s="288">
        <f t="shared" si="35"/>
        <v>164.60000000000002</v>
      </c>
      <c r="E140" s="89">
        <f>E84+E85</f>
        <v>164.60000000000002</v>
      </c>
      <c r="F140" s="89">
        <f>F84+F85</f>
        <v>94.8</v>
      </c>
      <c r="G140" s="89">
        <f>G84+G85</f>
        <v>0</v>
      </c>
      <c r="H140" s="93">
        <f t="shared" si="31"/>
        <v>0</v>
      </c>
      <c r="I140" s="93">
        <f>I84+I85</f>
        <v>0</v>
      </c>
      <c r="J140" s="93">
        <f>J84+J85</f>
        <v>0</v>
      </c>
      <c r="K140" s="93">
        <f>K84+K85</f>
        <v>0</v>
      </c>
      <c r="L140" s="94">
        <f t="shared" si="33"/>
        <v>164.60000000000002</v>
      </c>
      <c r="M140" s="94">
        <f>M84+M85</f>
        <v>164.60000000000002</v>
      </c>
      <c r="N140" s="94">
        <f>N84+N85</f>
        <v>94.8</v>
      </c>
      <c r="O140" s="94">
        <f>O84+O85</f>
        <v>0</v>
      </c>
    </row>
    <row r="141" spans="1:15" ht="26.25" customHeight="1" x14ac:dyDescent="0.25">
      <c r="A141" s="571"/>
      <c r="B141" s="98" t="s">
        <v>220</v>
      </c>
      <c r="C141" s="574"/>
      <c r="D141" s="288">
        <f t="shared" si="35"/>
        <v>1.5</v>
      </c>
      <c r="E141" s="89">
        <f>E32+E117</f>
        <v>1.5</v>
      </c>
      <c r="F141" s="89">
        <f t="shared" ref="F141:G141" si="36">F32+F117</f>
        <v>0</v>
      </c>
      <c r="G141" s="89">
        <f t="shared" si="36"/>
        <v>0</v>
      </c>
      <c r="H141" s="93">
        <f t="shared" si="31"/>
        <v>0</v>
      </c>
      <c r="I141" s="93">
        <f t="shared" ref="I141:O143" si="37">I32+I117</f>
        <v>0</v>
      </c>
      <c r="J141" s="93">
        <f t="shared" si="37"/>
        <v>0</v>
      </c>
      <c r="K141" s="93">
        <f t="shared" si="37"/>
        <v>0</v>
      </c>
      <c r="L141" s="94">
        <f t="shared" si="33"/>
        <v>1.5</v>
      </c>
      <c r="M141" s="94">
        <f t="shared" ref="M141:O143" si="38">M32+M117</f>
        <v>1.5</v>
      </c>
      <c r="N141" s="94">
        <f t="shared" si="37"/>
        <v>0</v>
      </c>
      <c r="O141" s="94">
        <f t="shared" si="37"/>
        <v>0</v>
      </c>
    </row>
    <row r="142" spans="1:15" ht="26.25" x14ac:dyDescent="0.25">
      <c r="A142" s="571"/>
      <c r="B142" s="98" t="s">
        <v>199</v>
      </c>
      <c r="C142" s="574"/>
      <c r="D142" s="288">
        <f t="shared" si="35"/>
        <v>211.79999999999998</v>
      </c>
      <c r="E142" s="89">
        <f>E33+E118</f>
        <v>211.79999999999998</v>
      </c>
      <c r="F142" s="89">
        <f>F33+F118</f>
        <v>0</v>
      </c>
      <c r="G142" s="89">
        <f>G33+G118</f>
        <v>0</v>
      </c>
      <c r="H142" s="93">
        <f t="shared" si="31"/>
        <v>0</v>
      </c>
      <c r="I142" s="93">
        <f t="shared" si="37"/>
        <v>0</v>
      </c>
      <c r="J142" s="93">
        <f t="shared" si="37"/>
        <v>0</v>
      </c>
      <c r="K142" s="93">
        <f t="shared" si="37"/>
        <v>0</v>
      </c>
      <c r="L142" s="94">
        <f t="shared" si="33"/>
        <v>211.79999999999998</v>
      </c>
      <c r="M142" s="94">
        <f t="shared" si="38"/>
        <v>211.79999999999998</v>
      </c>
      <c r="N142" s="94">
        <f t="shared" si="38"/>
        <v>0</v>
      </c>
      <c r="O142" s="94">
        <f t="shared" si="38"/>
        <v>0</v>
      </c>
    </row>
    <row r="143" spans="1:15" x14ac:dyDescent="0.25">
      <c r="A143" s="571"/>
      <c r="B143" s="98" t="s">
        <v>221</v>
      </c>
      <c r="C143" s="574"/>
      <c r="D143" s="288">
        <f t="shared" si="35"/>
        <v>305.59999999999997</v>
      </c>
      <c r="E143" s="89">
        <f>E34+E119</f>
        <v>305.59999999999997</v>
      </c>
      <c r="F143" s="89">
        <f>F34+F119</f>
        <v>7.2</v>
      </c>
      <c r="G143" s="89">
        <f>G34+G119</f>
        <v>0</v>
      </c>
      <c r="H143" s="93">
        <f t="shared" si="31"/>
        <v>0</v>
      </c>
      <c r="I143" s="93">
        <f t="shared" si="37"/>
        <v>0</v>
      </c>
      <c r="J143" s="93">
        <f t="shared" si="37"/>
        <v>0</v>
      </c>
      <c r="K143" s="93">
        <f t="shared" si="37"/>
        <v>0</v>
      </c>
      <c r="L143" s="94">
        <f t="shared" si="33"/>
        <v>305.59999999999997</v>
      </c>
      <c r="M143" s="94">
        <f t="shared" si="38"/>
        <v>305.59999999999997</v>
      </c>
      <c r="N143" s="94">
        <f t="shared" si="38"/>
        <v>7.2</v>
      </c>
      <c r="O143" s="94">
        <f t="shared" si="38"/>
        <v>0</v>
      </c>
    </row>
    <row r="144" spans="1:15" x14ac:dyDescent="0.25">
      <c r="A144" s="571"/>
      <c r="B144" s="98" t="s">
        <v>225</v>
      </c>
      <c r="C144" s="574"/>
      <c r="D144" s="288">
        <f t="shared" si="35"/>
        <v>607.29999999999995</v>
      </c>
      <c r="E144" s="89">
        <f>E35+E120+E121</f>
        <v>607.29999999999995</v>
      </c>
      <c r="F144" s="89">
        <f>F35+F120+F121</f>
        <v>143.6</v>
      </c>
      <c r="G144" s="89">
        <f>G35+G120+G121</f>
        <v>0</v>
      </c>
      <c r="H144" s="93">
        <f t="shared" si="31"/>
        <v>4.7</v>
      </c>
      <c r="I144" s="93">
        <f>I35+I120+I121</f>
        <v>4.7</v>
      </c>
      <c r="J144" s="93">
        <f>J35+J120+J121</f>
        <v>3.6</v>
      </c>
      <c r="K144" s="93">
        <f>K35+K120+K121</f>
        <v>0</v>
      </c>
      <c r="L144" s="94">
        <f t="shared" si="33"/>
        <v>612</v>
      </c>
      <c r="M144" s="94">
        <f>M35+M120+M121</f>
        <v>612</v>
      </c>
      <c r="N144" s="94">
        <f>N35+N120+N121</f>
        <v>147.19999999999999</v>
      </c>
      <c r="O144" s="94">
        <f>O35+O120+O121</f>
        <v>0</v>
      </c>
    </row>
    <row r="145" spans="1:17" ht="39" x14ac:dyDescent="0.25">
      <c r="A145" s="571"/>
      <c r="B145" s="98" t="s">
        <v>218</v>
      </c>
      <c r="C145" s="574"/>
      <c r="D145" s="288">
        <f>E145+G145</f>
        <v>226.7</v>
      </c>
      <c r="E145" s="89">
        <f>E39+E43+E47+E51+E55+E59+E63+E67+E71+E75+E76+E90+E92+E94+E96+E98+E100+E102+E104+E106+E108+E110</f>
        <v>226.7</v>
      </c>
      <c r="F145" s="89">
        <f t="shared" ref="F145:G145" si="39">F39+F43+F47+F51+F55+F59+F63+F67+F71+F75+F76+F90+F92+F94+F96+F98+F100+F102+F104+F106+F108+F110</f>
        <v>163.69999999999999</v>
      </c>
      <c r="G145" s="89">
        <f t="shared" si="39"/>
        <v>0</v>
      </c>
      <c r="H145" s="93">
        <f t="shared" si="31"/>
        <v>0</v>
      </c>
      <c r="I145" s="93">
        <f t="shared" ref="I145:O145" si="40">I39+I43+I47+I51+I55+I59+I63+I67+I71+I75+I76+I90+I92+I94+I96+I98+I100+I102+I104+I106+I108+I110</f>
        <v>0</v>
      </c>
      <c r="J145" s="93">
        <f t="shared" si="40"/>
        <v>0</v>
      </c>
      <c r="K145" s="93">
        <f t="shared" si="40"/>
        <v>0</v>
      </c>
      <c r="L145" s="94">
        <f t="shared" si="33"/>
        <v>226.7</v>
      </c>
      <c r="M145" s="94">
        <f t="shared" ref="M145" si="41">M39+M43+M47+M51+M55+M59+M63+M67+M71+M75+M76+M90+M92+M94+M96+M98+M100+M102+M104+M106+M108+M110</f>
        <v>226.7</v>
      </c>
      <c r="N145" s="94">
        <f t="shared" si="40"/>
        <v>163.69999999999999</v>
      </c>
      <c r="O145" s="94">
        <f t="shared" si="40"/>
        <v>0</v>
      </c>
    </row>
    <row r="146" spans="1:17" ht="26.25" x14ac:dyDescent="0.25">
      <c r="A146" s="572"/>
      <c r="B146" s="389" t="s">
        <v>463</v>
      </c>
      <c r="C146" s="575"/>
      <c r="D146" s="288">
        <f t="shared" si="35"/>
        <v>4.2</v>
      </c>
      <c r="E146" s="89">
        <f>E116</f>
        <v>4.2</v>
      </c>
      <c r="F146" s="89">
        <f t="shared" ref="F146:G146" si="42">F116</f>
        <v>2.7</v>
      </c>
      <c r="G146" s="89">
        <f t="shared" si="42"/>
        <v>0</v>
      </c>
      <c r="H146" s="93">
        <f t="shared" si="31"/>
        <v>0</v>
      </c>
      <c r="I146" s="93">
        <f t="shared" ref="I146:O146" si="43">I116</f>
        <v>0</v>
      </c>
      <c r="J146" s="93">
        <f t="shared" si="43"/>
        <v>0</v>
      </c>
      <c r="K146" s="93">
        <f t="shared" si="43"/>
        <v>0</v>
      </c>
      <c r="L146" s="94">
        <f t="shared" si="33"/>
        <v>4.2</v>
      </c>
      <c r="M146" s="94">
        <f t="shared" ref="M146" si="44">M116</f>
        <v>4.2</v>
      </c>
      <c r="N146" s="94">
        <f t="shared" si="43"/>
        <v>2.7</v>
      </c>
      <c r="O146" s="94">
        <f t="shared" si="43"/>
        <v>0</v>
      </c>
    </row>
    <row r="147" spans="1:17" x14ac:dyDescent="0.25">
      <c r="A147" s="7"/>
      <c r="B147" s="109"/>
      <c r="C147" s="118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7"/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67" t="s">
        <v>305</v>
      </c>
      <c r="Q148" s="68">
        <f>SUMIF(C18:C122,1,L18:L122)</f>
        <v>197.10000000000002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67" t="s">
        <v>306</v>
      </c>
      <c r="Q149" s="68">
        <f>SUMIF(C18:C122,2,L18:L122)</f>
        <v>24.299999999999997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67" t="s">
        <v>307</v>
      </c>
      <c r="Q150" s="68">
        <f>SUMIF(C18:C118,3,L18:L118)</f>
        <v>372.8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67" t="s">
        <v>308</v>
      </c>
      <c r="Q151" s="68">
        <f>SUMIF(C18:C122,4,L18:L122)</f>
        <v>622.80000000000007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67" t="s">
        <v>311</v>
      </c>
      <c r="Q152" s="68">
        <f>SUMIF(C18:C122,5,L18:L122)</f>
        <v>0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67" t="s">
        <v>309</v>
      </c>
      <c r="Q153" s="68">
        <f>SUMIF(C18:C122,6,L18:L122)</f>
        <v>0</v>
      </c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67" t="s">
        <v>310</v>
      </c>
      <c r="Q154" s="68">
        <f>SUMIF(C18:C118,7,L18:L118)</f>
        <v>168.8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67" t="s">
        <v>312</v>
      </c>
      <c r="Q155" s="68">
        <f>SUMIF(C18:C118,8,L18:L118)</f>
        <v>0</v>
      </c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67" t="s">
        <v>313</v>
      </c>
      <c r="Q156" s="68">
        <f>SUMIF(C18:C122,9,L18:L122)</f>
        <v>0</v>
      </c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67" t="s">
        <v>314</v>
      </c>
      <c r="Q157" s="68">
        <f>SUMIF(C18:C122,10,L18:L122)</f>
        <v>1130.9000000000001</v>
      </c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2" t="s">
        <v>172</v>
      </c>
      <c r="Q158" s="73">
        <f>SUM(Q148:Q157)</f>
        <v>2516.6999999999998</v>
      </c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4"/>
      <c r="Q159" s="74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4"/>
      <c r="Q160" s="74">
        <f>Q158-L124</f>
        <v>0</v>
      </c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C242" s="54"/>
    </row>
    <row r="243" spans="1:15" x14ac:dyDescent="0.25">
      <c r="C243" s="54"/>
    </row>
    <row r="244" spans="1:15" x14ac:dyDescent="0.25">
      <c r="C244" s="54"/>
    </row>
    <row r="245" spans="1:15" x14ac:dyDescent="0.25">
      <c r="C245" s="54"/>
    </row>
    <row r="246" spans="1:15" x14ac:dyDescent="0.25">
      <c r="C246" s="54"/>
    </row>
    <row r="247" spans="1:15" x14ac:dyDescent="0.25">
      <c r="C247" s="54"/>
    </row>
    <row r="248" spans="1:15" x14ac:dyDescent="0.25">
      <c r="C248" s="54"/>
    </row>
    <row r="249" spans="1:15" x14ac:dyDescent="0.25">
      <c r="C249" s="54"/>
    </row>
    <row r="250" spans="1:15" x14ac:dyDescent="0.25">
      <c r="C250" s="54"/>
    </row>
    <row r="251" spans="1:15" x14ac:dyDescent="0.25">
      <c r="C251" s="54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</sheetData>
  <mergeCells count="50">
    <mergeCell ref="M15:N15"/>
    <mergeCell ref="O15:O16"/>
    <mergeCell ref="B17:O17"/>
    <mergeCell ref="C78:C79"/>
    <mergeCell ref="B81:O81"/>
    <mergeCell ref="B9:O9"/>
    <mergeCell ref="B10:N10"/>
    <mergeCell ref="A12:O12"/>
    <mergeCell ref="A14:A16"/>
    <mergeCell ref="B14:B16"/>
    <mergeCell ref="C14:C16"/>
    <mergeCell ref="D14:D16"/>
    <mergeCell ref="E14:G14"/>
    <mergeCell ref="H14:H16"/>
    <mergeCell ref="I14:K14"/>
    <mergeCell ref="L14:L16"/>
    <mergeCell ref="M14:O14"/>
    <mergeCell ref="E15:F15"/>
    <mergeCell ref="G15:G16"/>
    <mergeCell ref="I15:J15"/>
    <mergeCell ref="K15:K16"/>
    <mergeCell ref="B113:O113"/>
    <mergeCell ref="A114:A120"/>
    <mergeCell ref="A121:A122"/>
    <mergeCell ref="C121:C122"/>
    <mergeCell ref="A124:A146"/>
    <mergeCell ref="C124:C146"/>
    <mergeCell ref="C76:C77"/>
    <mergeCell ref="C108:C109"/>
    <mergeCell ref="A82:A85"/>
    <mergeCell ref="B87:O87"/>
    <mergeCell ref="C110:C111"/>
    <mergeCell ref="C98:C99"/>
    <mergeCell ref="C102:C103"/>
    <mergeCell ref="C100:C101"/>
    <mergeCell ref="C92:C93"/>
    <mergeCell ref="C96:C97"/>
    <mergeCell ref="C94:C95"/>
    <mergeCell ref="C104:C105"/>
    <mergeCell ref="C106:C107"/>
    <mergeCell ref="B1:O1"/>
    <mergeCell ref="B2:O2"/>
    <mergeCell ref="B3:O3"/>
    <mergeCell ref="B4:O4"/>
    <mergeCell ref="B5:O5"/>
    <mergeCell ref="B6:N6"/>
    <mergeCell ref="B7:O7"/>
    <mergeCell ref="B8:N8"/>
    <mergeCell ref="C88:C89"/>
    <mergeCell ref="C90:C91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56" t="s">
        <v>328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7" x14ac:dyDescent="0.25">
      <c r="B2" s="556" t="s">
        <v>448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</row>
    <row r="3" spans="1:17" x14ac:dyDescent="0.25">
      <c r="B3" s="556" t="s">
        <v>506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</row>
    <row r="4" spans="1:17" x14ac:dyDescent="0.25">
      <c r="B4" s="556" t="s">
        <v>341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</row>
    <row r="5" spans="1:17" x14ac:dyDescent="0.25">
      <c r="A5" s="7"/>
      <c r="B5" s="7"/>
      <c r="C5" s="126"/>
      <c r="D5" s="7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7"/>
    </row>
    <row r="6" spans="1:17" ht="32.25" customHeight="1" x14ac:dyDescent="0.25">
      <c r="A6" s="576" t="s">
        <v>483</v>
      </c>
      <c r="B6" s="576"/>
      <c r="C6" s="576"/>
      <c r="D6" s="576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576"/>
    </row>
    <row r="7" spans="1:17" x14ac:dyDescent="0.25">
      <c r="A7" s="59"/>
      <c r="B7" s="59"/>
      <c r="C7" s="59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5" t="s">
        <v>407</v>
      </c>
    </row>
    <row r="8" spans="1:17" ht="15" customHeight="1" x14ac:dyDescent="0.25">
      <c r="A8" s="508" t="s">
        <v>5</v>
      </c>
      <c r="B8" s="511" t="s">
        <v>325</v>
      </c>
      <c r="C8" s="511" t="s">
        <v>54</v>
      </c>
      <c r="D8" s="524" t="s">
        <v>336</v>
      </c>
      <c r="E8" s="528" t="s">
        <v>194</v>
      </c>
      <c r="F8" s="528"/>
      <c r="G8" s="529"/>
      <c r="H8" s="514" t="s">
        <v>338</v>
      </c>
      <c r="I8" s="517" t="s">
        <v>194</v>
      </c>
      <c r="J8" s="518"/>
      <c r="K8" s="519"/>
      <c r="L8" s="577" t="s">
        <v>0</v>
      </c>
      <c r="M8" s="531" t="s">
        <v>194</v>
      </c>
      <c r="N8" s="532"/>
      <c r="O8" s="533"/>
    </row>
    <row r="9" spans="1:17" x14ac:dyDescent="0.25">
      <c r="A9" s="509"/>
      <c r="B9" s="512"/>
      <c r="C9" s="512"/>
      <c r="D9" s="525"/>
      <c r="E9" s="529" t="s">
        <v>1</v>
      </c>
      <c r="F9" s="543"/>
      <c r="G9" s="530" t="s">
        <v>2</v>
      </c>
      <c r="H9" s="515"/>
      <c r="I9" s="536" t="s">
        <v>1</v>
      </c>
      <c r="J9" s="536"/>
      <c r="K9" s="507" t="s">
        <v>2</v>
      </c>
      <c r="L9" s="578"/>
      <c r="M9" s="523" t="s">
        <v>1</v>
      </c>
      <c r="N9" s="523"/>
      <c r="O9" s="506" t="s">
        <v>2</v>
      </c>
    </row>
    <row r="10" spans="1:17" ht="28.5" customHeight="1" x14ac:dyDescent="0.25">
      <c r="A10" s="510"/>
      <c r="B10" s="513"/>
      <c r="C10" s="513"/>
      <c r="D10" s="526"/>
      <c r="E10" s="123" t="s">
        <v>3</v>
      </c>
      <c r="F10" s="124" t="s">
        <v>4</v>
      </c>
      <c r="G10" s="530"/>
      <c r="H10" s="516"/>
      <c r="I10" s="125" t="s">
        <v>3</v>
      </c>
      <c r="J10" s="121" t="s">
        <v>4</v>
      </c>
      <c r="K10" s="507"/>
      <c r="L10" s="579"/>
      <c r="M10" s="122" t="s">
        <v>3</v>
      </c>
      <c r="N10" s="120" t="s">
        <v>4</v>
      </c>
      <c r="O10" s="506"/>
    </row>
    <row r="11" spans="1:17" ht="15.95" customHeight="1" x14ac:dyDescent="0.25">
      <c r="A11" s="20" t="s">
        <v>71</v>
      </c>
      <c r="B11" s="520" t="s">
        <v>171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2"/>
    </row>
    <row r="12" spans="1:17" ht="15" customHeight="1" x14ac:dyDescent="0.25">
      <c r="A12" s="6" t="s">
        <v>182</v>
      </c>
      <c r="B12" s="127" t="s">
        <v>20</v>
      </c>
      <c r="C12" s="78"/>
      <c r="D12" s="9">
        <f t="shared" ref="D12:K12" si="0">D13+D14</f>
        <v>886</v>
      </c>
      <c r="E12" s="9">
        <f t="shared" si="0"/>
        <v>886</v>
      </c>
      <c r="F12" s="9">
        <f t="shared" si="0"/>
        <v>639.5</v>
      </c>
      <c r="G12" s="9">
        <f t="shared" si="0"/>
        <v>0</v>
      </c>
      <c r="H12" s="10">
        <f t="shared" si="0"/>
        <v>0</v>
      </c>
      <c r="I12" s="10">
        <f t="shared" si="0"/>
        <v>0</v>
      </c>
      <c r="J12" s="10">
        <f t="shared" si="0"/>
        <v>0</v>
      </c>
      <c r="K12" s="10">
        <f t="shared" si="0"/>
        <v>0</v>
      </c>
      <c r="L12" s="12">
        <f t="shared" ref="L12:O12" si="1">L13+L14</f>
        <v>886</v>
      </c>
      <c r="M12" s="12">
        <f t="shared" si="1"/>
        <v>886</v>
      </c>
      <c r="N12" s="12">
        <f t="shared" si="1"/>
        <v>639.5</v>
      </c>
      <c r="O12" s="12">
        <f t="shared" si="1"/>
        <v>0</v>
      </c>
      <c r="P12" s="67" t="s">
        <v>305</v>
      </c>
      <c r="Q12" s="68"/>
    </row>
    <row r="13" spans="1:17" ht="15" customHeight="1" x14ac:dyDescent="0.25">
      <c r="A13" s="20"/>
      <c r="B13" s="127"/>
      <c r="C13" s="31" t="s">
        <v>30</v>
      </c>
      <c r="D13" s="17">
        <f>E13+G13</f>
        <v>3.7</v>
      </c>
      <c r="E13" s="17">
        <v>3.7</v>
      </c>
      <c r="F13" s="17"/>
      <c r="G13" s="17"/>
      <c r="H13" s="11">
        <f t="shared" ref="H13:H21" si="2">I13+K13</f>
        <v>0</v>
      </c>
      <c r="I13" s="11"/>
      <c r="J13" s="11"/>
      <c r="K13" s="11"/>
      <c r="L13" s="13">
        <f t="shared" ref="L13:L21" si="3">M13+O13</f>
        <v>3.7</v>
      </c>
      <c r="M13" s="13">
        <f t="shared" ref="M13:M21" si="4">E13+I13</f>
        <v>3.7</v>
      </c>
      <c r="N13" s="13">
        <f t="shared" ref="N13:N21" si="5">F13+J13</f>
        <v>0</v>
      </c>
      <c r="O13" s="13">
        <f t="shared" ref="O13:O21" si="6">G13+K13</f>
        <v>0</v>
      </c>
      <c r="P13" s="67" t="s">
        <v>306</v>
      </c>
      <c r="Q13" s="68"/>
    </row>
    <row r="14" spans="1:17" ht="15" customHeight="1" x14ac:dyDescent="0.25">
      <c r="A14" s="128"/>
      <c r="B14" s="129"/>
      <c r="C14" s="31" t="s">
        <v>51</v>
      </c>
      <c r="D14" s="17">
        <f>E14+G14</f>
        <v>882.3</v>
      </c>
      <c r="E14" s="17">
        <v>882.3</v>
      </c>
      <c r="F14" s="17">
        <v>639.5</v>
      </c>
      <c r="G14" s="17"/>
      <c r="H14" s="11">
        <f t="shared" si="2"/>
        <v>0</v>
      </c>
      <c r="I14" s="11"/>
      <c r="J14" s="11"/>
      <c r="K14" s="11"/>
      <c r="L14" s="13">
        <f t="shared" si="3"/>
        <v>882.3</v>
      </c>
      <c r="M14" s="13">
        <f t="shared" si="4"/>
        <v>882.3</v>
      </c>
      <c r="N14" s="13">
        <f t="shared" si="5"/>
        <v>639.5</v>
      </c>
      <c r="O14" s="13">
        <f t="shared" si="6"/>
        <v>0</v>
      </c>
      <c r="P14" s="67" t="s">
        <v>307</v>
      </c>
      <c r="Q14" s="68"/>
    </row>
    <row r="15" spans="1:17" ht="15" customHeight="1" x14ac:dyDescent="0.25">
      <c r="A15" s="20" t="s">
        <v>72</v>
      </c>
      <c r="B15" s="127" t="s">
        <v>55</v>
      </c>
      <c r="C15" s="31" t="s">
        <v>51</v>
      </c>
      <c r="D15" s="17">
        <f>E15+G15</f>
        <v>419.2</v>
      </c>
      <c r="E15" s="17">
        <v>419.2</v>
      </c>
      <c r="F15" s="17">
        <v>312.8</v>
      </c>
      <c r="G15" s="17"/>
      <c r="H15" s="11">
        <f t="shared" si="2"/>
        <v>0</v>
      </c>
      <c r="I15" s="11"/>
      <c r="J15" s="11"/>
      <c r="K15" s="11"/>
      <c r="L15" s="13">
        <f t="shared" si="3"/>
        <v>419.2</v>
      </c>
      <c r="M15" s="13">
        <f t="shared" si="4"/>
        <v>419.2</v>
      </c>
      <c r="N15" s="13">
        <f t="shared" si="5"/>
        <v>312.8</v>
      </c>
      <c r="O15" s="13">
        <f t="shared" si="6"/>
        <v>0</v>
      </c>
      <c r="P15" s="67" t="s">
        <v>308</v>
      </c>
      <c r="Q15" s="68"/>
    </row>
    <row r="16" spans="1:17" ht="15" customHeight="1" x14ac:dyDescent="0.25">
      <c r="A16" s="6" t="s">
        <v>73</v>
      </c>
      <c r="B16" s="30" t="s">
        <v>33</v>
      </c>
      <c r="C16" s="31" t="s">
        <v>51</v>
      </c>
      <c r="D16" s="17">
        <f t="shared" ref="D16:D50" si="7">E16+G16</f>
        <v>505.1</v>
      </c>
      <c r="E16" s="17">
        <v>505.1</v>
      </c>
      <c r="F16" s="17">
        <v>375.6</v>
      </c>
      <c r="G16" s="17"/>
      <c r="H16" s="11">
        <f t="shared" si="2"/>
        <v>0</v>
      </c>
      <c r="I16" s="11"/>
      <c r="J16" s="11"/>
      <c r="K16" s="11"/>
      <c r="L16" s="13">
        <f t="shared" si="3"/>
        <v>505.1</v>
      </c>
      <c r="M16" s="13">
        <f t="shared" si="4"/>
        <v>505.1</v>
      </c>
      <c r="N16" s="13">
        <f t="shared" si="5"/>
        <v>375.6</v>
      </c>
      <c r="O16" s="13">
        <f t="shared" si="6"/>
        <v>0</v>
      </c>
      <c r="P16" s="67" t="s">
        <v>311</v>
      </c>
      <c r="Q16" s="68"/>
    </row>
    <row r="17" spans="1:17" ht="15" customHeight="1" x14ac:dyDescent="0.25">
      <c r="A17" s="6" t="s">
        <v>74</v>
      </c>
      <c r="B17" s="30" t="s">
        <v>160</v>
      </c>
      <c r="C17" s="31" t="s">
        <v>51</v>
      </c>
      <c r="D17" s="17">
        <f t="shared" si="7"/>
        <v>725.5</v>
      </c>
      <c r="E17" s="17">
        <v>725.5</v>
      </c>
      <c r="F17" s="17">
        <v>540</v>
      </c>
      <c r="G17" s="17"/>
      <c r="H17" s="11">
        <f t="shared" si="2"/>
        <v>0</v>
      </c>
      <c r="I17" s="11"/>
      <c r="J17" s="11"/>
      <c r="K17" s="11"/>
      <c r="L17" s="13">
        <f t="shared" si="3"/>
        <v>725.5</v>
      </c>
      <c r="M17" s="13">
        <f t="shared" si="4"/>
        <v>725.5</v>
      </c>
      <c r="N17" s="13">
        <f t="shared" si="5"/>
        <v>540</v>
      </c>
      <c r="O17" s="13">
        <f t="shared" si="6"/>
        <v>0</v>
      </c>
      <c r="P17" s="67" t="s">
        <v>309</v>
      </c>
      <c r="Q17" s="68"/>
    </row>
    <row r="18" spans="1:17" ht="15" customHeight="1" x14ac:dyDescent="0.25">
      <c r="A18" s="6" t="s">
        <v>75</v>
      </c>
      <c r="B18" s="30" t="s">
        <v>417</v>
      </c>
      <c r="C18" s="31" t="s">
        <v>51</v>
      </c>
      <c r="D18" s="17">
        <f t="shared" si="7"/>
        <v>390.1</v>
      </c>
      <c r="E18" s="17">
        <v>390.1</v>
      </c>
      <c r="F18" s="17">
        <v>291.10000000000002</v>
      </c>
      <c r="G18" s="17"/>
      <c r="H18" s="11">
        <f t="shared" si="2"/>
        <v>0</v>
      </c>
      <c r="I18" s="11"/>
      <c r="J18" s="11"/>
      <c r="K18" s="11"/>
      <c r="L18" s="13">
        <f t="shared" si="3"/>
        <v>390.1</v>
      </c>
      <c r="M18" s="13">
        <f t="shared" si="4"/>
        <v>390.1</v>
      </c>
      <c r="N18" s="13">
        <f t="shared" si="5"/>
        <v>291.10000000000002</v>
      </c>
      <c r="O18" s="13">
        <f t="shared" si="6"/>
        <v>0</v>
      </c>
      <c r="P18" s="67" t="s">
        <v>310</v>
      </c>
      <c r="Q18" s="68"/>
    </row>
    <row r="19" spans="1:17" ht="15" customHeight="1" x14ac:dyDescent="0.25">
      <c r="A19" s="14" t="s">
        <v>76</v>
      </c>
      <c r="B19" s="19" t="s">
        <v>152</v>
      </c>
      <c r="C19" s="31" t="s">
        <v>51</v>
      </c>
      <c r="D19" s="17">
        <f t="shared" si="7"/>
        <v>305.7</v>
      </c>
      <c r="E19" s="17">
        <v>305.7</v>
      </c>
      <c r="F19" s="17">
        <v>228.1</v>
      </c>
      <c r="G19" s="17"/>
      <c r="H19" s="11">
        <f t="shared" si="2"/>
        <v>0</v>
      </c>
      <c r="I19" s="11"/>
      <c r="J19" s="11"/>
      <c r="K19" s="11"/>
      <c r="L19" s="13">
        <f t="shared" si="3"/>
        <v>305.7</v>
      </c>
      <c r="M19" s="13">
        <f t="shared" si="4"/>
        <v>305.7</v>
      </c>
      <c r="N19" s="13">
        <f t="shared" si="5"/>
        <v>228.1</v>
      </c>
      <c r="O19" s="13">
        <f t="shared" si="6"/>
        <v>0</v>
      </c>
      <c r="P19" s="67" t="s">
        <v>312</v>
      </c>
      <c r="Q19" s="68">
        <f>L13+L50</f>
        <v>11.8</v>
      </c>
    </row>
    <row r="20" spans="1:17" ht="15" customHeight="1" x14ac:dyDescent="0.25">
      <c r="A20" s="20" t="s">
        <v>77</v>
      </c>
      <c r="B20" s="32" t="s">
        <v>342</v>
      </c>
      <c r="C20" s="31" t="s">
        <v>51</v>
      </c>
      <c r="D20" s="17">
        <f t="shared" si="7"/>
        <v>395.7</v>
      </c>
      <c r="E20" s="17">
        <v>395.7</v>
      </c>
      <c r="F20" s="17">
        <v>295.60000000000002</v>
      </c>
      <c r="G20" s="17"/>
      <c r="H20" s="11">
        <f t="shared" si="2"/>
        <v>0</v>
      </c>
      <c r="I20" s="11"/>
      <c r="J20" s="11"/>
      <c r="K20" s="11"/>
      <c r="L20" s="13">
        <f t="shared" si="3"/>
        <v>395.7</v>
      </c>
      <c r="M20" s="13">
        <f t="shared" si="4"/>
        <v>395.7</v>
      </c>
      <c r="N20" s="13">
        <f t="shared" si="5"/>
        <v>295.60000000000002</v>
      </c>
      <c r="O20" s="13">
        <f t="shared" si="6"/>
        <v>0</v>
      </c>
      <c r="P20" s="67" t="s">
        <v>313</v>
      </c>
      <c r="Q20" s="68">
        <f>SUM(L14:L49)</f>
        <v>9000.0999999999985</v>
      </c>
    </row>
    <row r="21" spans="1:17" ht="15" customHeight="1" x14ac:dyDescent="0.25">
      <c r="A21" s="6" t="s">
        <v>78</v>
      </c>
      <c r="B21" s="30" t="s">
        <v>418</v>
      </c>
      <c r="C21" s="16" t="s">
        <v>51</v>
      </c>
      <c r="D21" s="17">
        <f t="shared" si="7"/>
        <v>444.4</v>
      </c>
      <c r="E21" s="17">
        <v>444.4</v>
      </c>
      <c r="F21" s="17">
        <v>330</v>
      </c>
      <c r="G21" s="17"/>
      <c r="H21" s="11">
        <f t="shared" si="2"/>
        <v>0</v>
      </c>
      <c r="I21" s="11"/>
      <c r="J21" s="11"/>
      <c r="K21" s="11"/>
      <c r="L21" s="13">
        <f t="shared" si="3"/>
        <v>444.4</v>
      </c>
      <c r="M21" s="13">
        <f t="shared" si="4"/>
        <v>444.4</v>
      </c>
      <c r="N21" s="13">
        <f t="shared" si="5"/>
        <v>330</v>
      </c>
      <c r="O21" s="13">
        <f t="shared" si="6"/>
        <v>0</v>
      </c>
      <c r="P21" s="67" t="s">
        <v>314</v>
      </c>
      <c r="Q21" s="68"/>
    </row>
    <row r="22" spans="1:17" ht="15" customHeight="1" x14ac:dyDescent="0.25">
      <c r="A22" s="6" t="s">
        <v>79</v>
      </c>
      <c r="B22" s="30" t="s">
        <v>419</v>
      </c>
      <c r="C22" s="16" t="s">
        <v>51</v>
      </c>
      <c r="D22" s="17">
        <f t="shared" si="7"/>
        <v>588.29999999999995</v>
      </c>
      <c r="E22" s="17">
        <v>588.29999999999995</v>
      </c>
      <c r="F22" s="17">
        <v>435.9</v>
      </c>
      <c r="G22" s="17"/>
      <c r="H22" s="11">
        <f t="shared" ref="H22:H50" si="8">I22+K22</f>
        <v>0</v>
      </c>
      <c r="I22" s="11"/>
      <c r="J22" s="11"/>
      <c r="K22" s="11"/>
      <c r="L22" s="13">
        <f t="shared" ref="L22:L50" si="9">M22+O22</f>
        <v>588.29999999999995</v>
      </c>
      <c r="M22" s="13">
        <f t="shared" ref="M22:M50" si="10">E22+I22</f>
        <v>588.29999999999995</v>
      </c>
      <c r="N22" s="13">
        <f t="shared" ref="N22:N50" si="11">F22+J22</f>
        <v>435.9</v>
      </c>
      <c r="O22" s="13">
        <f t="shared" ref="O22:O50" si="12">G22+K22</f>
        <v>0</v>
      </c>
      <c r="P22" s="72" t="s">
        <v>172</v>
      </c>
      <c r="Q22" s="73">
        <f>SUM(Q12:Q21)</f>
        <v>9011.8999999999978</v>
      </c>
    </row>
    <row r="23" spans="1:17" ht="15" customHeight="1" x14ac:dyDescent="0.25">
      <c r="A23" s="6" t="s">
        <v>80</v>
      </c>
      <c r="B23" s="30" t="s">
        <v>420</v>
      </c>
      <c r="C23" s="16" t="s">
        <v>51</v>
      </c>
      <c r="D23" s="17">
        <f t="shared" si="7"/>
        <v>492.3</v>
      </c>
      <c r="E23" s="17">
        <v>492.3</v>
      </c>
      <c r="F23" s="17">
        <v>364</v>
      </c>
      <c r="G23" s="17"/>
      <c r="H23" s="11">
        <f t="shared" si="8"/>
        <v>0</v>
      </c>
      <c r="I23" s="11"/>
      <c r="J23" s="11"/>
      <c r="K23" s="11"/>
      <c r="L23" s="13">
        <f t="shared" si="9"/>
        <v>492.3</v>
      </c>
      <c r="M23" s="13">
        <f t="shared" si="10"/>
        <v>492.3</v>
      </c>
      <c r="N23" s="13">
        <f t="shared" si="11"/>
        <v>364</v>
      </c>
      <c r="O23" s="13">
        <f t="shared" si="12"/>
        <v>0</v>
      </c>
      <c r="P23" s="74"/>
      <c r="Q23" s="74"/>
    </row>
    <row r="24" spans="1:17" ht="15" customHeight="1" x14ac:dyDescent="0.25">
      <c r="A24" s="6" t="s">
        <v>81</v>
      </c>
      <c r="B24" s="30" t="s">
        <v>391</v>
      </c>
      <c r="C24" s="16" t="s">
        <v>51</v>
      </c>
      <c r="D24" s="17">
        <f t="shared" si="7"/>
        <v>564.5</v>
      </c>
      <c r="E24" s="17">
        <v>564.5</v>
      </c>
      <c r="F24" s="17">
        <v>417</v>
      </c>
      <c r="G24" s="17"/>
      <c r="H24" s="11">
        <f t="shared" si="8"/>
        <v>0</v>
      </c>
      <c r="I24" s="11"/>
      <c r="J24" s="11"/>
      <c r="K24" s="11"/>
      <c r="L24" s="13">
        <f t="shared" si="9"/>
        <v>564.5</v>
      </c>
      <c r="M24" s="13">
        <f t="shared" si="10"/>
        <v>564.5</v>
      </c>
      <c r="N24" s="13">
        <f t="shared" si="11"/>
        <v>417</v>
      </c>
      <c r="O24" s="13">
        <f t="shared" si="12"/>
        <v>0</v>
      </c>
      <c r="P24" s="74"/>
      <c r="Q24" s="74">
        <f>Q22-L51</f>
        <v>0</v>
      </c>
    </row>
    <row r="25" spans="1:17" ht="15" customHeight="1" x14ac:dyDescent="0.25">
      <c r="A25" s="6" t="s">
        <v>82</v>
      </c>
      <c r="B25" s="86" t="s">
        <v>46</v>
      </c>
      <c r="C25" s="31" t="s">
        <v>51</v>
      </c>
      <c r="D25" s="17">
        <f t="shared" si="7"/>
        <v>159.19999999999999</v>
      </c>
      <c r="E25" s="17">
        <v>159.19999999999999</v>
      </c>
      <c r="F25" s="17">
        <v>119.8</v>
      </c>
      <c r="G25" s="17"/>
      <c r="H25" s="11">
        <f t="shared" si="8"/>
        <v>0</v>
      </c>
      <c r="I25" s="11"/>
      <c r="J25" s="11"/>
      <c r="K25" s="11"/>
      <c r="L25" s="13">
        <f t="shared" si="9"/>
        <v>159.19999999999999</v>
      </c>
      <c r="M25" s="13">
        <f t="shared" si="10"/>
        <v>159.19999999999999</v>
      </c>
      <c r="N25" s="13">
        <f t="shared" si="11"/>
        <v>119.8</v>
      </c>
      <c r="O25" s="13">
        <f t="shared" si="12"/>
        <v>0</v>
      </c>
    </row>
    <row r="26" spans="1:17" ht="15" customHeight="1" x14ac:dyDescent="0.25">
      <c r="A26" s="6" t="s">
        <v>83</v>
      </c>
      <c r="B26" s="30" t="s">
        <v>43</v>
      </c>
      <c r="C26" s="31" t="s">
        <v>51</v>
      </c>
      <c r="D26" s="17">
        <f t="shared" si="7"/>
        <v>159.30000000000001</v>
      </c>
      <c r="E26" s="17">
        <v>159.30000000000001</v>
      </c>
      <c r="F26" s="17">
        <v>119.7</v>
      </c>
      <c r="G26" s="17"/>
      <c r="H26" s="11">
        <f t="shared" si="8"/>
        <v>0</v>
      </c>
      <c r="I26" s="11"/>
      <c r="J26" s="11"/>
      <c r="K26" s="11"/>
      <c r="L26" s="13">
        <f t="shared" si="9"/>
        <v>159.30000000000001</v>
      </c>
      <c r="M26" s="13">
        <f t="shared" si="10"/>
        <v>159.30000000000001</v>
      </c>
      <c r="N26" s="13">
        <f t="shared" si="11"/>
        <v>119.7</v>
      </c>
      <c r="O26" s="13">
        <f t="shared" si="12"/>
        <v>0</v>
      </c>
      <c r="Q26" s="2">
        <f>L51-Q22</f>
        <v>0</v>
      </c>
    </row>
    <row r="27" spans="1:17" ht="15" customHeight="1" x14ac:dyDescent="0.25">
      <c r="A27" s="6" t="s">
        <v>84</v>
      </c>
      <c r="B27" s="30" t="s">
        <v>45</v>
      </c>
      <c r="C27" s="31" t="s">
        <v>51</v>
      </c>
      <c r="D27" s="17">
        <f t="shared" si="7"/>
        <v>160.30000000000001</v>
      </c>
      <c r="E27" s="17">
        <v>160.30000000000001</v>
      </c>
      <c r="F27" s="17">
        <v>120.5</v>
      </c>
      <c r="G27" s="17"/>
      <c r="H27" s="11">
        <f t="shared" si="8"/>
        <v>0</v>
      </c>
      <c r="I27" s="11"/>
      <c r="J27" s="11"/>
      <c r="K27" s="11"/>
      <c r="L27" s="13">
        <f t="shared" si="9"/>
        <v>160.30000000000001</v>
      </c>
      <c r="M27" s="13">
        <f t="shared" si="10"/>
        <v>160.30000000000001</v>
      </c>
      <c r="N27" s="13">
        <f t="shared" si="11"/>
        <v>120.5</v>
      </c>
      <c r="O27" s="13">
        <f t="shared" si="12"/>
        <v>0</v>
      </c>
    </row>
    <row r="28" spans="1:17" ht="15" customHeight="1" x14ac:dyDescent="0.25">
      <c r="A28" s="6" t="s">
        <v>85</v>
      </c>
      <c r="B28" s="30" t="s">
        <v>165</v>
      </c>
      <c r="C28" s="31" t="s">
        <v>51</v>
      </c>
      <c r="D28" s="17">
        <f t="shared" si="7"/>
        <v>278.7</v>
      </c>
      <c r="E28" s="17">
        <v>278.7</v>
      </c>
      <c r="F28" s="17">
        <v>208.7</v>
      </c>
      <c r="G28" s="17"/>
      <c r="H28" s="11">
        <f t="shared" si="8"/>
        <v>0</v>
      </c>
      <c r="I28" s="11"/>
      <c r="J28" s="11"/>
      <c r="K28" s="11"/>
      <c r="L28" s="13">
        <f t="shared" si="9"/>
        <v>278.7</v>
      </c>
      <c r="M28" s="13">
        <f t="shared" si="10"/>
        <v>278.7</v>
      </c>
      <c r="N28" s="13">
        <f t="shared" si="11"/>
        <v>208.7</v>
      </c>
      <c r="O28" s="13">
        <f t="shared" si="12"/>
        <v>0</v>
      </c>
    </row>
    <row r="29" spans="1:17" ht="15" customHeight="1" x14ac:dyDescent="0.25">
      <c r="A29" s="6" t="s">
        <v>86</v>
      </c>
      <c r="B29" s="30" t="s">
        <v>44</v>
      </c>
      <c r="C29" s="31" t="s">
        <v>51</v>
      </c>
      <c r="D29" s="17">
        <f t="shared" si="7"/>
        <v>110.6</v>
      </c>
      <c r="E29" s="17">
        <v>110.6</v>
      </c>
      <c r="F29" s="17">
        <v>83.4</v>
      </c>
      <c r="G29" s="17"/>
      <c r="H29" s="11">
        <f t="shared" si="8"/>
        <v>0</v>
      </c>
      <c r="I29" s="11"/>
      <c r="J29" s="11"/>
      <c r="K29" s="11"/>
      <c r="L29" s="13">
        <f t="shared" si="9"/>
        <v>110.6</v>
      </c>
      <c r="M29" s="13">
        <f t="shared" si="10"/>
        <v>110.6</v>
      </c>
      <c r="N29" s="13">
        <f t="shared" si="11"/>
        <v>83.4</v>
      </c>
      <c r="O29" s="13">
        <f t="shared" si="12"/>
        <v>0</v>
      </c>
    </row>
    <row r="30" spans="1:17" ht="15" customHeight="1" x14ac:dyDescent="0.25">
      <c r="A30" s="6" t="s">
        <v>87</v>
      </c>
      <c r="B30" s="86" t="s">
        <v>47</v>
      </c>
      <c r="C30" s="31" t="s">
        <v>51</v>
      </c>
      <c r="D30" s="17">
        <f t="shared" si="7"/>
        <v>237.2</v>
      </c>
      <c r="E30" s="17">
        <v>237.2</v>
      </c>
      <c r="F30" s="17">
        <v>177.6</v>
      </c>
      <c r="G30" s="17"/>
      <c r="H30" s="11">
        <f t="shared" si="8"/>
        <v>0</v>
      </c>
      <c r="I30" s="11"/>
      <c r="J30" s="11"/>
      <c r="K30" s="11"/>
      <c r="L30" s="13">
        <f t="shared" si="9"/>
        <v>237.2</v>
      </c>
      <c r="M30" s="13">
        <f t="shared" si="10"/>
        <v>237.2</v>
      </c>
      <c r="N30" s="13">
        <f t="shared" si="11"/>
        <v>177.6</v>
      </c>
      <c r="O30" s="13">
        <f t="shared" si="12"/>
        <v>0</v>
      </c>
    </row>
    <row r="31" spans="1:17" ht="15" customHeight="1" x14ac:dyDescent="0.25">
      <c r="A31" s="6" t="s">
        <v>88</v>
      </c>
      <c r="B31" s="34" t="s">
        <v>392</v>
      </c>
      <c r="C31" s="31" t="s">
        <v>51</v>
      </c>
      <c r="D31" s="17">
        <f t="shared" si="7"/>
        <v>173.7</v>
      </c>
      <c r="E31" s="17">
        <v>173.7</v>
      </c>
      <c r="F31" s="17">
        <v>130.5</v>
      </c>
      <c r="G31" s="17"/>
      <c r="H31" s="11">
        <f t="shared" si="8"/>
        <v>0</v>
      </c>
      <c r="I31" s="11"/>
      <c r="J31" s="11"/>
      <c r="K31" s="11"/>
      <c r="L31" s="13">
        <f t="shared" si="9"/>
        <v>173.7</v>
      </c>
      <c r="M31" s="13">
        <f>E31+I31</f>
        <v>173.7</v>
      </c>
      <c r="N31" s="13">
        <f>F31+J31</f>
        <v>130.5</v>
      </c>
      <c r="O31" s="13">
        <f>G31+K31</f>
        <v>0</v>
      </c>
    </row>
    <row r="32" spans="1:17" ht="15" customHeight="1" x14ac:dyDescent="0.25">
      <c r="A32" s="6" t="s">
        <v>89</v>
      </c>
      <c r="B32" s="30" t="s">
        <v>42</v>
      </c>
      <c r="C32" s="31" t="s">
        <v>51</v>
      </c>
      <c r="D32" s="17">
        <f t="shared" si="7"/>
        <v>186.7</v>
      </c>
      <c r="E32" s="17">
        <v>186.7</v>
      </c>
      <c r="F32" s="17">
        <v>137</v>
      </c>
      <c r="G32" s="17"/>
      <c r="H32" s="11">
        <f t="shared" si="8"/>
        <v>0</v>
      </c>
      <c r="I32" s="11"/>
      <c r="J32" s="11"/>
      <c r="K32" s="11"/>
      <c r="L32" s="13">
        <f t="shared" si="9"/>
        <v>186.7</v>
      </c>
      <c r="M32" s="13">
        <f t="shared" si="10"/>
        <v>186.7</v>
      </c>
      <c r="N32" s="13">
        <f t="shared" si="11"/>
        <v>137</v>
      </c>
      <c r="O32" s="13">
        <f t="shared" si="12"/>
        <v>0</v>
      </c>
    </row>
    <row r="33" spans="1:15" ht="15" customHeight="1" x14ac:dyDescent="0.25">
      <c r="A33" s="6" t="s">
        <v>90</v>
      </c>
      <c r="B33" s="35" t="s">
        <v>393</v>
      </c>
      <c r="C33" s="31" t="s">
        <v>51</v>
      </c>
      <c r="D33" s="17">
        <f>E33+G33</f>
        <v>100.7</v>
      </c>
      <c r="E33" s="17">
        <v>100.7</v>
      </c>
      <c r="F33" s="17">
        <v>75.2</v>
      </c>
      <c r="G33" s="17"/>
      <c r="H33" s="11">
        <f>I33+K33</f>
        <v>0</v>
      </c>
      <c r="I33" s="11"/>
      <c r="J33" s="11"/>
      <c r="K33" s="11"/>
      <c r="L33" s="13">
        <f>M33+O33</f>
        <v>100.7</v>
      </c>
      <c r="M33" s="13">
        <f>E33+I33</f>
        <v>100.7</v>
      </c>
      <c r="N33" s="13">
        <f>F33+J33</f>
        <v>75.2</v>
      </c>
      <c r="O33" s="13">
        <f>G33+K33</f>
        <v>0</v>
      </c>
    </row>
    <row r="34" spans="1:15" ht="15" customHeight="1" x14ac:dyDescent="0.25">
      <c r="A34" s="33" t="s">
        <v>91</v>
      </c>
      <c r="B34" s="86" t="s">
        <v>41</v>
      </c>
      <c r="C34" s="31" t="s">
        <v>51</v>
      </c>
      <c r="D34" s="17">
        <f t="shared" si="7"/>
        <v>98.2</v>
      </c>
      <c r="E34" s="17">
        <v>98.2</v>
      </c>
      <c r="F34" s="17">
        <v>73.099999999999994</v>
      </c>
      <c r="G34" s="17"/>
      <c r="H34" s="11">
        <f t="shared" si="8"/>
        <v>0</v>
      </c>
      <c r="I34" s="11"/>
      <c r="J34" s="11"/>
      <c r="K34" s="11"/>
      <c r="L34" s="13">
        <f t="shared" si="9"/>
        <v>98.2</v>
      </c>
      <c r="M34" s="13">
        <f t="shared" si="10"/>
        <v>98.2</v>
      </c>
      <c r="N34" s="13">
        <f t="shared" si="11"/>
        <v>73.099999999999994</v>
      </c>
      <c r="O34" s="13">
        <f t="shared" si="12"/>
        <v>0</v>
      </c>
    </row>
    <row r="35" spans="1:15" ht="15" customHeight="1" x14ac:dyDescent="0.25">
      <c r="A35" s="6" t="s">
        <v>92</v>
      </c>
      <c r="B35" s="30" t="s">
        <v>161</v>
      </c>
      <c r="C35" s="31" t="s">
        <v>51</v>
      </c>
      <c r="D35" s="17">
        <f t="shared" si="7"/>
        <v>80.2</v>
      </c>
      <c r="E35" s="17">
        <v>80.2</v>
      </c>
      <c r="F35" s="17">
        <v>60.1</v>
      </c>
      <c r="G35" s="17"/>
      <c r="H35" s="11">
        <f t="shared" si="8"/>
        <v>0</v>
      </c>
      <c r="I35" s="11"/>
      <c r="J35" s="11"/>
      <c r="K35" s="11"/>
      <c r="L35" s="13">
        <f t="shared" si="9"/>
        <v>80.2</v>
      </c>
      <c r="M35" s="13">
        <f t="shared" si="10"/>
        <v>80.2</v>
      </c>
      <c r="N35" s="13">
        <f t="shared" si="11"/>
        <v>60.1</v>
      </c>
      <c r="O35" s="13">
        <f t="shared" si="12"/>
        <v>0</v>
      </c>
    </row>
    <row r="36" spans="1:15" ht="15" customHeight="1" x14ac:dyDescent="0.25">
      <c r="A36" s="6" t="s">
        <v>93</v>
      </c>
      <c r="B36" s="30" t="s">
        <v>153</v>
      </c>
      <c r="C36" s="31" t="s">
        <v>51</v>
      </c>
      <c r="D36" s="17">
        <f t="shared" si="7"/>
        <v>174.1</v>
      </c>
      <c r="E36" s="17">
        <v>174.1</v>
      </c>
      <c r="F36" s="17">
        <v>127.4</v>
      </c>
      <c r="G36" s="17"/>
      <c r="H36" s="11">
        <f t="shared" si="8"/>
        <v>0</v>
      </c>
      <c r="I36" s="11"/>
      <c r="J36" s="11"/>
      <c r="K36" s="11"/>
      <c r="L36" s="13">
        <f t="shared" si="9"/>
        <v>174.1</v>
      </c>
      <c r="M36" s="13">
        <f t="shared" si="10"/>
        <v>174.1</v>
      </c>
      <c r="N36" s="13">
        <f t="shared" si="11"/>
        <v>127.4</v>
      </c>
      <c r="O36" s="13">
        <f t="shared" si="12"/>
        <v>0</v>
      </c>
    </row>
    <row r="37" spans="1:15" ht="15" customHeight="1" x14ac:dyDescent="0.25">
      <c r="A37" s="33" t="s">
        <v>94</v>
      </c>
      <c r="B37" s="30" t="s">
        <v>34</v>
      </c>
      <c r="C37" s="31" t="s">
        <v>51</v>
      </c>
      <c r="D37" s="17">
        <f t="shared" si="7"/>
        <v>96.1</v>
      </c>
      <c r="E37" s="17">
        <v>96.1</v>
      </c>
      <c r="F37" s="17">
        <v>70.3</v>
      </c>
      <c r="G37" s="17"/>
      <c r="H37" s="11">
        <f t="shared" si="8"/>
        <v>0</v>
      </c>
      <c r="I37" s="11"/>
      <c r="J37" s="11"/>
      <c r="K37" s="11"/>
      <c r="L37" s="13">
        <f t="shared" si="9"/>
        <v>96.1</v>
      </c>
      <c r="M37" s="13">
        <f t="shared" si="10"/>
        <v>96.1</v>
      </c>
      <c r="N37" s="13">
        <f t="shared" si="11"/>
        <v>70.3</v>
      </c>
      <c r="O37" s="13">
        <f t="shared" si="12"/>
        <v>0</v>
      </c>
    </row>
    <row r="38" spans="1:15" ht="15" customHeight="1" x14ac:dyDescent="0.25">
      <c r="A38" s="6" t="s">
        <v>95</v>
      </c>
      <c r="B38" s="30" t="s">
        <v>36</v>
      </c>
      <c r="C38" s="31" t="s">
        <v>51</v>
      </c>
      <c r="D38" s="17">
        <f t="shared" si="7"/>
        <v>106</v>
      </c>
      <c r="E38" s="17">
        <v>106</v>
      </c>
      <c r="F38" s="17">
        <v>77.8</v>
      </c>
      <c r="G38" s="17"/>
      <c r="H38" s="11">
        <f t="shared" si="8"/>
        <v>0</v>
      </c>
      <c r="I38" s="11"/>
      <c r="J38" s="11"/>
      <c r="K38" s="11"/>
      <c r="L38" s="13">
        <f t="shared" si="9"/>
        <v>106</v>
      </c>
      <c r="M38" s="13">
        <f t="shared" si="10"/>
        <v>106</v>
      </c>
      <c r="N38" s="13">
        <f t="shared" si="11"/>
        <v>77.8</v>
      </c>
      <c r="O38" s="13">
        <f t="shared" si="12"/>
        <v>0</v>
      </c>
    </row>
    <row r="39" spans="1:15" ht="15" customHeight="1" x14ac:dyDescent="0.25">
      <c r="A39" s="6" t="s">
        <v>96</v>
      </c>
      <c r="B39" s="30" t="s">
        <v>38</v>
      </c>
      <c r="C39" s="31" t="s">
        <v>51</v>
      </c>
      <c r="D39" s="17">
        <f t="shared" si="7"/>
        <v>189.7</v>
      </c>
      <c r="E39" s="17">
        <v>189.7</v>
      </c>
      <c r="F39" s="17">
        <v>138.6</v>
      </c>
      <c r="G39" s="17"/>
      <c r="H39" s="11">
        <f t="shared" si="8"/>
        <v>0</v>
      </c>
      <c r="I39" s="11"/>
      <c r="J39" s="11"/>
      <c r="K39" s="11"/>
      <c r="L39" s="13">
        <f t="shared" si="9"/>
        <v>189.7</v>
      </c>
      <c r="M39" s="13">
        <f t="shared" si="10"/>
        <v>189.7</v>
      </c>
      <c r="N39" s="13">
        <f t="shared" si="11"/>
        <v>138.6</v>
      </c>
      <c r="O39" s="13">
        <f t="shared" si="12"/>
        <v>0</v>
      </c>
    </row>
    <row r="40" spans="1:15" ht="15" customHeight="1" x14ac:dyDescent="0.25">
      <c r="A40" s="6" t="s">
        <v>97</v>
      </c>
      <c r="B40" s="30" t="s">
        <v>37</v>
      </c>
      <c r="C40" s="31" t="s">
        <v>51</v>
      </c>
      <c r="D40" s="17">
        <f t="shared" si="7"/>
        <v>109.5</v>
      </c>
      <c r="E40" s="17">
        <v>109.5</v>
      </c>
      <c r="F40" s="17">
        <v>80.599999999999994</v>
      </c>
      <c r="G40" s="17"/>
      <c r="H40" s="11">
        <f t="shared" si="8"/>
        <v>0</v>
      </c>
      <c r="I40" s="11"/>
      <c r="J40" s="11"/>
      <c r="K40" s="11"/>
      <c r="L40" s="13">
        <f t="shared" si="9"/>
        <v>109.5</v>
      </c>
      <c r="M40" s="13">
        <f t="shared" si="10"/>
        <v>109.5</v>
      </c>
      <c r="N40" s="13">
        <f t="shared" si="11"/>
        <v>80.599999999999994</v>
      </c>
      <c r="O40" s="13">
        <f t="shared" si="12"/>
        <v>0</v>
      </c>
    </row>
    <row r="41" spans="1:15" ht="15" customHeight="1" x14ac:dyDescent="0.25">
      <c r="A41" s="6" t="s">
        <v>98</v>
      </c>
      <c r="B41" s="36" t="s">
        <v>35</v>
      </c>
      <c r="C41" s="16" t="s">
        <v>51</v>
      </c>
      <c r="D41" s="17">
        <f t="shared" si="7"/>
        <v>165.6</v>
      </c>
      <c r="E41" s="17">
        <v>165.6</v>
      </c>
      <c r="F41" s="17">
        <v>120.8</v>
      </c>
      <c r="G41" s="17"/>
      <c r="H41" s="11">
        <f t="shared" si="8"/>
        <v>0</v>
      </c>
      <c r="I41" s="11"/>
      <c r="J41" s="11"/>
      <c r="K41" s="11"/>
      <c r="L41" s="13">
        <f t="shared" si="9"/>
        <v>165.6</v>
      </c>
      <c r="M41" s="13">
        <f t="shared" si="10"/>
        <v>165.6</v>
      </c>
      <c r="N41" s="13">
        <f t="shared" si="11"/>
        <v>120.8</v>
      </c>
      <c r="O41" s="13">
        <f t="shared" si="12"/>
        <v>0</v>
      </c>
    </row>
    <row r="42" spans="1:15" ht="15" customHeight="1" x14ac:dyDescent="0.25">
      <c r="A42" s="6" t="s">
        <v>99</v>
      </c>
      <c r="B42" s="37" t="s">
        <v>39</v>
      </c>
      <c r="C42" s="16" t="s">
        <v>51</v>
      </c>
      <c r="D42" s="17">
        <f t="shared" si="7"/>
        <v>40.9</v>
      </c>
      <c r="E42" s="17">
        <v>40.9</v>
      </c>
      <c r="F42" s="17">
        <v>30.4</v>
      </c>
      <c r="G42" s="17"/>
      <c r="H42" s="11">
        <f t="shared" si="8"/>
        <v>0</v>
      </c>
      <c r="I42" s="11"/>
      <c r="J42" s="11"/>
      <c r="K42" s="11"/>
      <c r="L42" s="13">
        <f t="shared" si="9"/>
        <v>40.9</v>
      </c>
      <c r="M42" s="13">
        <f t="shared" si="10"/>
        <v>40.9</v>
      </c>
      <c r="N42" s="13">
        <f t="shared" si="11"/>
        <v>30.4</v>
      </c>
      <c r="O42" s="13">
        <f t="shared" si="12"/>
        <v>0</v>
      </c>
    </row>
    <row r="43" spans="1:15" ht="15" customHeight="1" x14ac:dyDescent="0.25">
      <c r="A43" s="6" t="s">
        <v>100</v>
      </c>
      <c r="B43" s="37" t="s">
        <v>40</v>
      </c>
      <c r="C43" s="16" t="s">
        <v>51</v>
      </c>
      <c r="D43" s="17">
        <f t="shared" si="7"/>
        <v>49.4</v>
      </c>
      <c r="E43" s="17">
        <v>49.4</v>
      </c>
      <c r="F43" s="17">
        <v>36.299999999999997</v>
      </c>
      <c r="G43" s="17"/>
      <c r="H43" s="11">
        <f t="shared" si="8"/>
        <v>0</v>
      </c>
      <c r="I43" s="11"/>
      <c r="J43" s="11"/>
      <c r="K43" s="11"/>
      <c r="L43" s="13">
        <f t="shared" si="9"/>
        <v>49.4</v>
      </c>
      <c r="M43" s="13">
        <f t="shared" si="10"/>
        <v>49.4</v>
      </c>
      <c r="N43" s="13">
        <f t="shared" si="11"/>
        <v>36.299999999999997</v>
      </c>
      <c r="O43" s="13">
        <f t="shared" si="12"/>
        <v>0</v>
      </c>
    </row>
    <row r="44" spans="1:15" ht="15" customHeight="1" x14ac:dyDescent="0.25">
      <c r="A44" s="6" t="s">
        <v>101</v>
      </c>
      <c r="B44" s="36" t="s">
        <v>49</v>
      </c>
      <c r="C44" s="16" t="s">
        <v>51</v>
      </c>
      <c r="D44" s="17">
        <f t="shared" si="7"/>
        <v>0.9</v>
      </c>
      <c r="E44" s="17">
        <v>0.9</v>
      </c>
      <c r="F44" s="17">
        <v>0.7</v>
      </c>
      <c r="G44" s="17"/>
      <c r="H44" s="11">
        <f t="shared" si="8"/>
        <v>0</v>
      </c>
      <c r="I44" s="11"/>
      <c r="J44" s="11"/>
      <c r="K44" s="11"/>
      <c r="L44" s="13">
        <f t="shared" si="9"/>
        <v>0.9</v>
      </c>
      <c r="M44" s="13">
        <f t="shared" si="10"/>
        <v>0.9</v>
      </c>
      <c r="N44" s="13">
        <f t="shared" si="11"/>
        <v>0.7</v>
      </c>
      <c r="O44" s="13">
        <f t="shared" si="12"/>
        <v>0</v>
      </c>
    </row>
    <row r="45" spans="1:15" ht="15" customHeight="1" x14ac:dyDescent="0.25">
      <c r="A45" s="6" t="s">
        <v>102</v>
      </c>
      <c r="B45" s="36" t="s">
        <v>48</v>
      </c>
      <c r="C45" s="16" t="s">
        <v>51</v>
      </c>
      <c r="D45" s="17">
        <f t="shared" si="7"/>
        <v>7.7</v>
      </c>
      <c r="E45" s="17">
        <v>7.7</v>
      </c>
      <c r="F45" s="17">
        <v>5.9</v>
      </c>
      <c r="G45" s="17"/>
      <c r="H45" s="11">
        <f t="shared" si="8"/>
        <v>0</v>
      </c>
      <c r="I45" s="11"/>
      <c r="J45" s="11"/>
      <c r="K45" s="11"/>
      <c r="L45" s="13">
        <f t="shared" si="9"/>
        <v>7.7</v>
      </c>
      <c r="M45" s="13">
        <f t="shared" si="10"/>
        <v>7.7</v>
      </c>
      <c r="N45" s="13">
        <f t="shared" si="11"/>
        <v>5.9</v>
      </c>
      <c r="O45" s="13">
        <f t="shared" si="12"/>
        <v>0</v>
      </c>
    </row>
    <row r="46" spans="1:15" ht="15" customHeight="1" x14ac:dyDescent="0.25">
      <c r="A46" s="6" t="s">
        <v>103</v>
      </c>
      <c r="B46" s="36" t="s">
        <v>65</v>
      </c>
      <c r="C46" s="16" t="s">
        <v>51</v>
      </c>
      <c r="D46" s="17">
        <f t="shared" si="7"/>
        <v>2.2999999999999998</v>
      </c>
      <c r="E46" s="17">
        <v>2.2999999999999998</v>
      </c>
      <c r="F46" s="17">
        <v>1.8</v>
      </c>
      <c r="G46" s="17"/>
      <c r="H46" s="11">
        <f t="shared" si="8"/>
        <v>0</v>
      </c>
      <c r="I46" s="11"/>
      <c r="J46" s="11"/>
      <c r="K46" s="11"/>
      <c r="L46" s="13">
        <f t="shared" si="9"/>
        <v>2.2999999999999998</v>
      </c>
      <c r="M46" s="13">
        <f t="shared" si="10"/>
        <v>2.2999999999999998</v>
      </c>
      <c r="N46" s="13">
        <f t="shared" si="11"/>
        <v>1.8</v>
      </c>
      <c r="O46" s="13">
        <f t="shared" si="12"/>
        <v>0</v>
      </c>
    </row>
    <row r="47" spans="1:15" ht="15" customHeight="1" x14ac:dyDescent="0.25">
      <c r="A47" s="6" t="s">
        <v>104</v>
      </c>
      <c r="B47" s="36" t="s">
        <v>50</v>
      </c>
      <c r="C47" s="16" t="s">
        <v>51</v>
      </c>
      <c r="D47" s="17">
        <f t="shared" si="7"/>
        <v>89.6</v>
      </c>
      <c r="E47" s="17">
        <v>89.6</v>
      </c>
      <c r="F47" s="17">
        <v>68.5</v>
      </c>
      <c r="G47" s="17"/>
      <c r="H47" s="11">
        <f t="shared" si="8"/>
        <v>0</v>
      </c>
      <c r="I47" s="11"/>
      <c r="J47" s="11"/>
      <c r="K47" s="11"/>
      <c r="L47" s="13">
        <f t="shared" si="9"/>
        <v>89.6</v>
      </c>
      <c r="M47" s="13">
        <f t="shared" si="10"/>
        <v>89.6</v>
      </c>
      <c r="N47" s="13">
        <f t="shared" si="11"/>
        <v>68.5</v>
      </c>
      <c r="O47" s="13">
        <f t="shared" si="12"/>
        <v>0</v>
      </c>
    </row>
    <row r="48" spans="1:15" ht="15" customHeight="1" x14ac:dyDescent="0.25">
      <c r="A48" s="6" t="s">
        <v>105</v>
      </c>
      <c r="B48" s="36" t="s">
        <v>167</v>
      </c>
      <c r="C48" s="16" t="s">
        <v>51</v>
      </c>
      <c r="D48" s="17">
        <f t="shared" si="7"/>
        <v>291.5</v>
      </c>
      <c r="E48" s="17">
        <v>291.5</v>
      </c>
      <c r="F48" s="17">
        <v>220.8</v>
      </c>
      <c r="G48" s="17"/>
      <c r="H48" s="11">
        <f t="shared" si="8"/>
        <v>0</v>
      </c>
      <c r="I48" s="11"/>
      <c r="J48" s="11"/>
      <c r="K48" s="11"/>
      <c r="L48" s="13">
        <f t="shared" si="9"/>
        <v>291.5</v>
      </c>
      <c r="M48" s="13">
        <f t="shared" si="10"/>
        <v>291.5</v>
      </c>
      <c r="N48" s="13">
        <f t="shared" si="11"/>
        <v>220.8</v>
      </c>
      <c r="O48" s="13">
        <f t="shared" si="12"/>
        <v>0</v>
      </c>
    </row>
    <row r="49" spans="1:15" s="38" customFormat="1" ht="15" customHeight="1" x14ac:dyDescent="0.25">
      <c r="A49" s="6" t="s">
        <v>106</v>
      </c>
      <c r="B49" s="36" t="s">
        <v>168</v>
      </c>
      <c r="C49" s="16" t="s">
        <v>51</v>
      </c>
      <c r="D49" s="17">
        <f t="shared" si="7"/>
        <v>218.9</v>
      </c>
      <c r="E49" s="17">
        <v>218.9</v>
      </c>
      <c r="F49" s="17">
        <v>165.8</v>
      </c>
      <c r="G49" s="17"/>
      <c r="H49" s="11">
        <f t="shared" si="8"/>
        <v>0</v>
      </c>
      <c r="I49" s="11"/>
      <c r="J49" s="11"/>
      <c r="K49" s="11"/>
      <c r="L49" s="13">
        <f t="shared" si="9"/>
        <v>218.9</v>
      </c>
      <c r="M49" s="13">
        <f t="shared" si="10"/>
        <v>218.9</v>
      </c>
      <c r="N49" s="13">
        <f t="shared" si="11"/>
        <v>165.8</v>
      </c>
      <c r="O49" s="13">
        <f t="shared" si="12"/>
        <v>0</v>
      </c>
    </row>
    <row r="50" spans="1:15" s="38" customFormat="1" ht="15" customHeight="1" x14ac:dyDescent="0.25">
      <c r="A50" s="6" t="s">
        <v>107</v>
      </c>
      <c r="B50" s="36" t="s">
        <v>64</v>
      </c>
      <c r="C50" s="16" t="s">
        <v>30</v>
      </c>
      <c r="D50" s="17">
        <f t="shared" si="7"/>
        <v>8.1</v>
      </c>
      <c r="E50" s="17">
        <v>8.1</v>
      </c>
      <c r="F50" s="17">
        <v>6.2</v>
      </c>
      <c r="G50" s="17"/>
      <c r="H50" s="11">
        <f t="shared" si="8"/>
        <v>0</v>
      </c>
      <c r="I50" s="11"/>
      <c r="J50" s="11"/>
      <c r="K50" s="11"/>
      <c r="L50" s="13">
        <f t="shared" si="9"/>
        <v>8.1</v>
      </c>
      <c r="M50" s="13">
        <f t="shared" si="10"/>
        <v>8.1</v>
      </c>
      <c r="N50" s="13">
        <f t="shared" si="11"/>
        <v>6.2</v>
      </c>
      <c r="O50" s="13">
        <f t="shared" si="12"/>
        <v>0</v>
      </c>
    </row>
    <row r="51" spans="1:15" ht="15.95" customHeight="1" x14ac:dyDescent="0.25">
      <c r="A51" s="21" t="s">
        <v>108</v>
      </c>
      <c r="B51" s="28" t="s">
        <v>172</v>
      </c>
      <c r="C51" s="26"/>
      <c r="D51" s="24">
        <f t="shared" ref="D51:O51" si="13">D12+SUM(D15:D50)</f>
        <v>9011.9</v>
      </c>
      <c r="E51" s="24">
        <f t="shared" si="13"/>
        <v>9011.9</v>
      </c>
      <c r="F51" s="24">
        <f t="shared" si="13"/>
        <v>6687.1000000000013</v>
      </c>
      <c r="G51" s="24">
        <f t="shared" si="13"/>
        <v>0</v>
      </c>
      <c r="H51" s="25">
        <f t="shared" si="13"/>
        <v>0</v>
      </c>
      <c r="I51" s="25">
        <f t="shared" si="13"/>
        <v>0</v>
      </c>
      <c r="J51" s="25">
        <f t="shared" si="13"/>
        <v>0</v>
      </c>
      <c r="K51" s="25">
        <f t="shared" si="13"/>
        <v>0</v>
      </c>
      <c r="L51" s="22">
        <f t="shared" si="13"/>
        <v>9011.9</v>
      </c>
      <c r="M51" s="22">
        <f t="shared" si="13"/>
        <v>9011.9</v>
      </c>
      <c r="N51" s="22">
        <f t="shared" si="13"/>
        <v>6687.1000000000013</v>
      </c>
      <c r="O51" s="22">
        <f t="shared" si="13"/>
        <v>0</v>
      </c>
    </row>
    <row r="52" spans="1:15" ht="15" customHeight="1" x14ac:dyDescent="0.25">
      <c r="A52" s="99"/>
      <c r="B52" s="51"/>
      <c r="C52" s="100"/>
      <c r="D52" s="51"/>
      <c r="E52" s="51"/>
      <c r="F52" s="101"/>
      <c r="G52" s="101"/>
      <c r="H52" s="101"/>
      <c r="I52" s="101"/>
      <c r="J52" s="101"/>
      <c r="K52" s="101"/>
      <c r="L52" s="101"/>
      <c r="M52" s="101"/>
      <c r="N52" s="101"/>
    </row>
    <row r="53" spans="1:15" x14ac:dyDescent="0.25">
      <c r="A53" s="99"/>
      <c r="B53" s="7"/>
      <c r="C53" s="102"/>
      <c r="D53" s="7"/>
      <c r="E53" s="7"/>
      <c r="F53" s="103"/>
      <c r="G53" s="7"/>
      <c r="H53" s="7"/>
      <c r="I53" s="7"/>
      <c r="J53" s="7"/>
      <c r="K53" s="7"/>
      <c r="L53" s="7"/>
      <c r="M53" s="7"/>
      <c r="N53" s="7"/>
    </row>
    <row r="54" spans="1:15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</row>
    <row r="55" spans="1:15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5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C165" s="54"/>
    </row>
    <row r="166" spans="1:14" x14ac:dyDescent="0.25">
      <c r="C166" s="54"/>
    </row>
    <row r="167" spans="1:14" x14ac:dyDescent="0.25">
      <c r="C167" s="54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</sheetData>
  <mergeCells count="21"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  <mergeCell ref="D8:D10"/>
    <mergeCell ref="B1:O1"/>
    <mergeCell ref="B2:O2"/>
    <mergeCell ref="B3:O3"/>
    <mergeCell ref="B4:O4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71"/>
  <sheetViews>
    <sheetView showZeros="0" topLeftCell="B1" workbookViewId="0">
      <selection sqref="A1:XFD1048576"/>
    </sheetView>
  </sheetViews>
  <sheetFormatPr defaultRowHeight="15" x14ac:dyDescent="0.25"/>
  <cols>
    <col min="1" max="1" width="5" style="196" customWidth="1"/>
    <col min="2" max="2" width="41.140625" style="2" customWidth="1"/>
    <col min="3" max="3" width="6.7109375" style="180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5703125" style="2" customWidth="1"/>
    <col min="16" max="16" width="9.7109375" style="196" customWidth="1"/>
    <col min="17" max="17" width="9.140625" style="2" customWidth="1"/>
    <col min="18" max="19" width="9.140625" style="2" hidden="1" customWidth="1"/>
    <col min="20" max="21" width="9.140625" style="2" customWidth="1"/>
    <col min="22" max="16384" width="9.140625" style="2"/>
  </cols>
  <sheetData>
    <row r="1" spans="1:16" x14ac:dyDescent="0.25">
      <c r="B1" s="610" t="s">
        <v>328</v>
      </c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368"/>
    </row>
    <row r="2" spans="1:16" x14ac:dyDescent="0.25">
      <c r="B2" s="610" t="s">
        <v>448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368"/>
    </row>
    <row r="3" spans="1:16" x14ac:dyDescent="0.25">
      <c r="B3" s="610" t="s">
        <v>506</v>
      </c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0"/>
      <c r="O3" s="610"/>
      <c r="P3" s="368"/>
    </row>
    <row r="4" spans="1:16" x14ac:dyDescent="0.25">
      <c r="B4" s="610" t="s">
        <v>343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0"/>
      <c r="O4" s="610"/>
      <c r="P4" s="368"/>
    </row>
    <row r="5" spans="1:16" x14ac:dyDescent="0.25">
      <c r="B5" s="611" t="s">
        <v>535</v>
      </c>
      <c r="C5" s="611"/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611"/>
      <c r="O5" s="611"/>
      <c r="P5" s="368"/>
    </row>
    <row r="6" spans="1:16" x14ac:dyDescent="0.25">
      <c r="B6" s="612" t="s">
        <v>514</v>
      </c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3"/>
      <c r="P6" s="368"/>
    </row>
    <row r="7" spans="1:16" x14ac:dyDescent="0.25">
      <c r="B7" s="611" t="s">
        <v>536</v>
      </c>
      <c r="C7" s="611"/>
      <c r="D7" s="611"/>
      <c r="E7" s="611"/>
      <c r="F7" s="611"/>
      <c r="G7" s="611"/>
      <c r="H7" s="611"/>
      <c r="I7" s="611"/>
      <c r="J7" s="611"/>
      <c r="K7" s="611"/>
      <c r="L7" s="611"/>
      <c r="M7" s="611"/>
      <c r="N7" s="611"/>
      <c r="O7" s="611"/>
      <c r="P7" s="368"/>
    </row>
    <row r="8" spans="1:16" x14ac:dyDescent="0.25">
      <c r="B8" s="612" t="s">
        <v>537</v>
      </c>
      <c r="C8" s="612"/>
      <c r="D8" s="612"/>
      <c r="E8" s="612"/>
      <c r="F8" s="612"/>
      <c r="G8" s="612"/>
      <c r="H8" s="612"/>
      <c r="I8" s="612"/>
      <c r="J8" s="612"/>
      <c r="K8" s="612"/>
      <c r="L8" s="612"/>
      <c r="M8" s="612"/>
      <c r="N8" s="612"/>
      <c r="O8" s="613"/>
      <c r="P8" s="368"/>
    </row>
    <row r="9" spans="1:16" x14ac:dyDescent="0.25">
      <c r="B9" s="611" t="s">
        <v>554</v>
      </c>
      <c r="C9" s="611"/>
      <c r="D9" s="611"/>
      <c r="E9" s="611"/>
      <c r="F9" s="611"/>
      <c r="G9" s="611"/>
      <c r="H9" s="611"/>
      <c r="I9" s="611"/>
      <c r="J9" s="611"/>
      <c r="K9" s="611"/>
      <c r="L9" s="611"/>
      <c r="M9" s="611"/>
      <c r="N9" s="611"/>
      <c r="O9" s="611"/>
      <c r="P9" s="368"/>
    </row>
    <row r="10" spans="1:16" x14ac:dyDescent="0.25">
      <c r="B10" s="612" t="s">
        <v>555</v>
      </c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613"/>
      <c r="P10" s="368"/>
    </row>
    <row r="11" spans="1:16" s="294" customFormat="1" x14ac:dyDescent="0.25">
      <c r="A11" s="387"/>
      <c r="B11" s="476"/>
      <c r="C11" s="476"/>
      <c r="D11" s="476"/>
      <c r="E11" s="476"/>
      <c r="F11" s="476"/>
      <c r="G11" s="476"/>
      <c r="H11" s="476"/>
      <c r="I11" s="476"/>
      <c r="J11" s="476"/>
      <c r="K11" s="476"/>
      <c r="L11" s="476"/>
      <c r="M11" s="476"/>
      <c r="N11" s="476"/>
      <c r="O11" s="476"/>
      <c r="P11" s="369"/>
    </row>
    <row r="12" spans="1:16" ht="15" customHeight="1" x14ac:dyDescent="0.25">
      <c r="A12" s="503" t="s">
        <v>457</v>
      </c>
      <c r="B12" s="503"/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  <c r="O12" s="503"/>
      <c r="P12" s="370"/>
    </row>
    <row r="13" spans="1:16" ht="17.25" customHeight="1" x14ac:dyDescent="0.25">
      <c r="A13" s="383"/>
      <c r="B13" s="474"/>
      <c r="C13" s="181"/>
      <c r="D13" s="474"/>
      <c r="E13" s="474"/>
      <c r="F13" s="474"/>
      <c r="G13" s="474"/>
      <c r="H13" s="60"/>
      <c r="I13" s="60"/>
      <c r="J13" s="60"/>
      <c r="K13" s="60"/>
      <c r="L13" s="474"/>
      <c r="M13" s="474"/>
      <c r="N13" s="474"/>
      <c r="O13" s="5" t="s">
        <v>407</v>
      </c>
      <c r="P13" s="371"/>
    </row>
    <row r="14" spans="1:16" ht="15" customHeight="1" x14ac:dyDescent="0.25">
      <c r="A14" s="583" t="s">
        <v>5</v>
      </c>
      <c r="B14" s="511" t="s">
        <v>325</v>
      </c>
      <c r="C14" s="586" t="s">
        <v>54</v>
      </c>
      <c r="D14" s="524" t="s">
        <v>336</v>
      </c>
      <c r="E14" s="527" t="s">
        <v>194</v>
      </c>
      <c r="F14" s="528"/>
      <c r="G14" s="529"/>
      <c r="H14" s="514" t="s">
        <v>338</v>
      </c>
      <c r="I14" s="517" t="s">
        <v>194</v>
      </c>
      <c r="J14" s="518"/>
      <c r="K14" s="519"/>
      <c r="L14" s="577" t="s">
        <v>0</v>
      </c>
      <c r="M14" s="523" t="s">
        <v>194</v>
      </c>
      <c r="N14" s="523"/>
      <c r="O14" s="523"/>
      <c r="P14" s="372"/>
    </row>
    <row r="15" spans="1:16" ht="15" customHeight="1" x14ac:dyDescent="0.25">
      <c r="A15" s="584"/>
      <c r="B15" s="512"/>
      <c r="C15" s="587"/>
      <c r="D15" s="525"/>
      <c r="E15" s="527" t="s">
        <v>1</v>
      </c>
      <c r="F15" s="529"/>
      <c r="G15" s="524" t="s">
        <v>2</v>
      </c>
      <c r="H15" s="515"/>
      <c r="I15" s="517" t="s">
        <v>1</v>
      </c>
      <c r="J15" s="519"/>
      <c r="K15" s="514" t="s">
        <v>2</v>
      </c>
      <c r="L15" s="578"/>
      <c r="M15" s="523" t="s">
        <v>1</v>
      </c>
      <c r="N15" s="523"/>
      <c r="O15" s="506" t="s">
        <v>2</v>
      </c>
      <c r="P15" s="373"/>
    </row>
    <row r="16" spans="1:16" ht="32.25" customHeight="1" x14ac:dyDescent="0.25">
      <c r="A16" s="585"/>
      <c r="B16" s="513"/>
      <c r="C16" s="588"/>
      <c r="D16" s="526"/>
      <c r="E16" s="463" t="s">
        <v>3</v>
      </c>
      <c r="F16" s="458" t="s">
        <v>4</v>
      </c>
      <c r="G16" s="526"/>
      <c r="H16" s="516"/>
      <c r="I16" s="464" t="s">
        <v>3</v>
      </c>
      <c r="J16" s="460" t="s">
        <v>4</v>
      </c>
      <c r="K16" s="516"/>
      <c r="L16" s="579"/>
      <c r="M16" s="455" t="s">
        <v>3</v>
      </c>
      <c r="N16" s="459" t="s">
        <v>4</v>
      </c>
      <c r="O16" s="506"/>
      <c r="P16" s="373"/>
    </row>
    <row r="17" spans="1:17" ht="15.95" customHeight="1" x14ac:dyDescent="0.25">
      <c r="A17" s="384" t="s">
        <v>71</v>
      </c>
      <c r="B17" s="589" t="s">
        <v>6</v>
      </c>
      <c r="C17" s="589"/>
      <c r="D17" s="589"/>
      <c r="E17" s="589"/>
      <c r="F17" s="589"/>
      <c r="G17" s="589"/>
      <c r="H17" s="589"/>
      <c r="I17" s="589"/>
      <c r="J17" s="589"/>
      <c r="K17" s="589"/>
      <c r="L17" s="589"/>
      <c r="M17" s="589"/>
      <c r="N17" s="589"/>
      <c r="O17" s="589"/>
      <c r="P17" s="358"/>
    </row>
    <row r="18" spans="1:17" ht="15" customHeight="1" x14ac:dyDescent="0.25">
      <c r="A18" s="384" t="s">
        <v>182</v>
      </c>
      <c r="B18" s="30" t="s">
        <v>20</v>
      </c>
      <c r="C18" s="614"/>
      <c r="D18" s="145">
        <f>E18+G18</f>
        <v>12.4</v>
      </c>
      <c r="E18" s="198">
        <f>E20+E21+E22</f>
        <v>12.4</v>
      </c>
      <c r="F18" s="198">
        <f t="shared" ref="F18:G18" si="0">F20+F21+F22</f>
        <v>9.5</v>
      </c>
      <c r="G18" s="198">
        <f t="shared" si="0"/>
        <v>0</v>
      </c>
      <c r="H18" s="306">
        <f>I18+K18</f>
        <v>0</v>
      </c>
      <c r="I18" s="306">
        <f>I20+I21+I22</f>
        <v>0</v>
      </c>
      <c r="J18" s="306">
        <f t="shared" ref="J18:K18" si="1">J20+J21+J22</f>
        <v>0</v>
      </c>
      <c r="K18" s="146">
        <f t="shared" si="1"/>
        <v>0</v>
      </c>
      <c r="L18" s="203">
        <f>M18+O18</f>
        <v>12.4</v>
      </c>
      <c r="M18" s="147">
        <f t="shared" ref="M18:N18" si="2">E18+I18</f>
        <v>12.4</v>
      </c>
      <c r="N18" s="147">
        <f t="shared" si="2"/>
        <v>9.5</v>
      </c>
      <c r="O18" s="147">
        <f>G18+K18</f>
        <v>0</v>
      </c>
    </row>
    <row r="19" spans="1:17" ht="15" customHeight="1" x14ac:dyDescent="0.25">
      <c r="A19" s="215"/>
      <c r="B19" s="340" t="s">
        <v>194</v>
      </c>
      <c r="C19" s="615"/>
      <c r="D19" s="153"/>
      <c r="E19" s="334"/>
      <c r="F19" s="153"/>
      <c r="G19" s="250"/>
      <c r="H19" s="366"/>
      <c r="I19" s="307"/>
      <c r="J19" s="307"/>
      <c r="K19" s="149"/>
      <c r="L19" s="254"/>
      <c r="M19" s="155"/>
      <c r="N19" s="155"/>
      <c r="O19" s="155"/>
      <c r="P19" s="374"/>
      <c r="Q19" s="91"/>
    </row>
    <row r="20" spans="1:17" ht="26.25" hidden="1" customHeight="1" x14ac:dyDescent="0.25">
      <c r="A20" s="215"/>
      <c r="B20" s="475" t="s">
        <v>317</v>
      </c>
      <c r="C20" s="616"/>
      <c r="D20" s="453"/>
      <c r="E20" s="64"/>
      <c r="F20" s="64"/>
      <c r="G20" s="453"/>
      <c r="H20" s="65"/>
      <c r="I20" s="149"/>
      <c r="J20" s="149"/>
      <c r="K20" s="149"/>
      <c r="L20" s="300"/>
      <c r="M20" s="66"/>
      <c r="N20" s="66"/>
      <c r="O20" s="300"/>
      <c r="P20" s="314"/>
      <c r="Q20" s="91"/>
    </row>
    <row r="21" spans="1:17" ht="26.25" x14ac:dyDescent="0.25">
      <c r="A21" s="215"/>
      <c r="B21" s="475" t="s">
        <v>528</v>
      </c>
      <c r="C21" s="616" t="s">
        <v>9</v>
      </c>
      <c r="D21" s="453">
        <f>E21+G21</f>
        <v>6.2</v>
      </c>
      <c r="E21" s="64">
        <v>6.2</v>
      </c>
      <c r="F21" s="64">
        <v>4.7</v>
      </c>
      <c r="G21" s="64"/>
      <c r="H21" s="65">
        <f t="shared" ref="H21:H63" si="3">I21+K21</f>
        <v>0</v>
      </c>
      <c r="I21" s="65"/>
      <c r="J21" s="65"/>
      <c r="K21" s="65"/>
      <c r="L21" s="66">
        <f t="shared" ref="L21:L68" si="4">M21+O21</f>
        <v>6.2</v>
      </c>
      <c r="M21" s="66">
        <f t="shared" ref="M21:O22" si="5">E21+I21</f>
        <v>6.2</v>
      </c>
      <c r="N21" s="66">
        <f t="shared" si="5"/>
        <v>4.7</v>
      </c>
      <c r="O21" s="66">
        <f t="shared" si="5"/>
        <v>0</v>
      </c>
      <c r="P21" s="374"/>
      <c r="Q21" s="91"/>
    </row>
    <row r="22" spans="1:17" ht="51.75" x14ac:dyDescent="0.25">
      <c r="A22" s="287"/>
      <c r="B22" s="164" t="s">
        <v>538</v>
      </c>
      <c r="C22" s="617" t="s">
        <v>25</v>
      </c>
      <c r="D22" s="618">
        <f>E22+G22</f>
        <v>6.2</v>
      </c>
      <c r="E22" s="64">
        <v>6.2</v>
      </c>
      <c r="F22" s="64">
        <v>4.8</v>
      </c>
      <c r="G22" s="453"/>
      <c r="H22" s="65">
        <f t="shared" si="3"/>
        <v>0</v>
      </c>
      <c r="I22" s="65"/>
      <c r="J22" s="65"/>
      <c r="K22" s="65"/>
      <c r="L22" s="66">
        <f t="shared" si="4"/>
        <v>6.2</v>
      </c>
      <c r="M22" s="66">
        <f t="shared" si="5"/>
        <v>6.2</v>
      </c>
      <c r="N22" s="66">
        <f t="shared" si="5"/>
        <v>4.8</v>
      </c>
      <c r="O22" s="66">
        <f t="shared" si="5"/>
        <v>0</v>
      </c>
      <c r="P22" s="314"/>
      <c r="Q22" s="91"/>
    </row>
    <row r="23" spans="1:17" ht="15" customHeight="1" x14ac:dyDescent="0.25">
      <c r="A23" s="41" t="s">
        <v>72</v>
      </c>
      <c r="B23" s="7" t="s">
        <v>7</v>
      </c>
      <c r="C23" s="616"/>
      <c r="D23" s="302">
        <f>E23+G23</f>
        <v>1</v>
      </c>
      <c r="E23" s="17">
        <f>E24+E25+E26</f>
        <v>1</v>
      </c>
      <c r="F23" s="17">
        <f>F24+F25+F26</f>
        <v>0.79999999999999993</v>
      </c>
      <c r="G23" s="17">
        <f>G24+G25+G26</f>
        <v>0</v>
      </c>
      <c r="H23" s="146">
        <f>I23+K23</f>
        <v>0</v>
      </c>
      <c r="I23" s="11"/>
      <c r="J23" s="11"/>
      <c r="K23" s="11">
        <f>K24+K25+K26</f>
        <v>0</v>
      </c>
      <c r="L23" s="147">
        <f t="shared" si="4"/>
        <v>1</v>
      </c>
      <c r="M23" s="13">
        <f>M24+M25+M26</f>
        <v>1</v>
      </c>
      <c r="N23" s="13">
        <f>N24+N25+N26</f>
        <v>0.79999999999999993</v>
      </c>
      <c r="O23" s="13">
        <f>O24+O25+O26</f>
        <v>0</v>
      </c>
      <c r="P23" s="214"/>
      <c r="Q23" s="91"/>
    </row>
    <row r="24" spans="1:17" ht="15" customHeight="1" x14ac:dyDescent="0.25">
      <c r="A24" s="41"/>
      <c r="B24" s="590" t="s">
        <v>528</v>
      </c>
      <c r="C24" s="616" t="s">
        <v>9</v>
      </c>
      <c r="D24" s="17">
        <f t="shared" ref="D24:D68" si="6">E24+G24</f>
        <v>0.1</v>
      </c>
      <c r="E24" s="17">
        <v>0.1</v>
      </c>
      <c r="F24" s="17">
        <v>0.1</v>
      </c>
      <c r="G24" s="17"/>
      <c r="H24" s="146">
        <f t="shared" si="3"/>
        <v>0</v>
      </c>
      <c r="I24" s="11"/>
      <c r="J24" s="11"/>
      <c r="K24" s="184"/>
      <c r="L24" s="147">
        <f t="shared" si="4"/>
        <v>0.1</v>
      </c>
      <c r="M24" s="147">
        <f t="shared" ref="M24:O26" si="7">E24+I24</f>
        <v>0.1</v>
      </c>
      <c r="N24" s="147">
        <f t="shared" si="7"/>
        <v>0.1</v>
      </c>
      <c r="O24" s="147">
        <f t="shared" si="7"/>
        <v>0</v>
      </c>
      <c r="P24" s="374"/>
      <c r="Q24" s="91"/>
    </row>
    <row r="25" spans="1:17" ht="15" customHeight="1" x14ac:dyDescent="0.25">
      <c r="A25" s="41"/>
      <c r="B25" s="590"/>
      <c r="C25" s="616" t="s">
        <v>22</v>
      </c>
      <c r="D25" s="17">
        <f t="shared" si="6"/>
        <v>0.8</v>
      </c>
      <c r="E25" s="17">
        <v>0.8</v>
      </c>
      <c r="F25" s="17">
        <v>0.6</v>
      </c>
      <c r="G25" s="17"/>
      <c r="H25" s="146">
        <f t="shared" si="3"/>
        <v>0</v>
      </c>
      <c r="I25" s="11"/>
      <c r="J25" s="11"/>
      <c r="K25" s="184"/>
      <c r="L25" s="147">
        <f t="shared" si="4"/>
        <v>0.8</v>
      </c>
      <c r="M25" s="147">
        <f t="shared" si="7"/>
        <v>0.8</v>
      </c>
      <c r="N25" s="147">
        <f t="shared" si="7"/>
        <v>0.6</v>
      </c>
      <c r="O25" s="147">
        <f t="shared" si="7"/>
        <v>0</v>
      </c>
      <c r="P25" s="374"/>
      <c r="Q25" s="91"/>
    </row>
    <row r="26" spans="1:17" ht="15" customHeight="1" x14ac:dyDescent="0.25">
      <c r="A26" s="41"/>
      <c r="B26" s="591"/>
      <c r="C26" s="480">
        <v>10</v>
      </c>
      <c r="D26" s="17">
        <f t="shared" si="6"/>
        <v>0.1</v>
      </c>
      <c r="E26" s="17">
        <v>0.1</v>
      </c>
      <c r="F26" s="17">
        <v>0.1</v>
      </c>
      <c r="G26" s="17"/>
      <c r="H26" s="146">
        <f t="shared" si="3"/>
        <v>0</v>
      </c>
      <c r="I26" s="11"/>
      <c r="J26" s="11"/>
      <c r="K26" s="184"/>
      <c r="L26" s="147">
        <f t="shared" si="4"/>
        <v>0.1</v>
      </c>
      <c r="M26" s="147">
        <f t="shared" si="7"/>
        <v>0.1</v>
      </c>
      <c r="N26" s="147">
        <f t="shared" si="7"/>
        <v>0.1</v>
      </c>
      <c r="O26" s="147">
        <f t="shared" si="7"/>
        <v>0</v>
      </c>
      <c r="P26" s="374"/>
      <c r="Q26" s="91"/>
    </row>
    <row r="27" spans="1:17" ht="15" customHeight="1" x14ac:dyDescent="0.25">
      <c r="A27" s="33" t="s">
        <v>73</v>
      </c>
      <c r="B27" s="18" t="s">
        <v>10</v>
      </c>
      <c r="C27" s="616"/>
      <c r="D27" s="302">
        <f>E27+G27</f>
        <v>1.6</v>
      </c>
      <c r="E27" s="17">
        <f>E28+E29+E30</f>
        <v>1.6</v>
      </c>
      <c r="F27" s="17">
        <f>F28+F29+F30</f>
        <v>1.2000000000000002</v>
      </c>
      <c r="G27" s="17">
        <f>G28+G29+G30</f>
        <v>0</v>
      </c>
      <c r="H27" s="146">
        <f t="shared" si="3"/>
        <v>0</v>
      </c>
      <c r="I27" s="11">
        <f>I28+I29+I30</f>
        <v>0</v>
      </c>
      <c r="J27" s="11">
        <f>J28+J29+J30</f>
        <v>0</v>
      </c>
      <c r="K27" s="11">
        <f>K28+K29+K30</f>
        <v>0</v>
      </c>
      <c r="L27" s="147">
        <f t="shared" si="4"/>
        <v>1.6</v>
      </c>
      <c r="M27" s="13">
        <f>M28+M29+M30</f>
        <v>1.6</v>
      </c>
      <c r="N27" s="13">
        <f>N28+N29+N30</f>
        <v>1.2000000000000002</v>
      </c>
      <c r="O27" s="13">
        <f>O28+O29+O30</f>
        <v>0</v>
      </c>
      <c r="P27" s="214"/>
      <c r="Q27" s="91"/>
    </row>
    <row r="28" spans="1:17" ht="15" customHeight="1" x14ac:dyDescent="0.25">
      <c r="A28" s="41"/>
      <c r="B28" s="590" t="s">
        <v>528</v>
      </c>
      <c r="C28" s="616" t="s">
        <v>9</v>
      </c>
      <c r="D28" s="17">
        <f t="shared" si="6"/>
        <v>0.7</v>
      </c>
      <c r="E28" s="17">
        <v>0.7</v>
      </c>
      <c r="F28" s="17">
        <v>0.5</v>
      </c>
      <c r="G28" s="17"/>
      <c r="H28" s="146">
        <f t="shared" si="3"/>
        <v>0</v>
      </c>
      <c r="I28" s="11"/>
      <c r="J28" s="11"/>
      <c r="K28" s="184"/>
      <c r="L28" s="147">
        <f t="shared" si="4"/>
        <v>0.7</v>
      </c>
      <c r="M28" s="147">
        <f t="shared" ref="M28:O30" si="8">E28+I28</f>
        <v>0.7</v>
      </c>
      <c r="N28" s="147">
        <f t="shared" si="8"/>
        <v>0.5</v>
      </c>
      <c r="O28" s="147">
        <f t="shared" si="8"/>
        <v>0</v>
      </c>
      <c r="P28" s="374"/>
      <c r="Q28" s="91"/>
    </row>
    <row r="29" spans="1:17" ht="15" customHeight="1" x14ac:dyDescent="0.25">
      <c r="A29" s="41"/>
      <c r="B29" s="590"/>
      <c r="C29" s="616" t="s">
        <v>22</v>
      </c>
      <c r="D29" s="17">
        <f t="shared" si="6"/>
        <v>0.8</v>
      </c>
      <c r="E29" s="17">
        <v>0.8</v>
      </c>
      <c r="F29" s="17">
        <v>0.6</v>
      </c>
      <c r="G29" s="17"/>
      <c r="H29" s="146">
        <f t="shared" si="3"/>
        <v>0</v>
      </c>
      <c r="I29" s="11"/>
      <c r="J29" s="11"/>
      <c r="K29" s="184"/>
      <c r="L29" s="147">
        <f t="shared" si="4"/>
        <v>0.8</v>
      </c>
      <c r="M29" s="147">
        <f t="shared" si="8"/>
        <v>0.8</v>
      </c>
      <c r="N29" s="147">
        <f t="shared" si="8"/>
        <v>0.6</v>
      </c>
      <c r="O29" s="147">
        <f t="shared" si="8"/>
        <v>0</v>
      </c>
      <c r="P29" s="374"/>
      <c r="Q29" s="91"/>
    </row>
    <row r="30" spans="1:17" ht="15" customHeight="1" x14ac:dyDescent="0.25">
      <c r="A30" s="41"/>
      <c r="B30" s="591"/>
      <c r="C30" s="480">
        <v>10</v>
      </c>
      <c r="D30" s="17">
        <f t="shared" si="6"/>
        <v>0.1</v>
      </c>
      <c r="E30" s="17">
        <v>0.1</v>
      </c>
      <c r="F30" s="17">
        <v>0.1</v>
      </c>
      <c r="G30" s="17"/>
      <c r="H30" s="146">
        <f t="shared" si="3"/>
        <v>0</v>
      </c>
      <c r="I30" s="11"/>
      <c r="J30" s="11"/>
      <c r="K30" s="184"/>
      <c r="L30" s="147">
        <f t="shared" si="4"/>
        <v>0.1</v>
      </c>
      <c r="M30" s="147">
        <f t="shared" si="8"/>
        <v>0.1</v>
      </c>
      <c r="N30" s="147">
        <f t="shared" si="8"/>
        <v>0.1</v>
      </c>
      <c r="O30" s="147">
        <f t="shared" si="8"/>
        <v>0</v>
      </c>
      <c r="P30" s="374"/>
      <c r="Q30" s="91"/>
    </row>
    <row r="31" spans="1:17" ht="15" customHeight="1" x14ac:dyDescent="0.25">
      <c r="A31" s="33" t="s">
        <v>74</v>
      </c>
      <c r="B31" s="18" t="s">
        <v>11</v>
      </c>
      <c r="C31" s="616"/>
      <c r="D31" s="302">
        <f>E31+G31</f>
        <v>2.7</v>
      </c>
      <c r="E31" s="17">
        <f>E32+E34+E35+E33</f>
        <v>2.7</v>
      </c>
      <c r="F31" s="17">
        <f>F32+F34+F35+F33</f>
        <v>2.1</v>
      </c>
      <c r="G31" s="17">
        <f>G32+G34+G35</f>
        <v>0</v>
      </c>
      <c r="H31" s="146">
        <f t="shared" si="3"/>
        <v>0</v>
      </c>
      <c r="I31" s="11">
        <f>I32+I33+I34+I35</f>
        <v>0</v>
      </c>
      <c r="J31" s="11">
        <f>J32+J33+J34+J35</f>
        <v>0</v>
      </c>
      <c r="K31" s="11">
        <f>K32+K34+K35</f>
        <v>0</v>
      </c>
      <c r="L31" s="147">
        <f t="shared" si="4"/>
        <v>2.7</v>
      </c>
      <c r="M31" s="13">
        <f>M32+M33+M34+M35</f>
        <v>2.7</v>
      </c>
      <c r="N31" s="13">
        <f t="shared" ref="N31:O31" si="9">N32+N33+N34+N35</f>
        <v>2.1</v>
      </c>
      <c r="O31" s="13">
        <f t="shared" si="9"/>
        <v>0</v>
      </c>
      <c r="P31" s="214"/>
      <c r="Q31" s="91"/>
    </row>
    <row r="32" spans="1:17" ht="15" customHeight="1" x14ac:dyDescent="0.25">
      <c r="A32" s="41"/>
      <c r="B32" s="590" t="s">
        <v>528</v>
      </c>
      <c r="C32" s="616" t="s">
        <v>9</v>
      </c>
      <c r="D32" s="17">
        <f t="shared" si="6"/>
        <v>0.5</v>
      </c>
      <c r="E32" s="17">
        <v>0.5</v>
      </c>
      <c r="F32" s="17">
        <v>0.4</v>
      </c>
      <c r="G32" s="17"/>
      <c r="H32" s="146">
        <f t="shared" si="3"/>
        <v>0</v>
      </c>
      <c r="I32" s="11"/>
      <c r="J32" s="11"/>
      <c r="K32" s="184"/>
      <c r="L32" s="147">
        <f t="shared" si="4"/>
        <v>0.5</v>
      </c>
      <c r="M32" s="147">
        <f t="shared" ref="M32:O35" si="10">E32+I32</f>
        <v>0.5</v>
      </c>
      <c r="N32" s="147">
        <f t="shared" si="10"/>
        <v>0.4</v>
      </c>
      <c r="O32" s="147">
        <f t="shared" si="10"/>
        <v>0</v>
      </c>
      <c r="P32" s="374"/>
      <c r="Q32" s="91"/>
    </row>
    <row r="33" spans="1:17" ht="15" customHeight="1" x14ac:dyDescent="0.25">
      <c r="A33" s="41"/>
      <c r="B33" s="590"/>
      <c r="C33" s="616" t="s">
        <v>22</v>
      </c>
      <c r="D33" s="17">
        <f t="shared" si="6"/>
        <v>2</v>
      </c>
      <c r="E33" s="17">
        <v>2</v>
      </c>
      <c r="F33" s="17">
        <v>1.5</v>
      </c>
      <c r="G33" s="17"/>
      <c r="H33" s="146">
        <f t="shared" si="3"/>
        <v>0</v>
      </c>
      <c r="I33" s="11"/>
      <c r="J33" s="11"/>
      <c r="K33" s="184"/>
      <c r="L33" s="147">
        <f t="shared" si="4"/>
        <v>2</v>
      </c>
      <c r="M33" s="147">
        <f t="shared" si="10"/>
        <v>2</v>
      </c>
      <c r="N33" s="147">
        <f t="shared" si="10"/>
        <v>1.5</v>
      </c>
      <c r="O33" s="147"/>
      <c r="P33" s="374"/>
      <c r="Q33" s="91"/>
    </row>
    <row r="34" spans="1:17" ht="15" customHeight="1" x14ac:dyDescent="0.25">
      <c r="A34" s="41"/>
      <c r="B34" s="590"/>
      <c r="C34" s="619" t="s">
        <v>30</v>
      </c>
      <c r="D34" s="17">
        <f t="shared" si="6"/>
        <v>0.1</v>
      </c>
      <c r="E34" s="17">
        <v>0.1</v>
      </c>
      <c r="F34" s="17">
        <v>0.1</v>
      </c>
      <c r="G34" s="17"/>
      <c r="H34" s="146">
        <f t="shared" si="3"/>
        <v>0</v>
      </c>
      <c r="I34" s="11"/>
      <c r="J34" s="11"/>
      <c r="K34" s="184"/>
      <c r="L34" s="147">
        <f t="shared" si="4"/>
        <v>0.1</v>
      </c>
      <c r="M34" s="147">
        <f t="shared" si="10"/>
        <v>0.1</v>
      </c>
      <c r="N34" s="147">
        <f t="shared" si="10"/>
        <v>0.1</v>
      </c>
      <c r="O34" s="147">
        <f t="shared" si="10"/>
        <v>0</v>
      </c>
      <c r="P34" s="374"/>
      <c r="Q34" s="91"/>
    </row>
    <row r="35" spans="1:17" ht="15" customHeight="1" x14ac:dyDescent="0.25">
      <c r="A35" s="41"/>
      <c r="B35" s="591"/>
      <c r="C35" s="480">
        <v>10</v>
      </c>
      <c r="D35" s="17">
        <f t="shared" si="6"/>
        <v>0.1</v>
      </c>
      <c r="E35" s="17">
        <v>0.1</v>
      </c>
      <c r="F35" s="17">
        <v>0.1</v>
      </c>
      <c r="G35" s="17"/>
      <c r="H35" s="146">
        <f t="shared" si="3"/>
        <v>0</v>
      </c>
      <c r="I35" s="11"/>
      <c r="J35" s="11"/>
      <c r="K35" s="184"/>
      <c r="L35" s="147">
        <f t="shared" si="4"/>
        <v>0.1</v>
      </c>
      <c r="M35" s="147">
        <f t="shared" si="10"/>
        <v>0.1</v>
      </c>
      <c r="N35" s="147">
        <f t="shared" si="10"/>
        <v>0.1</v>
      </c>
      <c r="O35" s="147">
        <f t="shared" si="10"/>
        <v>0</v>
      </c>
      <c r="P35" s="374"/>
      <c r="Q35" s="91"/>
    </row>
    <row r="36" spans="1:17" ht="15" customHeight="1" x14ac:dyDescent="0.25">
      <c r="A36" s="33" t="s">
        <v>75</v>
      </c>
      <c r="B36" s="18" t="s">
        <v>12</v>
      </c>
      <c r="C36" s="616"/>
      <c r="D36" s="302">
        <f>E36+G36</f>
        <v>3.0000000000000004</v>
      </c>
      <c r="E36" s="17">
        <f>E37+E38+E39</f>
        <v>3.0000000000000004</v>
      </c>
      <c r="F36" s="17">
        <f>F37+F38+F39</f>
        <v>2.3000000000000003</v>
      </c>
      <c r="G36" s="17">
        <f>G37+G38+G39</f>
        <v>0</v>
      </c>
      <c r="H36" s="146">
        <f t="shared" si="3"/>
        <v>0</v>
      </c>
      <c r="I36" s="11">
        <f>I37+I38+I39</f>
        <v>0</v>
      </c>
      <c r="J36" s="11">
        <f>J37+J38+J39</f>
        <v>0</v>
      </c>
      <c r="K36" s="11">
        <f>K37+K38+K39</f>
        <v>0</v>
      </c>
      <c r="L36" s="147">
        <f t="shared" si="4"/>
        <v>3.0000000000000004</v>
      </c>
      <c r="M36" s="13">
        <f>M37+M38+M39</f>
        <v>3.0000000000000004</v>
      </c>
      <c r="N36" s="13">
        <f>N37+N38+N39</f>
        <v>2.3000000000000003</v>
      </c>
      <c r="O36" s="13">
        <f>O37+O38+O39</f>
        <v>0</v>
      </c>
      <c r="P36" s="214"/>
      <c r="Q36" s="91"/>
    </row>
    <row r="37" spans="1:17" ht="15" customHeight="1" x14ac:dyDescent="0.25">
      <c r="A37" s="41"/>
      <c r="B37" s="590" t="s">
        <v>528</v>
      </c>
      <c r="C37" s="616" t="s">
        <v>9</v>
      </c>
      <c r="D37" s="17">
        <f t="shared" si="6"/>
        <v>0.7</v>
      </c>
      <c r="E37" s="17">
        <v>0.7</v>
      </c>
      <c r="F37" s="17">
        <v>0.5</v>
      </c>
      <c r="G37" s="17"/>
      <c r="H37" s="146">
        <f t="shared" si="3"/>
        <v>0</v>
      </c>
      <c r="I37" s="11"/>
      <c r="J37" s="11"/>
      <c r="K37" s="184"/>
      <c r="L37" s="147">
        <f t="shared" si="4"/>
        <v>0.7</v>
      </c>
      <c r="M37" s="147">
        <f t="shared" ref="M37:O39" si="11">E37+I37</f>
        <v>0.7</v>
      </c>
      <c r="N37" s="147">
        <f t="shared" si="11"/>
        <v>0.5</v>
      </c>
      <c r="O37" s="147">
        <f t="shared" si="11"/>
        <v>0</v>
      </c>
      <c r="P37" s="374"/>
      <c r="Q37" s="91"/>
    </row>
    <row r="38" spans="1:17" ht="15" customHeight="1" x14ac:dyDescent="0.25">
      <c r="A38" s="41"/>
      <c r="B38" s="590"/>
      <c r="C38" s="616" t="s">
        <v>22</v>
      </c>
      <c r="D38" s="17">
        <f t="shared" si="6"/>
        <v>2.2000000000000002</v>
      </c>
      <c r="E38" s="17">
        <v>2.2000000000000002</v>
      </c>
      <c r="F38" s="17">
        <v>1.7</v>
      </c>
      <c r="G38" s="17"/>
      <c r="H38" s="146">
        <f t="shared" si="3"/>
        <v>0</v>
      </c>
      <c r="I38" s="11"/>
      <c r="J38" s="11"/>
      <c r="K38" s="184"/>
      <c r="L38" s="147">
        <f t="shared" si="4"/>
        <v>2.2000000000000002</v>
      </c>
      <c r="M38" s="147">
        <f t="shared" si="11"/>
        <v>2.2000000000000002</v>
      </c>
      <c r="N38" s="147">
        <f t="shared" si="11"/>
        <v>1.7</v>
      </c>
      <c r="O38" s="147">
        <f t="shared" si="11"/>
        <v>0</v>
      </c>
      <c r="P38" s="374"/>
      <c r="Q38" s="91"/>
    </row>
    <row r="39" spans="1:17" ht="15" customHeight="1" x14ac:dyDescent="0.25">
      <c r="A39" s="41"/>
      <c r="B39" s="591"/>
      <c r="C39" s="480">
        <v>10</v>
      </c>
      <c r="D39" s="17">
        <f t="shared" si="6"/>
        <v>0.1</v>
      </c>
      <c r="E39" s="17">
        <v>0.1</v>
      </c>
      <c r="F39" s="17">
        <v>0.1</v>
      </c>
      <c r="G39" s="17"/>
      <c r="H39" s="146">
        <f t="shared" si="3"/>
        <v>0</v>
      </c>
      <c r="I39" s="11"/>
      <c r="J39" s="11"/>
      <c r="K39" s="184"/>
      <c r="L39" s="147">
        <f t="shared" si="4"/>
        <v>0.1</v>
      </c>
      <c r="M39" s="147">
        <f t="shared" si="11"/>
        <v>0.1</v>
      </c>
      <c r="N39" s="147">
        <f t="shared" si="11"/>
        <v>0.1</v>
      </c>
      <c r="O39" s="147">
        <f t="shared" si="11"/>
        <v>0</v>
      </c>
      <c r="P39" s="374"/>
      <c r="Q39" s="91"/>
    </row>
    <row r="40" spans="1:17" ht="15" customHeight="1" x14ac:dyDescent="0.25">
      <c r="A40" s="33" t="s">
        <v>76</v>
      </c>
      <c r="B40" s="18" t="s">
        <v>13</v>
      </c>
      <c r="C40" s="616"/>
      <c r="D40" s="302">
        <f>E40+G40</f>
        <v>0.79999999999999993</v>
      </c>
      <c r="E40" s="17">
        <f>E41+E42+E43</f>
        <v>0.79999999999999993</v>
      </c>
      <c r="F40" s="17">
        <f>F41+F42+F43</f>
        <v>0.6</v>
      </c>
      <c r="G40" s="17">
        <f>G41+G42+G43</f>
        <v>0</v>
      </c>
      <c r="H40" s="146">
        <f t="shared" si="3"/>
        <v>0</v>
      </c>
      <c r="I40" s="11">
        <f>I41+I42+I43</f>
        <v>0</v>
      </c>
      <c r="J40" s="11">
        <f>J41+J42+J43</f>
        <v>0</v>
      </c>
      <c r="K40" s="11">
        <f>K41+K42+K43</f>
        <v>0</v>
      </c>
      <c r="L40" s="147">
        <f t="shared" si="4"/>
        <v>0.79999999999999993</v>
      </c>
      <c r="M40" s="13">
        <f>M41+M42+M43</f>
        <v>0.79999999999999993</v>
      </c>
      <c r="N40" s="13">
        <f>N41+N42+N43</f>
        <v>0.6</v>
      </c>
      <c r="O40" s="13">
        <f>O41+O42+O43</f>
        <v>0</v>
      </c>
      <c r="P40" s="214"/>
      <c r="Q40" s="91"/>
    </row>
    <row r="41" spans="1:17" ht="15" customHeight="1" x14ac:dyDescent="0.25">
      <c r="A41" s="41"/>
      <c r="B41" s="590" t="s">
        <v>528</v>
      </c>
      <c r="C41" s="616" t="s">
        <v>9</v>
      </c>
      <c r="D41" s="17">
        <f t="shared" si="6"/>
        <v>0.3</v>
      </c>
      <c r="E41" s="17">
        <v>0.3</v>
      </c>
      <c r="F41" s="17">
        <v>0.2</v>
      </c>
      <c r="G41" s="17"/>
      <c r="H41" s="146">
        <f t="shared" si="3"/>
        <v>0</v>
      </c>
      <c r="I41" s="11"/>
      <c r="J41" s="11"/>
      <c r="K41" s="184"/>
      <c r="L41" s="147">
        <f t="shared" si="4"/>
        <v>0.3</v>
      </c>
      <c r="M41" s="147">
        <f t="shared" ref="M41:O43" si="12">E41+I41</f>
        <v>0.3</v>
      </c>
      <c r="N41" s="147">
        <f t="shared" si="12"/>
        <v>0.2</v>
      </c>
      <c r="O41" s="147">
        <f t="shared" si="12"/>
        <v>0</v>
      </c>
      <c r="P41" s="374"/>
      <c r="Q41" s="91"/>
    </row>
    <row r="42" spans="1:17" ht="15" customHeight="1" x14ac:dyDescent="0.25">
      <c r="A42" s="41"/>
      <c r="B42" s="590"/>
      <c r="C42" s="616" t="s">
        <v>22</v>
      </c>
      <c r="D42" s="17">
        <f t="shared" si="6"/>
        <v>0.4</v>
      </c>
      <c r="E42" s="17">
        <v>0.4</v>
      </c>
      <c r="F42" s="17">
        <v>0.3</v>
      </c>
      <c r="G42" s="17"/>
      <c r="H42" s="146">
        <f t="shared" si="3"/>
        <v>0</v>
      </c>
      <c r="I42" s="11"/>
      <c r="J42" s="11"/>
      <c r="K42" s="184"/>
      <c r="L42" s="147">
        <f t="shared" si="4"/>
        <v>0.4</v>
      </c>
      <c r="M42" s="147">
        <f t="shared" si="12"/>
        <v>0.4</v>
      </c>
      <c r="N42" s="147">
        <f t="shared" si="12"/>
        <v>0.3</v>
      </c>
      <c r="O42" s="147">
        <f t="shared" si="12"/>
        <v>0</v>
      </c>
      <c r="P42" s="374"/>
      <c r="Q42" s="91"/>
    </row>
    <row r="43" spans="1:17" ht="15" customHeight="1" x14ac:dyDescent="0.25">
      <c r="A43" s="41"/>
      <c r="B43" s="591"/>
      <c r="C43" s="480">
        <v>10</v>
      </c>
      <c r="D43" s="17">
        <f t="shared" si="6"/>
        <v>0.1</v>
      </c>
      <c r="E43" s="17">
        <v>0.1</v>
      </c>
      <c r="F43" s="17">
        <v>0.1</v>
      </c>
      <c r="G43" s="17"/>
      <c r="H43" s="146">
        <f t="shared" si="3"/>
        <v>0</v>
      </c>
      <c r="I43" s="11"/>
      <c r="J43" s="11"/>
      <c r="K43" s="184"/>
      <c r="L43" s="147">
        <f t="shared" si="4"/>
        <v>0.1</v>
      </c>
      <c r="M43" s="147">
        <f t="shared" si="12"/>
        <v>0.1</v>
      </c>
      <c r="N43" s="147">
        <f t="shared" si="12"/>
        <v>0.1</v>
      </c>
      <c r="O43" s="147">
        <f t="shared" si="12"/>
        <v>0</v>
      </c>
      <c r="P43" s="374"/>
      <c r="Q43" s="91"/>
    </row>
    <row r="44" spans="1:17" ht="15" customHeight="1" x14ac:dyDescent="0.25">
      <c r="A44" s="33" t="s">
        <v>77</v>
      </c>
      <c r="B44" s="18" t="s">
        <v>14</v>
      </c>
      <c r="C44" s="616"/>
      <c r="D44" s="302">
        <f>E44+G44</f>
        <v>0.79999999999999993</v>
      </c>
      <c r="E44" s="17">
        <f>E45+E46+E47</f>
        <v>0.79999999999999993</v>
      </c>
      <c r="F44" s="17">
        <f>F45+F46+F47</f>
        <v>0.6</v>
      </c>
      <c r="G44" s="17">
        <f>G45+G46+G47</f>
        <v>0</v>
      </c>
      <c r="H44" s="146">
        <f>I44+K44</f>
        <v>0</v>
      </c>
      <c r="I44" s="11">
        <f>I45+I46+I47</f>
        <v>0</v>
      </c>
      <c r="J44" s="11">
        <f>J45+J46+J47</f>
        <v>0</v>
      </c>
      <c r="K44" s="11">
        <f>K45+K46+K47</f>
        <v>0</v>
      </c>
      <c r="L44" s="147">
        <f t="shared" si="4"/>
        <v>0.79999999999999993</v>
      </c>
      <c r="M44" s="13">
        <f>M45+M46+M47</f>
        <v>0.79999999999999993</v>
      </c>
      <c r="N44" s="13">
        <f>N45+N46+N47</f>
        <v>0.6</v>
      </c>
      <c r="O44" s="13">
        <f>O45+O46+O47</f>
        <v>0</v>
      </c>
      <c r="P44" s="214"/>
      <c r="Q44" s="91"/>
    </row>
    <row r="45" spans="1:17" ht="15" customHeight="1" x14ac:dyDescent="0.25">
      <c r="A45" s="41"/>
      <c r="B45" s="590" t="s">
        <v>528</v>
      </c>
      <c r="C45" s="616" t="s">
        <v>9</v>
      </c>
      <c r="D45" s="17">
        <f t="shared" si="6"/>
        <v>0.3</v>
      </c>
      <c r="E45" s="17">
        <v>0.3</v>
      </c>
      <c r="F45" s="17">
        <v>0.2</v>
      </c>
      <c r="G45" s="17"/>
      <c r="H45" s="146">
        <f t="shared" si="3"/>
        <v>0</v>
      </c>
      <c r="I45" s="11"/>
      <c r="J45" s="11"/>
      <c r="K45" s="184"/>
      <c r="L45" s="147">
        <f t="shared" si="4"/>
        <v>0.3</v>
      </c>
      <c r="M45" s="147">
        <f t="shared" ref="M45:O47" si="13">E45+I45</f>
        <v>0.3</v>
      </c>
      <c r="N45" s="147">
        <f t="shared" si="13"/>
        <v>0.2</v>
      </c>
      <c r="O45" s="147">
        <f t="shared" si="13"/>
        <v>0</v>
      </c>
      <c r="P45" s="374"/>
      <c r="Q45" s="91"/>
    </row>
    <row r="46" spans="1:17" ht="15" customHeight="1" x14ac:dyDescent="0.25">
      <c r="A46" s="41"/>
      <c r="B46" s="590"/>
      <c r="C46" s="616" t="s">
        <v>22</v>
      </c>
      <c r="D46" s="17">
        <f t="shared" si="6"/>
        <v>0.4</v>
      </c>
      <c r="E46" s="17">
        <v>0.4</v>
      </c>
      <c r="F46" s="17">
        <v>0.3</v>
      </c>
      <c r="G46" s="17"/>
      <c r="H46" s="146">
        <f t="shared" si="3"/>
        <v>0</v>
      </c>
      <c r="I46" s="11"/>
      <c r="J46" s="11"/>
      <c r="K46" s="184"/>
      <c r="L46" s="147">
        <f t="shared" si="4"/>
        <v>0.4</v>
      </c>
      <c r="M46" s="147">
        <f t="shared" si="13"/>
        <v>0.4</v>
      </c>
      <c r="N46" s="147">
        <f t="shared" si="13"/>
        <v>0.3</v>
      </c>
      <c r="O46" s="147">
        <f t="shared" si="13"/>
        <v>0</v>
      </c>
      <c r="P46" s="374"/>
      <c r="Q46" s="91"/>
    </row>
    <row r="47" spans="1:17" ht="15" customHeight="1" x14ac:dyDescent="0.25">
      <c r="A47" s="41"/>
      <c r="B47" s="591"/>
      <c r="C47" s="480">
        <v>10</v>
      </c>
      <c r="D47" s="17">
        <f t="shared" si="6"/>
        <v>0.1</v>
      </c>
      <c r="E47" s="17">
        <v>0.1</v>
      </c>
      <c r="F47" s="17">
        <v>0.1</v>
      </c>
      <c r="G47" s="17"/>
      <c r="H47" s="146">
        <f t="shared" si="3"/>
        <v>0</v>
      </c>
      <c r="I47" s="11"/>
      <c r="J47" s="11"/>
      <c r="K47" s="184"/>
      <c r="L47" s="147">
        <f t="shared" si="4"/>
        <v>0.1</v>
      </c>
      <c r="M47" s="147">
        <f t="shared" si="13"/>
        <v>0.1</v>
      </c>
      <c r="N47" s="147">
        <f t="shared" si="13"/>
        <v>0.1</v>
      </c>
      <c r="O47" s="147">
        <f t="shared" si="13"/>
        <v>0</v>
      </c>
      <c r="P47" s="374"/>
      <c r="Q47" s="91"/>
    </row>
    <row r="48" spans="1:17" ht="15" customHeight="1" x14ac:dyDescent="0.25">
      <c r="A48" s="33" t="s">
        <v>78</v>
      </c>
      <c r="B48" s="18" t="s">
        <v>15</v>
      </c>
      <c r="C48" s="616"/>
      <c r="D48" s="145">
        <f t="shared" si="6"/>
        <v>1.6</v>
      </c>
      <c r="E48" s="17">
        <f>E49+E50+E51</f>
        <v>1.6</v>
      </c>
      <c r="F48" s="17">
        <f>F49+F50+F51</f>
        <v>1.3000000000000003</v>
      </c>
      <c r="G48" s="17">
        <f>G49+G50+G51</f>
        <v>0</v>
      </c>
      <c r="H48" s="146">
        <f>I48+K48</f>
        <v>0</v>
      </c>
      <c r="I48" s="11">
        <f>I49+I50+I51</f>
        <v>0</v>
      </c>
      <c r="J48" s="11">
        <f>J49+J50+J51</f>
        <v>0</v>
      </c>
      <c r="K48" s="11">
        <f>K49+K50+K51</f>
        <v>0</v>
      </c>
      <c r="L48" s="147">
        <f t="shared" si="4"/>
        <v>1.6</v>
      </c>
      <c r="M48" s="13">
        <f>M49+M50+M51</f>
        <v>1.6</v>
      </c>
      <c r="N48" s="13">
        <f>N49+N50+N51</f>
        <v>1.3000000000000003</v>
      </c>
      <c r="O48" s="13">
        <f>O49+O50+O51</f>
        <v>0</v>
      </c>
      <c r="P48" s="214"/>
      <c r="Q48" s="91"/>
    </row>
    <row r="49" spans="1:17" ht="15" customHeight="1" x14ac:dyDescent="0.25">
      <c r="A49" s="41"/>
      <c r="B49" s="590" t="s">
        <v>528</v>
      </c>
      <c r="C49" s="616" t="s">
        <v>9</v>
      </c>
      <c r="D49" s="17">
        <f t="shared" si="6"/>
        <v>0.1</v>
      </c>
      <c r="E49" s="17">
        <v>0.1</v>
      </c>
      <c r="F49" s="17">
        <v>0.1</v>
      </c>
      <c r="G49" s="17"/>
      <c r="H49" s="146">
        <f t="shared" si="3"/>
        <v>0</v>
      </c>
      <c r="I49" s="11"/>
      <c r="J49" s="11"/>
      <c r="K49" s="184"/>
      <c r="L49" s="147">
        <f t="shared" si="4"/>
        <v>0.1</v>
      </c>
      <c r="M49" s="147">
        <f t="shared" ref="M49:O51" si="14">E49+I49</f>
        <v>0.1</v>
      </c>
      <c r="N49" s="147">
        <f t="shared" si="14"/>
        <v>0.1</v>
      </c>
      <c r="O49" s="147">
        <f t="shared" si="14"/>
        <v>0</v>
      </c>
      <c r="P49" s="374"/>
      <c r="Q49" s="91"/>
    </row>
    <row r="50" spans="1:17" ht="15" customHeight="1" x14ac:dyDescent="0.25">
      <c r="A50" s="41"/>
      <c r="B50" s="590"/>
      <c r="C50" s="616" t="s">
        <v>22</v>
      </c>
      <c r="D50" s="17">
        <f t="shared" si="6"/>
        <v>1.4</v>
      </c>
      <c r="E50" s="17">
        <v>1.4</v>
      </c>
      <c r="F50" s="17">
        <v>1.1000000000000001</v>
      </c>
      <c r="G50" s="17"/>
      <c r="H50" s="146">
        <f t="shared" si="3"/>
        <v>0</v>
      </c>
      <c r="I50" s="11"/>
      <c r="J50" s="11"/>
      <c r="K50" s="184"/>
      <c r="L50" s="147">
        <f t="shared" si="4"/>
        <v>1.4</v>
      </c>
      <c r="M50" s="147">
        <f t="shared" si="14"/>
        <v>1.4</v>
      </c>
      <c r="N50" s="147">
        <f t="shared" si="14"/>
        <v>1.1000000000000001</v>
      </c>
      <c r="O50" s="147">
        <f t="shared" si="14"/>
        <v>0</v>
      </c>
      <c r="P50" s="374"/>
      <c r="Q50" s="91"/>
    </row>
    <row r="51" spans="1:17" ht="15" customHeight="1" x14ac:dyDescent="0.25">
      <c r="A51" s="41"/>
      <c r="B51" s="591"/>
      <c r="C51" s="480">
        <v>10</v>
      </c>
      <c r="D51" s="17">
        <f t="shared" si="6"/>
        <v>0.1</v>
      </c>
      <c r="E51" s="17">
        <v>0.1</v>
      </c>
      <c r="F51" s="17">
        <v>0.1</v>
      </c>
      <c r="G51" s="17"/>
      <c r="H51" s="146">
        <f t="shared" si="3"/>
        <v>0</v>
      </c>
      <c r="I51" s="11"/>
      <c r="J51" s="11"/>
      <c r="K51" s="184"/>
      <c r="L51" s="147">
        <f t="shared" si="4"/>
        <v>0.1</v>
      </c>
      <c r="M51" s="147">
        <f t="shared" si="14"/>
        <v>0.1</v>
      </c>
      <c r="N51" s="147">
        <f t="shared" si="14"/>
        <v>0.1</v>
      </c>
      <c r="O51" s="147">
        <f t="shared" si="14"/>
        <v>0</v>
      </c>
      <c r="P51" s="374"/>
      <c r="Q51" s="91"/>
    </row>
    <row r="52" spans="1:17" ht="15" customHeight="1" x14ac:dyDescent="0.25">
      <c r="A52" s="33" t="s">
        <v>79</v>
      </c>
      <c r="B52" s="18" t="s">
        <v>16</v>
      </c>
      <c r="C52" s="616"/>
      <c r="D52" s="302">
        <f>E52+G52</f>
        <v>3.3</v>
      </c>
      <c r="E52" s="17">
        <f>E53+E54+E55</f>
        <v>3.3</v>
      </c>
      <c r="F52" s="17">
        <f>F53+F54+F55</f>
        <v>2.5</v>
      </c>
      <c r="G52" s="17">
        <f>G53+G54+G55</f>
        <v>0</v>
      </c>
      <c r="H52" s="146">
        <f>I52+K52</f>
        <v>0</v>
      </c>
      <c r="I52" s="11">
        <f>I53+I54+I55</f>
        <v>0</v>
      </c>
      <c r="J52" s="11">
        <f>J53+J54+J55</f>
        <v>0</v>
      </c>
      <c r="K52" s="11">
        <f>K53+K54+K55</f>
        <v>0</v>
      </c>
      <c r="L52" s="147">
        <f t="shared" si="4"/>
        <v>3.3</v>
      </c>
      <c r="M52" s="13">
        <f>M53+M54+M55</f>
        <v>3.3</v>
      </c>
      <c r="N52" s="13">
        <f>N53+N54+N55</f>
        <v>2.5</v>
      </c>
      <c r="O52" s="13">
        <f>O53+O54+O55</f>
        <v>0</v>
      </c>
      <c r="P52" s="214"/>
      <c r="Q52" s="91"/>
    </row>
    <row r="53" spans="1:17" ht="15" customHeight="1" x14ac:dyDescent="0.25">
      <c r="A53" s="41"/>
      <c r="B53" s="590" t="s">
        <v>528</v>
      </c>
      <c r="C53" s="616" t="s">
        <v>9</v>
      </c>
      <c r="D53" s="17">
        <f t="shared" si="6"/>
        <v>0.8</v>
      </c>
      <c r="E53" s="17">
        <v>0.8</v>
      </c>
      <c r="F53" s="17">
        <v>0.6</v>
      </c>
      <c r="G53" s="17"/>
      <c r="H53" s="146">
        <f t="shared" si="3"/>
        <v>0</v>
      </c>
      <c r="I53" s="11"/>
      <c r="J53" s="11"/>
      <c r="K53" s="184"/>
      <c r="L53" s="147">
        <f t="shared" si="4"/>
        <v>0.8</v>
      </c>
      <c r="M53" s="147">
        <f t="shared" ref="M53:O55" si="15">E53+I53</f>
        <v>0.8</v>
      </c>
      <c r="N53" s="147">
        <f t="shared" si="15"/>
        <v>0.6</v>
      </c>
      <c r="O53" s="147">
        <f t="shared" si="15"/>
        <v>0</v>
      </c>
      <c r="P53" s="374"/>
      <c r="Q53" s="91"/>
    </row>
    <row r="54" spans="1:17" ht="15" customHeight="1" x14ac:dyDescent="0.25">
      <c r="A54" s="41"/>
      <c r="B54" s="590"/>
      <c r="C54" s="616" t="s">
        <v>22</v>
      </c>
      <c r="D54" s="17">
        <f t="shared" si="6"/>
        <v>2.2000000000000002</v>
      </c>
      <c r="E54" s="17">
        <v>2.2000000000000002</v>
      </c>
      <c r="F54" s="17">
        <v>1.7</v>
      </c>
      <c r="G54" s="17"/>
      <c r="H54" s="146">
        <f t="shared" si="3"/>
        <v>0</v>
      </c>
      <c r="I54" s="11"/>
      <c r="J54" s="11"/>
      <c r="K54" s="184"/>
      <c r="L54" s="147">
        <f t="shared" si="4"/>
        <v>2.2000000000000002</v>
      </c>
      <c r="M54" s="147">
        <f t="shared" si="15"/>
        <v>2.2000000000000002</v>
      </c>
      <c r="N54" s="147">
        <f t="shared" si="15"/>
        <v>1.7</v>
      </c>
      <c r="O54" s="147">
        <f t="shared" si="15"/>
        <v>0</v>
      </c>
      <c r="P54" s="374"/>
      <c r="Q54" s="91"/>
    </row>
    <row r="55" spans="1:17" ht="15" customHeight="1" x14ac:dyDescent="0.25">
      <c r="A55" s="41"/>
      <c r="B55" s="591"/>
      <c r="C55" s="480">
        <v>10</v>
      </c>
      <c r="D55" s="17">
        <f t="shared" si="6"/>
        <v>0.3</v>
      </c>
      <c r="E55" s="17">
        <v>0.3</v>
      </c>
      <c r="F55" s="17">
        <v>0.2</v>
      </c>
      <c r="G55" s="17"/>
      <c r="H55" s="146">
        <f t="shared" si="3"/>
        <v>0</v>
      </c>
      <c r="I55" s="11"/>
      <c r="J55" s="11"/>
      <c r="K55" s="184"/>
      <c r="L55" s="147">
        <f t="shared" si="4"/>
        <v>0.3</v>
      </c>
      <c r="M55" s="147">
        <f t="shared" si="15"/>
        <v>0.3</v>
      </c>
      <c r="N55" s="147">
        <f t="shared" si="15"/>
        <v>0.2</v>
      </c>
      <c r="O55" s="147">
        <f t="shared" si="15"/>
        <v>0</v>
      </c>
      <c r="P55" s="374"/>
      <c r="Q55" s="91"/>
    </row>
    <row r="56" spans="1:17" ht="15" customHeight="1" x14ac:dyDescent="0.25">
      <c r="A56" s="33" t="s">
        <v>80</v>
      </c>
      <c r="B56" s="18" t="s">
        <v>17</v>
      </c>
      <c r="C56" s="616"/>
      <c r="D56" s="302">
        <f>E56+G56</f>
        <v>1</v>
      </c>
      <c r="E56" s="17">
        <f>E57+E58+E59</f>
        <v>1</v>
      </c>
      <c r="F56" s="17">
        <f>F57+F58+F59</f>
        <v>0.79999999999999993</v>
      </c>
      <c r="G56" s="17">
        <f>G57+G58+G59</f>
        <v>0</v>
      </c>
      <c r="H56" s="146">
        <f>I56+K56</f>
        <v>0</v>
      </c>
      <c r="I56" s="11">
        <f>I57+I58+I59</f>
        <v>0</v>
      </c>
      <c r="J56" s="11">
        <f>J57+J58+J59</f>
        <v>0</v>
      </c>
      <c r="K56" s="11">
        <f>K57+K58+K59</f>
        <v>0</v>
      </c>
      <c r="L56" s="147">
        <f t="shared" si="4"/>
        <v>1</v>
      </c>
      <c r="M56" s="13">
        <f>M57+M58+M59</f>
        <v>1</v>
      </c>
      <c r="N56" s="13">
        <f>N57+N58+N59</f>
        <v>0.79999999999999993</v>
      </c>
      <c r="O56" s="13">
        <f>O57+O58+O59</f>
        <v>0</v>
      </c>
      <c r="P56" s="214"/>
      <c r="Q56" s="91"/>
    </row>
    <row r="57" spans="1:17" ht="15" customHeight="1" x14ac:dyDescent="0.25">
      <c r="A57" s="41"/>
      <c r="B57" s="590" t="s">
        <v>528</v>
      </c>
      <c r="C57" s="616" t="s">
        <v>9</v>
      </c>
      <c r="D57" s="17">
        <f t="shared" si="6"/>
        <v>0.5</v>
      </c>
      <c r="E57" s="17">
        <v>0.5</v>
      </c>
      <c r="F57" s="17">
        <v>0.4</v>
      </c>
      <c r="G57" s="17"/>
      <c r="H57" s="146">
        <f t="shared" si="3"/>
        <v>0</v>
      </c>
      <c r="I57" s="11"/>
      <c r="J57" s="11"/>
      <c r="K57" s="184"/>
      <c r="L57" s="147">
        <f t="shared" si="4"/>
        <v>0.5</v>
      </c>
      <c r="M57" s="147">
        <f t="shared" ref="M57:O59" si="16">E57+I57</f>
        <v>0.5</v>
      </c>
      <c r="N57" s="147">
        <f t="shared" si="16"/>
        <v>0.4</v>
      </c>
      <c r="O57" s="147">
        <f t="shared" si="16"/>
        <v>0</v>
      </c>
      <c r="P57" s="374"/>
      <c r="Q57" s="91"/>
    </row>
    <row r="58" spans="1:17" ht="15" customHeight="1" x14ac:dyDescent="0.25">
      <c r="A58" s="41"/>
      <c r="B58" s="590"/>
      <c r="C58" s="616" t="s">
        <v>22</v>
      </c>
      <c r="D58" s="17">
        <f t="shared" si="6"/>
        <v>0.4</v>
      </c>
      <c r="E58" s="17">
        <v>0.4</v>
      </c>
      <c r="F58" s="17">
        <v>0.3</v>
      </c>
      <c r="G58" s="17"/>
      <c r="H58" s="146">
        <f t="shared" si="3"/>
        <v>0</v>
      </c>
      <c r="I58" s="11"/>
      <c r="J58" s="11"/>
      <c r="K58" s="184"/>
      <c r="L58" s="147">
        <f t="shared" si="4"/>
        <v>0.4</v>
      </c>
      <c r="M58" s="147">
        <f t="shared" si="16"/>
        <v>0.4</v>
      </c>
      <c r="N58" s="147">
        <f t="shared" si="16"/>
        <v>0.3</v>
      </c>
      <c r="O58" s="147">
        <f t="shared" si="16"/>
        <v>0</v>
      </c>
      <c r="P58" s="374"/>
      <c r="Q58" s="91"/>
    </row>
    <row r="59" spans="1:17" ht="15" customHeight="1" x14ac:dyDescent="0.25">
      <c r="A59" s="41"/>
      <c r="B59" s="591"/>
      <c r="C59" s="480">
        <v>10</v>
      </c>
      <c r="D59" s="17">
        <f t="shared" si="6"/>
        <v>0.1</v>
      </c>
      <c r="E59" s="17">
        <v>0.1</v>
      </c>
      <c r="F59" s="17">
        <v>0.1</v>
      </c>
      <c r="G59" s="17"/>
      <c r="H59" s="146">
        <f t="shared" si="3"/>
        <v>0</v>
      </c>
      <c r="I59" s="11"/>
      <c r="J59" s="11"/>
      <c r="K59" s="184"/>
      <c r="L59" s="147">
        <f t="shared" si="4"/>
        <v>0.1</v>
      </c>
      <c r="M59" s="147">
        <f t="shared" si="16"/>
        <v>0.1</v>
      </c>
      <c r="N59" s="147">
        <f t="shared" si="16"/>
        <v>0.1</v>
      </c>
      <c r="O59" s="147">
        <f t="shared" si="16"/>
        <v>0</v>
      </c>
      <c r="P59" s="374"/>
      <c r="Q59" s="91"/>
    </row>
    <row r="60" spans="1:17" ht="15" customHeight="1" x14ac:dyDescent="0.25">
      <c r="A60" s="33" t="s">
        <v>81</v>
      </c>
      <c r="B60" s="18" t="s">
        <v>18</v>
      </c>
      <c r="C60" s="616"/>
      <c r="D60" s="302">
        <f>E60+G60</f>
        <v>0.89999999999999991</v>
      </c>
      <c r="E60" s="17">
        <f>E61+E62+E63</f>
        <v>0.89999999999999991</v>
      </c>
      <c r="F60" s="17">
        <f>F61+F62+F63</f>
        <v>0.7</v>
      </c>
      <c r="G60" s="17">
        <f>G61+G62+G63</f>
        <v>0</v>
      </c>
      <c r="H60" s="146">
        <f>I60+K60</f>
        <v>0</v>
      </c>
      <c r="I60" s="11">
        <f>I61+I62+I63</f>
        <v>0</v>
      </c>
      <c r="J60" s="11">
        <f>J61+J62+J63</f>
        <v>0</v>
      </c>
      <c r="K60" s="11">
        <f>K61+K62+K63</f>
        <v>0</v>
      </c>
      <c r="L60" s="147">
        <f t="shared" si="4"/>
        <v>0.89999999999999991</v>
      </c>
      <c r="M60" s="13">
        <f>M61+M62+M63</f>
        <v>0.89999999999999991</v>
      </c>
      <c r="N60" s="13">
        <f>N61+N62+N63</f>
        <v>0.7</v>
      </c>
      <c r="O60" s="13">
        <f>O61+O62+O63</f>
        <v>0</v>
      </c>
      <c r="P60" s="214"/>
      <c r="Q60" s="91"/>
    </row>
    <row r="61" spans="1:17" ht="15" customHeight="1" x14ac:dyDescent="0.25">
      <c r="A61" s="41"/>
      <c r="B61" s="590" t="s">
        <v>528</v>
      </c>
      <c r="C61" s="616" t="s">
        <v>9</v>
      </c>
      <c r="D61" s="17">
        <f t="shared" si="6"/>
        <v>0.1</v>
      </c>
      <c r="E61" s="17">
        <v>0.1</v>
      </c>
      <c r="F61" s="17">
        <v>0.1</v>
      </c>
      <c r="G61" s="17"/>
      <c r="H61" s="146">
        <f t="shared" si="3"/>
        <v>0</v>
      </c>
      <c r="I61" s="11"/>
      <c r="J61" s="11"/>
      <c r="K61" s="184"/>
      <c r="L61" s="147">
        <f t="shared" si="4"/>
        <v>0.1</v>
      </c>
      <c r="M61" s="147">
        <f t="shared" ref="M61:O63" si="17">E61+I61</f>
        <v>0.1</v>
      </c>
      <c r="N61" s="147">
        <f t="shared" si="17"/>
        <v>0.1</v>
      </c>
      <c r="O61" s="147">
        <f t="shared" si="17"/>
        <v>0</v>
      </c>
      <c r="P61" s="374"/>
      <c r="Q61" s="91"/>
    </row>
    <row r="62" spans="1:17" ht="15" customHeight="1" x14ac:dyDescent="0.25">
      <c r="A62" s="41"/>
      <c r="B62" s="590"/>
      <c r="C62" s="616" t="s">
        <v>22</v>
      </c>
      <c r="D62" s="17">
        <f t="shared" si="6"/>
        <v>0.7</v>
      </c>
      <c r="E62" s="17">
        <v>0.7</v>
      </c>
      <c r="F62" s="17">
        <v>0.5</v>
      </c>
      <c r="G62" s="17"/>
      <c r="H62" s="146">
        <f t="shared" si="3"/>
        <v>0</v>
      </c>
      <c r="I62" s="11"/>
      <c r="J62" s="11"/>
      <c r="K62" s="184"/>
      <c r="L62" s="147">
        <f t="shared" si="4"/>
        <v>0.7</v>
      </c>
      <c r="M62" s="147">
        <f t="shared" si="17"/>
        <v>0.7</v>
      </c>
      <c r="N62" s="147">
        <f t="shared" si="17"/>
        <v>0.5</v>
      </c>
      <c r="O62" s="147">
        <f t="shared" si="17"/>
        <v>0</v>
      </c>
      <c r="P62" s="374"/>
      <c r="Q62" s="91"/>
    </row>
    <row r="63" spans="1:17" ht="15" customHeight="1" x14ac:dyDescent="0.25">
      <c r="A63" s="41"/>
      <c r="B63" s="591"/>
      <c r="C63" s="480">
        <v>10</v>
      </c>
      <c r="D63" s="17">
        <f t="shared" si="6"/>
        <v>0.1</v>
      </c>
      <c r="E63" s="17">
        <v>0.1</v>
      </c>
      <c r="F63" s="17">
        <v>0.1</v>
      </c>
      <c r="G63" s="17"/>
      <c r="H63" s="146">
        <f t="shared" si="3"/>
        <v>0</v>
      </c>
      <c r="I63" s="11"/>
      <c r="J63" s="11"/>
      <c r="K63" s="184"/>
      <c r="L63" s="147">
        <f t="shared" si="4"/>
        <v>0.1</v>
      </c>
      <c r="M63" s="147">
        <f t="shared" si="17"/>
        <v>0.1</v>
      </c>
      <c r="N63" s="147">
        <f t="shared" si="17"/>
        <v>0.1</v>
      </c>
      <c r="O63" s="147">
        <f t="shared" si="17"/>
        <v>0</v>
      </c>
      <c r="P63" s="374"/>
      <c r="Q63" s="91"/>
    </row>
    <row r="64" spans="1:17" ht="15" customHeight="1" x14ac:dyDescent="0.25">
      <c r="A64" s="33" t="s">
        <v>82</v>
      </c>
      <c r="B64" s="18" t="s">
        <v>19</v>
      </c>
      <c r="C64" s="616"/>
      <c r="D64" s="302">
        <f>E64+G64</f>
        <v>1.1000000000000001</v>
      </c>
      <c r="E64" s="17">
        <f>E65+E66+E67</f>
        <v>1.1000000000000001</v>
      </c>
      <c r="F64" s="17">
        <f>F65+F66+F67</f>
        <v>0.8</v>
      </c>
      <c r="G64" s="17">
        <f>G65+G66+G67</f>
        <v>0</v>
      </c>
      <c r="H64" s="146">
        <f>I64+K64</f>
        <v>0</v>
      </c>
      <c r="I64" s="11">
        <f>I65+I66+I67</f>
        <v>0</v>
      </c>
      <c r="J64" s="11">
        <f>J65+J66+J67</f>
        <v>0</v>
      </c>
      <c r="K64" s="11">
        <f>K65+K66+K67</f>
        <v>0</v>
      </c>
      <c r="L64" s="147">
        <f t="shared" si="4"/>
        <v>1.1000000000000001</v>
      </c>
      <c r="M64" s="13">
        <f>M65+M66+M67</f>
        <v>1.1000000000000001</v>
      </c>
      <c r="N64" s="13">
        <f>N65+N66+N67</f>
        <v>0.8</v>
      </c>
      <c r="O64" s="13">
        <f>O65+O66+O67</f>
        <v>0</v>
      </c>
      <c r="P64" s="214"/>
      <c r="Q64" s="91"/>
    </row>
    <row r="65" spans="1:18" ht="15" customHeight="1" x14ac:dyDescent="0.25">
      <c r="A65" s="41"/>
      <c r="B65" s="590" t="s">
        <v>528</v>
      </c>
      <c r="C65" s="616" t="s">
        <v>9</v>
      </c>
      <c r="D65" s="17">
        <f t="shared" si="6"/>
        <v>0.4</v>
      </c>
      <c r="E65" s="17">
        <v>0.4</v>
      </c>
      <c r="F65" s="17">
        <v>0.3</v>
      </c>
      <c r="G65" s="17"/>
      <c r="H65" s="146">
        <f>I65+K65</f>
        <v>0</v>
      </c>
      <c r="I65" s="11"/>
      <c r="J65" s="11"/>
      <c r="K65" s="184"/>
      <c r="L65" s="147">
        <f t="shared" si="4"/>
        <v>0.4</v>
      </c>
      <c r="M65" s="147">
        <f t="shared" ref="M65:O67" si="18">E65+I65</f>
        <v>0.4</v>
      </c>
      <c r="N65" s="147">
        <f t="shared" si="18"/>
        <v>0.3</v>
      </c>
      <c r="O65" s="147">
        <f t="shared" si="18"/>
        <v>0</v>
      </c>
      <c r="P65" s="374"/>
      <c r="Q65" s="91"/>
    </row>
    <row r="66" spans="1:18" ht="15" hidden="1" customHeight="1" x14ac:dyDescent="0.25">
      <c r="A66" s="41"/>
      <c r="B66" s="590"/>
      <c r="C66" s="616" t="s">
        <v>31</v>
      </c>
      <c r="D66" s="17">
        <f t="shared" si="6"/>
        <v>0</v>
      </c>
      <c r="E66" s="17"/>
      <c r="F66" s="17"/>
      <c r="G66" s="17"/>
      <c r="H66" s="146">
        <f>I66+K66</f>
        <v>0</v>
      </c>
      <c r="I66" s="11"/>
      <c r="J66" s="11"/>
      <c r="K66" s="184"/>
      <c r="L66" s="147">
        <f t="shared" si="4"/>
        <v>0</v>
      </c>
      <c r="M66" s="147">
        <f t="shared" si="18"/>
        <v>0</v>
      </c>
      <c r="N66" s="147">
        <f t="shared" si="18"/>
        <v>0</v>
      </c>
      <c r="O66" s="147">
        <f t="shared" si="18"/>
        <v>0</v>
      </c>
      <c r="P66" s="374"/>
      <c r="Q66" s="91"/>
    </row>
    <row r="67" spans="1:18" ht="15" customHeight="1" x14ac:dyDescent="0.25">
      <c r="A67" s="41"/>
      <c r="B67" s="591"/>
      <c r="C67" s="616" t="s">
        <v>22</v>
      </c>
      <c r="D67" s="17">
        <f t="shared" si="6"/>
        <v>0.7</v>
      </c>
      <c r="E67" s="17">
        <v>0.7</v>
      </c>
      <c r="F67" s="17">
        <v>0.5</v>
      </c>
      <c r="G67" s="17"/>
      <c r="H67" s="146">
        <f>I67+K67</f>
        <v>0</v>
      </c>
      <c r="I67" s="11"/>
      <c r="J67" s="11"/>
      <c r="K67" s="184"/>
      <c r="L67" s="147">
        <f t="shared" si="4"/>
        <v>0.7</v>
      </c>
      <c r="M67" s="147">
        <f t="shared" si="18"/>
        <v>0.7</v>
      </c>
      <c r="N67" s="147">
        <f t="shared" si="18"/>
        <v>0.5</v>
      </c>
      <c r="O67" s="147">
        <f t="shared" si="18"/>
        <v>0</v>
      </c>
      <c r="P67" s="374"/>
      <c r="Q67" s="91"/>
    </row>
    <row r="68" spans="1:18" x14ac:dyDescent="0.25">
      <c r="A68" s="39" t="s">
        <v>83</v>
      </c>
      <c r="B68" s="84" t="s">
        <v>174</v>
      </c>
      <c r="C68" s="620"/>
      <c r="D68" s="22">
        <f t="shared" si="6"/>
        <v>30.200000000000003</v>
      </c>
      <c r="E68" s="22">
        <f>E18+E23+E27+E31+E36+E40+E44+E48+E52+E56+E60+E64</f>
        <v>30.200000000000003</v>
      </c>
      <c r="F68" s="22">
        <f>F18+F23+F27+F31+F36+F40+F44+F48+F52+F56+F60+F64</f>
        <v>23.200000000000003</v>
      </c>
      <c r="G68" s="22">
        <f>G18+G23+G27+G31+G36+G40+G44+G48+G52+G56+G60+G64</f>
        <v>0</v>
      </c>
      <c r="H68" s="22">
        <f>I68+K68</f>
        <v>0</v>
      </c>
      <c r="I68" s="22">
        <f>I18+I23+I27+I31+I36+I40+I44+I48+I52+I56+I60+I64</f>
        <v>0</v>
      </c>
      <c r="J68" s="22">
        <f>J18+J23+J27+J31+J36+J40+J44+J48+J52+J56+J60+J64</f>
        <v>0</v>
      </c>
      <c r="K68" s="22">
        <f>K18+K23+K27+K31+K36+K40+K44+K48+K52+K56+K60+K64</f>
        <v>0</v>
      </c>
      <c r="L68" s="22">
        <f t="shared" si="4"/>
        <v>30.200000000000003</v>
      </c>
      <c r="M68" s="22">
        <f>M18+M23+M27+M31+M36+M40+M44+M48+M52+M56+M60+M64</f>
        <v>30.200000000000003</v>
      </c>
      <c r="N68" s="22">
        <f>N18+N23+N27+N31+N36+N40+N44+N48+N52+N56+N60+N64</f>
        <v>23.200000000000003</v>
      </c>
      <c r="O68" s="22">
        <f>O18+O23+O27+O31+O36+O40+O44+O48+O52+O56+O60+O64</f>
        <v>0</v>
      </c>
      <c r="P68" s="375"/>
      <c r="Q68" s="182"/>
      <c r="R68" s="91"/>
    </row>
    <row r="69" spans="1:18" ht="15" customHeight="1" x14ac:dyDescent="0.25">
      <c r="A69" s="33" t="s">
        <v>84</v>
      </c>
      <c r="B69" s="592" t="s">
        <v>59</v>
      </c>
      <c r="C69" s="593"/>
      <c r="D69" s="593"/>
      <c r="E69" s="593"/>
      <c r="F69" s="593"/>
      <c r="G69" s="593"/>
      <c r="H69" s="593"/>
      <c r="I69" s="593"/>
      <c r="J69" s="593"/>
      <c r="K69" s="593"/>
      <c r="L69" s="593"/>
      <c r="M69" s="593"/>
      <c r="N69" s="593"/>
      <c r="O69" s="594"/>
      <c r="P69" s="358"/>
    </row>
    <row r="70" spans="1:18" x14ac:dyDescent="0.25">
      <c r="A70" s="384" t="s">
        <v>85</v>
      </c>
      <c r="B70" s="30" t="s">
        <v>20</v>
      </c>
      <c r="C70" s="467"/>
      <c r="D70" s="145">
        <f>E70+G70</f>
        <v>1618.7</v>
      </c>
      <c r="E70" s="145">
        <f t="shared" ref="E70:K70" si="19">E72+E73+E74</f>
        <v>809</v>
      </c>
      <c r="F70" s="145">
        <f t="shared" si="19"/>
        <v>0</v>
      </c>
      <c r="G70" s="145">
        <f t="shared" si="19"/>
        <v>809.7</v>
      </c>
      <c r="H70" s="146">
        <f t="shared" si="19"/>
        <v>0</v>
      </c>
      <c r="I70" s="146">
        <f t="shared" si="19"/>
        <v>0</v>
      </c>
      <c r="J70" s="146">
        <f t="shared" si="19"/>
        <v>0</v>
      </c>
      <c r="K70" s="146">
        <f t="shared" si="19"/>
        <v>0</v>
      </c>
      <c r="L70" s="147">
        <f>M70+O70</f>
        <v>1618.7</v>
      </c>
      <c r="M70" s="147">
        <f>M72+M73+M74</f>
        <v>809</v>
      </c>
      <c r="N70" s="147">
        <f>N72+N73+N74</f>
        <v>0</v>
      </c>
      <c r="O70" s="147">
        <f>O72+O73+O74</f>
        <v>809.7</v>
      </c>
      <c r="P70" s="374"/>
    </row>
    <row r="71" spans="1:18" x14ac:dyDescent="0.25">
      <c r="A71" s="215"/>
      <c r="B71" s="137" t="s">
        <v>194</v>
      </c>
      <c r="C71" s="281"/>
      <c r="D71" s="153"/>
      <c r="E71" s="153"/>
      <c r="F71" s="153"/>
      <c r="G71" s="153"/>
      <c r="H71" s="154"/>
      <c r="I71" s="154"/>
      <c r="J71" s="154"/>
      <c r="K71" s="154"/>
      <c r="L71" s="155"/>
      <c r="M71" s="155"/>
      <c r="N71" s="155"/>
      <c r="O71" s="155"/>
      <c r="P71" s="374"/>
    </row>
    <row r="72" spans="1:18" ht="15" customHeight="1" x14ac:dyDescent="0.25">
      <c r="A72" s="215"/>
      <c r="B72" s="595" t="s">
        <v>316</v>
      </c>
      <c r="C72" s="185" t="s">
        <v>25</v>
      </c>
      <c r="D72" s="145">
        <f>E72+G72</f>
        <v>1333.8000000000002</v>
      </c>
      <c r="E72" s="64">
        <v>524.1</v>
      </c>
      <c r="F72" s="64"/>
      <c r="G72" s="64">
        <v>809.7</v>
      </c>
      <c r="H72" s="65">
        <f>I72+K72</f>
        <v>0</v>
      </c>
      <c r="I72" s="65"/>
      <c r="J72" s="65"/>
      <c r="K72" s="65"/>
      <c r="L72" s="66">
        <f>M72+O72</f>
        <v>1333.8000000000002</v>
      </c>
      <c r="M72" s="66">
        <f t="shared" ref="M72:O74" si="20">E72+I72</f>
        <v>524.1</v>
      </c>
      <c r="N72" s="66">
        <f t="shared" si="20"/>
        <v>0</v>
      </c>
      <c r="O72" s="66">
        <f t="shared" si="20"/>
        <v>809.7</v>
      </c>
      <c r="P72" s="374"/>
    </row>
    <row r="73" spans="1:18" s="38" customFormat="1" ht="23.25" customHeight="1" x14ac:dyDescent="0.25">
      <c r="A73" s="215"/>
      <c r="B73" s="595"/>
      <c r="C73" s="473" t="s">
        <v>31</v>
      </c>
      <c r="D73" s="145">
        <f>E73+G73</f>
        <v>284.89999999999998</v>
      </c>
      <c r="E73" s="64">
        <v>284.89999999999998</v>
      </c>
      <c r="F73" s="64"/>
      <c r="G73" s="64"/>
      <c r="H73" s="65">
        <f>I73+K73</f>
        <v>0</v>
      </c>
      <c r="I73" s="65"/>
      <c r="J73" s="65"/>
      <c r="K73" s="65"/>
      <c r="L73" s="66">
        <f>M73+O73</f>
        <v>284.89999999999998</v>
      </c>
      <c r="M73" s="66">
        <f t="shared" si="20"/>
        <v>284.89999999999998</v>
      </c>
      <c r="N73" s="66">
        <f t="shared" si="20"/>
        <v>0</v>
      </c>
      <c r="O73" s="66">
        <f t="shared" si="20"/>
        <v>0</v>
      </c>
      <c r="P73" s="374"/>
    </row>
    <row r="74" spans="1:18" s="38" customFormat="1" ht="14.25" hidden="1" customHeight="1" x14ac:dyDescent="0.25">
      <c r="A74" s="287"/>
      <c r="B74" s="164" t="s">
        <v>400</v>
      </c>
      <c r="C74" s="183" t="s">
        <v>31</v>
      </c>
      <c r="D74" s="145">
        <f>E74+G74</f>
        <v>0</v>
      </c>
      <c r="E74" s="64"/>
      <c r="F74" s="64"/>
      <c r="G74" s="64"/>
      <c r="H74" s="65">
        <f>I74+K74</f>
        <v>0</v>
      </c>
      <c r="I74" s="65"/>
      <c r="J74" s="65"/>
      <c r="K74" s="65"/>
      <c r="L74" s="66">
        <f>M74+O74</f>
        <v>0</v>
      </c>
      <c r="M74" s="66">
        <f t="shared" si="20"/>
        <v>0</v>
      </c>
      <c r="N74" s="66">
        <f t="shared" si="20"/>
        <v>0</v>
      </c>
      <c r="O74" s="66">
        <f t="shared" si="20"/>
        <v>0</v>
      </c>
      <c r="P74" s="374"/>
    </row>
    <row r="75" spans="1:18" x14ac:dyDescent="0.25">
      <c r="A75" s="39" t="s">
        <v>86</v>
      </c>
      <c r="B75" s="22" t="s">
        <v>175</v>
      </c>
      <c r="C75" s="357"/>
      <c r="D75" s="22">
        <f>D70</f>
        <v>1618.7</v>
      </c>
      <c r="E75" s="22">
        <f t="shared" ref="E75:O75" si="21">E70</f>
        <v>809</v>
      </c>
      <c r="F75" s="22">
        <f t="shared" si="21"/>
        <v>0</v>
      </c>
      <c r="G75" s="22">
        <f t="shared" si="21"/>
        <v>809.7</v>
      </c>
      <c r="H75" s="22">
        <f t="shared" si="21"/>
        <v>0</v>
      </c>
      <c r="I75" s="22">
        <f t="shared" si="21"/>
        <v>0</v>
      </c>
      <c r="J75" s="22">
        <f t="shared" si="21"/>
        <v>0</v>
      </c>
      <c r="K75" s="22">
        <f t="shared" si="21"/>
        <v>0</v>
      </c>
      <c r="L75" s="22">
        <f t="shared" si="21"/>
        <v>1618.7</v>
      </c>
      <c r="M75" s="22">
        <f t="shared" si="21"/>
        <v>809</v>
      </c>
      <c r="N75" s="22">
        <f t="shared" si="21"/>
        <v>0</v>
      </c>
      <c r="O75" s="22">
        <f t="shared" si="21"/>
        <v>809.7</v>
      </c>
      <c r="P75" s="375"/>
    </row>
    <row r="76" spans="1:18" x14ac:dyDescent="0.25">
      <c r="A76" s="33" t="s">
        <v>87</v>
      </c>
      <c r="B76" s="582" t="s">
        <v>63</v>
      </c>
      <c r="C76" s="582"/>
      <c r="D76" s="582"/>
      <c r="E76" s="582"/>
      <c r="F76" s="582"/>
      <c r="G76" s="582"/>
      <c r="H76" s="582"/>
      <c r="I76" s="582"/>
      <c r="J76" s="582"/>
      <c r="K76" s="582"/>
      <c r="L76" s="582"/>
      <c r="M76" s="582"/>
      <c r="N76" s="582"/>
      <c r="O76" s="582"/>
      <c r="P76" s="358"/>
    </row>
    <row r="77" spans="1:18" x14ac:dyDescent="0.25">
      <c r="A77" s="33" t="s">
        <v>88</v>
      </c>
      <c r="B77" s="18" t="s">
        <v>20</v>
      </c>
      <c r="C77" s="621" t="s">
        <v>32</v>
      </c>
      <c r="D77" s="198">
        <f t="shared" ref="D77" si="22">E77+G77</f>
        <v>125</v>
      </c>
      <c r="E77" s="145"/>
      <c r="F77" s="145"/>
      <c r="G77" s="187">
        <v>125</v>
      </c>
      <c r="H77" s="146">
        <f>I77+K77</f>
        <v>0</v>
      </c>
      <c r="I77" s="146"/>
      <c r="J77" s="146"/>
      <c r="K77" s="306"/>
      <c r="L77" s="147">
        <f t="shared" ref="L77:L78" si="23">M77+O77</f>
        <v>125</v>
      </c>
      <c r="M77" s="147">
        <f t="shared" ref="M77:O78" si="24">E77+I77</f>
        <v>0</v>
      </c>
      <c r="N77" s="147">
        <f t="shared" si="24"/>
        <v>0</v>
      </c>
      <c r="O77" s="147">
        <f t="shared" si="24"/>
        <v>125</v>
      </c>
      <c r="P77" s="374"/>
    </row>
    <row r="78" spans="1:18" ht="26.25" x14ac:dyDescent="0.25">
      <c r="A78" s="41"/>
      <c r="B78" s="362" t="s">
        <v>317</v>
      </c>
      <c r="C78" s="622"/>
      <c r="D78" s="199"/>
      <c r="E78" s="148"/>
      <c r="F78" s="148"/>
      <c r="G78" s="189"/>
      <c r="H78" s="149"/>
      <c r="I78" s="149"/>
      <c r="J78" s="149"/>
      <c r="K78" s="307"/>
      <c r="L78" s="150">
        <f t="shared" si="23"/>
        <v>0</v>
      </c>
      <c r="M78" s="150"/>
      <c r="N78" s="150"/>
      <c r="O78" s="150">
        <f t="shared" si="24"/>
        <v>0</v>
      </c>
      <c r="P78" s="374"/>
    </row>
    <row r="79" spans="1:18" ht="26.25" hidden="1" x14ac:dyDescent="0.25">
      <c r="A79" s="41"/>
      <c r="B79" s="352" t="s">
        <v>443</v>
      </c>
      <c r="C79" s="623" t="s">
        <v>32</v>
      </c>
      <c r="D79" s="301"/>
      <c r="E79" s="301"/>
      <c r="F79" s="301"/>
      <c r="G79" s="301"/>
      <c r="H79" s="149">
        <f>I79+K79</f>
        <v>0</v>
      </c>
      <c r="I79" s="149"/>
      <c r="J79" s="149"/>
      <c r="K79" s="149"/>
      <c r="L79" s="150">
        <f>M79+O79</f>
        <v>0</v>
      </c>
      <c r="M79" s="150">
        <f t="shared" ref="M79:O81" si="25">E79+I79</f>
        <v>0</v>
      </c>
      <c r="N79" s="150">
        <f t="shared" si="25"/>
        <v>0</v>
      </c>
      <c r="O79" s="150">
        <f t="shared" si="25"/>
        <v>0</v>
      </c>
      <c r="P79" s="374"/>
    </row>
    <row r="80" spans="1:18" ht="39" hidden="1" x14ac:dyDescent="0.25">
      <c r="A80" s="41"/>
      <c r="B80" s="353" t="s">
        <v>444</v>
      </c>
      <c r="C80" s="614" t="s">
        <v>32</v>
      </c>
      <c r="D80" s="153"/>
      <c r="E80" s="153"/>
      <c r="F80" s="153"/>
      <c r="G80" s="153"/>
      <c r="H80" s="146">
        <f>I80+K80</f>
        <v>0</v>
      </c>
      <c r="I80" s="149"/>
      <c r="J80" s="149"/>
      <c r="K80" s="149"/>
      <c r="L80" s="147">
        <f>M80+O80</f>
        <v>0</v>
      </c>
      <c r="M80" s="147">
        <f t="shared" si="25"/>
        <v>0</v>
      </c>
      <c r="N80" s="147">
        <f t="shared" si="25"/>
        <v>0</v>
      </c>
      <c r="O80" s="147">
        <f t="shared" si="25"/>
        <v>0</v>
      </c>
      <c r="P80" s="374"/>
    </row>
    <row r="81" spans="1:16" x14ac:dyDescent="0.25">
      <c r="A81" s="33" t="s">
        <v>89</v>
      </c>
      <c r="B81" s="18" t="s">
        <v>70</v>
      </c>
      <c r="C81" s="621" t="s">
        <v>32</v>
      </c>
      <c r="D81" s="198">
        <f>E81+G81</f>
        <v>1.6</v>
      </c>
      <c r="E81" s="145">
        <v>1.6</v>
      </c>
      <c r="F81" s="145">
        <v>1.2</v>
      </c>
      <c r="G81" s="187">
        <f>G83+G84</f>
        <v>0</v>
      </c>
      <c r="H81" s="146">
        <f>I81+K81</f>
        <v>0</v>
      </c>
      <c r="I81" s="188"/>
      <c r="J81" s="146"/>
      <c r="K81" s="306">
        <f>K83+K84</f>
        <v>0</v>
      </c>
      <c r="L81" s="360">
        <f>M81+O81</f>
        <v>1.6</v>
      </c>
      <c r="M81" s="147">
        <f t="shared" si="25"/>
        <v>1.6</v>
      </c>
      <c r="N81" s="147">
        <f t="shared" si="25"/>
        <v>1.2</v>
      </c>
      <c r="O81" s="147">
        <f t="shared" si="25"/>
        <v>0</v>
      </c>
    </row>
    <row r="82" spans="1:16" hidden="1" x14ac:dyDescent="0.25">
      <c r="A82" s="41"/>
      <c r="B82" s="481" t="s">
        <v>194</v>
      </c>
      <c r="C82" s="624"/>
      <c r="D82" s="334"/>
      <c r="E82" s="153"/>
      <c r="F82" s="153"/>
      <c r="G82" s="250"/>
      <c r="H82" s="154"/>
      <c r="I82" s="251"/>
      <c r="J82" s="154"/>
      <c r="K82" s="366"/>
      <c r="L82" s="482"/>
      <c r="M82" s="155"/>
      <c r="N82" s="254"/>
      <c r="O82" s="155"/>
      <c r="P82" s="374"/>
    </row>
    <row r="83" spans="1:16" ht="26.25" hidden="1" x14ac:dyDescent="0.25">
      <c r="A83" s="41"/>
      <c r="B83" s="362" t="s">
        <v>443</v>
      </c>
      <c r="C83" s="625" t="s">
        <v>32</v>
      </c>
      <c r="D83" s="334">
        <f>E83+G83</f>
        <v>0</v>
      </c>
      <c r="E83" s="153"/>
      <c r="F83" s="153"/>
      <c r="G83" s="250"/>
      <c r="H83" s="154">
        <f>I83+K83</f>
        <v>0</v>
      </c>
      <c r="I83" s="364"/>
      <c r="J83" s="65"/>
      <c r="K83" s="483"/>
      <c r="L83" s="482">
        <f>M83+O83</f>
        <v>0</v>
      </c>
      <c r="M83" s="155">
        <f t="shared" ref="M83:O84" si="26">E83+I83</f>
        <v>0</v>
      </c>
      <c r="N83" s="254">
        <f t="shared" si="26"/>
        <v>0</v>
      </c>
      <c r="O83" s="155">
        <f t="shared" si="26"/>
        <v>0</v>
      </c>
      <c r="P83" s="374"/>
    </row>
    <row r="84" spans="1:16" ht="26.25" x14ac:dyDescent="0.25">
      <c r="A84" s="218"/>
      <c r="B84" s="484" t="s">
        <v>528</v>
      </c>
      <c r="C84" s="622"/>
      <c r="D84" s="199"/>
      <c r="E84" s="148"/>
      <c r="F84" s="148"/>
      <c r="G84" s="189"/>
      <c r="H84" s="149">
        <f>I84+K84</f>
        <v>0</v>
      </c>
      <c r="I84" s="190"/>
      <c r="J84" s="149"/>
      <c r="K84" s="307"/>
      <c r="L84" s="361">
        <f>M84+O84</f>
        <v>0</v>
      </c>
      <c r="M84" s="150">
        <f t="shared" si="26"/>
        <v>0</v>
      </c>
      <c r="N84" s="283">
        <f t="shared" si="26"/>
        <v>0</v>
      </c>
      <c r="O84" s="150">
        <f t="shared" si="26"/>
        <v>0</v>
      </c>
      <c r="P84" s="374"/>
    </row>
    <row r="85" spans="1:16" x14ac:dyDescent="0.25">
      <c r="A85" s="452" t="s">
        <v>90</v>
      </c>
      <c r="B85" s="22" t="s">
        <v>176</v>
      </c>
      <c r="C85" s="357"/>
      <c r="D85" s="22">
        <f t="shared" ref="D85:O85" si="27">D77+D81</f>
        <v>126.6</v>
      </c>
      <c r="E85" s="22">
        <f t="shared" si="27"/>
        <v>1.6</v>
      </c>
      <c r="F85" s="22">
        <f t="shared" si="27"/>
        <v>1.2</v>
      </c>
      <c r="G85" s="22">
        <f t="shared" si="27"/>
        <v>125</v>
      </c>
      <c r="H85" s="22">
        <f t="shared" si="27"/>
        <v>0</v>
      </c>
      <c r="I85" s="22">
        <f t="shared" si="27"/>
        <v>0</v>
      </c>
      <c r="J85" s="22">
        <f t="shared" si="27"/>
        <v>0</v>
      </c>
      <c r="K85" s="22">
        <f t="shared" si="27"/>
        <v>0</v>
      </c>
      <c r="L85" s="84">
        <f t="shared" si="27"/>
        <v>126.6</v>
      </c>
      <c r="M85" s="84">
        <f t="shared" si="27"/>
        <v>1.6</v>
      </c>
      <c r="N85" s="84">
        <f t="shared" si="27"/>
        <v>1.2</v>
      </c>
      <c r="O85" s="84">
        <f t="shared" si="27"/>
        <v>125</v>
      </c>
      <c r="P85" s="375"/>
    </row>
    <row r="86" spans="1:16" x14ac:dyDescent="0.25">
      <c r="A86" s="33" t="s">
        <v>91</v>
      </c>
      <c r="B86" s="520" t="s">
        <v>171</v>
      </c>
      <c r="C86" s="521"/>
      <c r="D86" s="521"/>
      <c r="E86" s="521"/>
      <c r="F86" s="521"/>
      <c r="G86" s="521"/>
      <c r="H86" s="521"/>
      <c r="I86" s="521"/>
      <c r="J86" s="521"/>
      <c r="K86" s="521"/>
      <c r="L86" s="521"/>
      <c r="M86" s="521"/>
      <c r="N86" s="521"/>
      <c r="O86" s="522"/>
      <c r="P86" s="358"/>
    </row>
    <row r="87" spans="1:16" x14ac:dyDescent="0.25">
      <c r="A87" s="384" t="s">
        <v>92</v>
      </c>
      <c r="B87" s="36" t="s">
        <v>20</v>
      </c>
      <c r="C87" s="621" t="s">
        <v>51</v>
      </c>
      <c r="D87" s="302">
        <f t="shared" ref="D87:D97" si="28">E87+G87</f>
        <v>802.4</v>
      </c>
      <c r="E87" s="145">
        <f>E90+E91+E92+E93</f>
        <v>152.4</v>
      </c>
      <c r="F87" s="145">
        <f t="shared" ref="F87:G87" si="29">F90+F91+F92+F93</f>
        <v>13.6</v>
      </c>
      <c r="G87" s="187">
        <f t="shared" si="29"/>
        <v>650</v>
      </c>
      <c r="H87" s="146">
        <f t="shared" ref="H87" si="30">I87+K87</f>
        <v>83.9</v>
      </c>
      <c r="I87" s="188">
        <f>I90+I91+I92+I93+I89</f>
        <v>3.9</v>
      </c>
      <c r="J87" s="188">
        <f t="shared" ref="J87:K87" si="31">J90+J91+J92+J93+J89</f>
        <v>3</v>
      </c>
      <c r="K87" s="188">
        <f t="shared" si="31"/>
        <v>80</v>
      </c>
      <c r="L87" s="147">
        <f t="shared" ref="L87" si="32">M87+O87</f>
        <v>886.3</v>
      </c>
      <c r="M87" s="147">
        <f>M90+M91+M92+M93+M89</f>
        <v>156.30000000000001</v>
      </c>
      <c r="N87" s="147">
        <f t="shared" ref="N87:O87" si="33">N90+N91+N92+N93+N89</f>
        <v>16.600000000000001</v>
      </c>
      <c r="O87" s="147">
        <f t="shared" si="33"/>
        <v>730</v>
      </c>
      <c r="P87" s="374"/>
    </row>
    <row r="88" spans="1:16" x14ac:dyDescent="0.25">
      <c r="A88" s="215"/>
      <c r="B88" s="137" t="s">
        <v>194</v>
      </c>
      <c r="C88" s="625"/>
      <c r="D88" s="334"/>
      <c r="E88" s="153"/>
      <c r="F88" s="153"/>
      <c r="G88" s="250"/>
      <c r="H88" s="154"/>
      <c r="I88" s="251"/>
      <c r="J88" s="154"/>
      <c r="K88" s="154"/>
      <c r="L88" s="155"/>
      <c r="M88" s="155"/>
      <c r="N88" s="155"/>
      <c r="O88" s="155"/>
      <c r="P88" s="374"/>
    </row>
    <row r="89" spans="1:16" ht="26.25" x14ac:dyDescent="0.25">
      <c r="A89" s="215"/>
      <c r="B89" s="475" t="s">
        <v>351</v>
      </c>
      <c r="C89" s="625"/>
      <c r="D89" s="453">
        <f>E89+G89</f>
        <v>0</v>
      </c>
      <c r="E89" s="64"/>
      <c r="F89" s="64"/>
      <c r="G89" s="64"/>
      <c r="H89" s="405">
        <f t="shared" ref="H89" si="34">I89+K89</f>
        <v>3.9</v>
      </c>
      <c r="I89" s="65">
        <v>3.9</v>
      </c>
      <c r="J89" s="65">
        <v>3</v>
      </c>
      <c r="K89" s="65"/>
      <c r="L89" s="406">
        <f t="shared" ref="L89:L94" si="35">M89+O89</f>
        <v>3.9</v>
      </c>
      <c r="M89" s="406">
        <f t="shared" ref="M89:O97" si="36">E89+I89</f>
        <v>3.9</v>
      </c>
      <c r="N89" s="407">
        <f t="shared" si="36"/>
        <v>3</v>
      </c>
      <c r="O89" s="66"/>
      <c r="P89" s="374"/>
    </row>
    <row r="90" spans="1:16" ht="26.25" x14ac:dyDescent="0.25">
      <c r="A90" s="215"/>
      <c r="B90" s="140" t="s">
        <v>502</v>
      </c>
      <c r="C90" s="625"/>
      <c r="D90" s="453">
        <f>E90+G90</f>
        <v>15.8</v>
      </c>
      <c r="E90" s="453">
        <v>15.8</v>
      </c>
      <c r="F90" s="453">
        <v>12.1</v>
      </c>
      <c r="G90" s="453"/>
      <c r="H90" s="149"/>
      <c r="I90" s="149"/>
      <c r="J90" s="149"/>
      <c r="K90" s="307"/>
      <c r="L90" s="406">
        <f t="shared" si="35"/>
        <v>15.8</v>
      </c>
      <c r="M90" s="406">
        <f t="shared" si="36"/>
        <v>15.8</v>
      </c>
      <c r="N90" s="407">
        <f t="shared" si="36"/>
        <v>12.1</v>
      </c>
      <c r="O90" s="407">
        <f t="shared" si="36"/>
        <v>0</v>
      </c>
      <c r="P90" s="374"/>
    </row>
    <row r="91" spans="1:16" s="38" customFormat="1" ht="27" customHeight="1" x14ac:dyDescent="0.25">
      <c r="A91" s="215"/>
      <c r="B91" s="297" t="s">
        <v>317</v>
      </c>
      <c r="C91" s="625"/>
      <c r="D91" s="411"/>
      <c r="E91" s="301"/>
      <c r="F91" s="301"/>
      <c r="G91" s="359">
        <v>650</v>
      </c>
      <c r="H91" s="149">
        <v>80</v>
      </c>
      <c r="I91" s="149"/>
      <c r="J91" s="149"/>
      <c r="K91" s="307">
        <v>80</v>
      </c>
      <c r="L91" s="406">
        <f t="shared" si="35"/>
        <v>730</v>
      </c>
      <c r="M91" s="406">
        <f t="shared" si="36"/>
        <v>0</v>
      </c>
      <c r="N91" s="407">
        <f t="shared" si="36"/>
        <v>0</v>
      </c>
      <c r="O91" s="407">
        <f t="shared" si="36"/>
        <v>730</v>
      </c>
      <c r="P91" s="314"/>
    </row>
    <row r="92" spans="1:16" s="38" customFormat="1" ht="27" customHeight="1" x14ac:dyDescent="0.25">
      <c r="A92" s="215"/>
      <c r="B92" s="297" t="s">
        <v>443</v>
      </c>
      <c r="C92" s="626"/>
      <c r="D92" s="198">
        <f>E92+G92</f>
        <v>28.9</v>
      </c>
      <c r="E92" s="403">
        <v>28.9</v>
      </c>
      <c r="F92" s="403">
        <v>0.4</v>
      </c>
      <c r="G92" s="404"/>
      <c r="H92" s="405">
        <f t="shared" ref="H92:H155" si="37">I92+K92</f>
        <v>0</v>
      </c>
      <c r="I92" s="405"/>
      <c r="J92" s="405"/>
      <c r="K92" s="405"/>
      <c r="L92" s="406">
        <f t="shared" si="35"/>
        <v>28.9</v>
      </c>
      <c r="M92" s="406">
        <f t="shared" si="36"/>
        <v>28.9</v>
      </c>
      <c r="N92" s="407">
        <f t="shared" si="36"/>
        <v>0.4</v>
      </c>
      <c r="O92" s="407">
        <f t="shared" si="36"/>
        <v>0</v>
      </c>
      <c r="P92" s="314"/>
    </row>
    <row r="93" spans="1:16" s="38" customFormat="1" x14ac:dyDescent="0.25">
      <c r="A93" s="287"/>
      <c r="B93" s="249" t="s">
        <v>481</v>
      </c>
      <c r="C93" s="627"/>
      <c r="D93" s="198">
        <f>E93+G93</f>
        <v>107.7</v>
      </c>
      <c r="E93" s="302">
        <v>107.7</v>
      </c>
      <c r="F93" s="302">
        <v>1.1000000000000001</v>
      </c>
      <c r="G93" s="343"/>
      <c r="H93" s="365">
        <f t="shared" si="37"/>
        <v>0</v>
      </c>
      <c r="I93" s="402"/>
      <c r="J93" s="365"/>
      <c r="K93" s="402"/>
      <c r="L93" s="163">
        <f t="shared" si="35"/>
        <v>107.7</v>
      </c>
      <c r="M93" s="163">
        <f t="shared" si="36"/>
        <v>107.7</v>
      </c>
      <c r="N93" s="151">
        <f t="shared" si="36"/>
        <v>1.1000000000000001</v>
      </c>
      <c r="O93" s="151">
        <f t="shared" si="36"/>
        <v>0</v>
      </c>
      <c r="P93" s="314"/>
    </row>
    <row r="94" spans="1:16" x14ac:dyDescent="0.25">
      <c r="A94" s="41" t="s">
        <v>93</v>
      </c>
      <c r="B94" s="27" t="s">
        <v>55</v>
      </c>
      <c r="C94" s="621" t="s">
        <v>51</v>
      </c>
      <c r="D94" s="187">
        <f t="shared" si="28"/>
        <v>12.6</v>
      </c>
      <c r="E94" s="145">
        <f>E96+E97</f>
        <v>12.6</v>
      </c>
      <c r="F94" s="145">
        <f t="shared" ref="F94:G94" si="38">F96+F97</f>
        <v>9.6000000000000014</v>
      </c>
      <c r="G94" s="145">
        <f t="shared" si="38"/>
        <v>0</v>
      </c>
      <c r="H94" s="202">
        <f t="shared" si="37"/>
        <v>0</v>
      </c>
      <c r="I94" s="146">
        <f>I96+I97</f>
        <v>0</v>
      </c>
      <c r="J94" s="146">
        <f t="shared" ref="J94:K94" si="39">J96+J97</f>
        <v>0</v>
      </c>
      <c r="K94" s="146">
        <f t="shared" si="39"/>
        <v>0</v>
      </c>
      <c r="L94" s="203">
        <f t="shared" si="35"/>
        <v>12.6</v>
      </c>
      <c r="M94" s="485">
        <f>M96+M97</f>
        <v>12.6</v>
      </c>
      <c r="N94" s="485">
        <f t="shared" ref="N94:O94" si="40">N96+N97</f>
        <v>9.6000000000000014</v>
      </c>
      <c r="O94" s="485">
        <f t="shared" si="40"/>
        <v>0</v>
      </c>
      <c r="P94" s="374"/>
    </row>
    <row r="95" spans="1:16" x14ac:dyDescent="0.25">
      <c r="A95" s="41"/>
      <c r="B95" s="340" t="s">
        <v>194</v>
      </c>
      <c r="C95" s="625"/>
      <c r="D95" s="189"/>
      <c r="E95" s="148"/>
      <c r="F95" s="303"/>
      <c r="G95" s="148"/>
      <c r="H95" s="282"/>
      <c r="I95" s="149"/>
      <c r="J95" s="282"/>
      <c r="K95" s="149"/>
      <c r="L95" s="283"/>
      <c r="M95" s="385"/>
      <c r="N95" s="486"/>
      <c r="O95" s="385"/>
      <c r="P95" s="374"/>
    </row>
    <row r="96" spans="1:16" ht="26.25" x14ac:dyDescent="0.25">
      <c r="A96" s="41"/>
      <c r="B96" s="140" t="s">
        <v>528</v>
      </c>
      <c r="C96" s="625"/>
      <c r="D96" s="148">
        <f t="shared" si="28"/>
        <v>2.9</v>
      </c>
      <c r="E96" s="148">
        <v>2.9</v>
      </c>
      <c r="F96" s="148">
        <v>2.2000000000000002</v>
      </c>
      <c r="G96" s="148"/>
      <c r="H96" s="405">
        <f t="shared" ref="H96" si="41">I96+K96</f>
        <v>0</v>
      </c>
      <c r="I96" s="149"/>
      <c r="J96" s="149"/>
      <c r="K96" s="149"/>
      <c r="L96" s="150">
        <f t="shared" ref="L96:L98" si="42">M96+O96</f>
        <v>2.9</v>
      </c>
      <c r="M96" s="385">
        <f t="shared" ref="M96:N96" si="43">E96+I96</f>
        <v>2.9</v>
      </c>
      <c r="N96" s="385">
        <f t="shared" si="43"/>
        <v>2.2000000000000002</v>
      </c>
      <c r="O96" s="385"/>
      <c r="P96" s="374"/>
    </row>
    <row r="97" spans="1:18" ht="26.25" x14ac:dyDescent="0.25">
      <c r="A97" s="41"/>
      <c r="B97" s="140" t="s">
        <v>502</v>
      </c>
      <c r="C97" s="622"/>
      <c r="D97" s="145">
        <f t="shared" si="28"/>
        <v>9.6999999999999993</v>
      </c>
      <c r="E97" s="145">
        <v>9.6999999999999993</v>
      </c>
      <c r="F97" s="145">
        <v>7.4</v>
      </c>
      <c r="G97" s="145"/>
      <c r="H97" s="65"/>
      <c r="I97" s="65"/>
      <c r="J97" s="65"/>
      <c r="K97" s="65"/>
      <c r="L97" s="66">
        <f t="shared" si="42"/>
        <v>9.6999999999999993</v>
      </c>
      <c r="M97" s="487">
        <f t="shared" si="36"/>
        <v>9.6999999999999993</v>
      </c>
      <c r="N97" s="487">
        <f t="shared" si="36"/>
        <v>7.4</v>
      </c>
      <c r="O97" s="487"/>
      <c r="P97" s="374"/>
    </row>
    <row r="98" spans="1:18" x14ac:dyDescent="0.25">
      <c r="A98" s="33" t="s">
        <v>94</v>
      </c>
      <c r="B98" s="30" t="s">
        <v>33</v>
      </c>
      <c r="C98" s="628" t="s">
        <v>51</v>
      </c>
      <c r="D98" s="302">
        <f>E98+G98</f>
        <v>12.1</v>
      </c>
      <c r="E98" s="187">
        <f>E101+E102+E100</f>
        <v>12.1</v>
      </c>
      <c r="F98" s="187">
        <f>F101+F102+F100</f>
        <v>9.3000000000000007</v>
      </c>
      <c r="G98" s="187">
        <f t="shared" ref="G98" si="44">G101+G102</f>
        <v>0</v>
      </c>
      <c r="H98" s="146">
        <f t="shared" si="37"/>
        <v>3.6</v>
      </c>
      <c r="I98" s="306">
        <f>I101+I102+I100</f>
        <v>3.6</v>
      </c>
      <c r="J98" s="306">
        <f t="shared" ref="J98:K98" si="45">J101+J102+J100</f>
        <v>2.8</v>
      </c>
      <c r="K98" s="306">
        <f t="shared" si="45"/>
        <v>0</v>
      </c>
      <c r="L98" s="147">
        <f t="shared" si="42"/>
        <v>15.7</v>
      </c>
      <c r="M98" s="488">
        <f>M101+M102+M100</f>
        <v>15.7</v>
      </c>
      <c r="N98" s="488">
        <f>N101+N102+N100</f>
        <v>12.100000000000001</v>
      </c>
      <c r="O98" s="485">
        <f t="shared" ref="O98" si="46">O101+O102</f>
        <v>0</v>
      </c>
      <c r="P98" s="374"/>
    </row>
    <row r="99" spans="1:18" x14ac:dyDescent="0.25">
      <c r="A99" s="41"/>
      <c r="B99" s="340" t="s">
        <v>194</v>
      </c>
      <c r="C99" s="628"/>
      <c r="D99" s="301"/>
      <c r="E99" s="189"/>
      <c r="F99" s="148"/>
      <c r="G99" s="303"/>
      <c r="H99" s="154"/>
      <c r="I99" s="251"/>
      <c r="J99" s="154"/>
      <c r="K99" s="154"/>
      <c r="L99" s="155"/>
      <c r="M99" s="489"/>
      <c r="N99" s="489"/>
      <c r="O99" s="385"/>
      <c r="P99" s="374"/>
    </row>
    <row r="100" spans="1:18" ht="26.25" x14ac:dyDescent="0.25">
      <c r="A100" s="41"/>
      <c r="B100" s="475" t="s">
        <v>351</v>
      </c>
      <c r="C100" s="628"/>
      <c r="D100" s="148">
        <f t="shared" ref="D100:D101" si="47">E100+G100</f>
        <v>0</v>
      </c>
      <c r="E100" s="189"/>
      <c r="F100" s="64"/>
      <c r="G100" s="303"/>
      <c r="H100" s="405">
        <f t="shared" ref="H100:H101" si="48">I100+K100</f>
        <v>3.6</v>
      </c>
      <c r="I100" s="65">
        <v>3.6</v>
      </c>
      <c r="J100" s="65">
        <v>2.8</v>
      </c>
      <c r="K100" s="65"/>
      <c r="L100" s="66">
        <f t="shared" ref="L100:L103" si="49">M100+O100</f>
        <v>3.6</v>
      </c>
      <c r="M100" s="487">
        <f t="shared" ref="M100:O102" si="50">E100+I100</f>
        <v>3.6</v>
      </c>
      <c r="N100" s="487">
        <f t="shared" si="50"/>
        <v>2.8</v>
      </c>
      <c r="O100" s="385"/>
      <c r="P100" s="374"/>
    </row>
    <row r="101" spans="1:18" ht="26.25" x14ac:dyDescent="0.25">
      <c r="A101" s="41"/>
      <c r="B101" s="140" t="s">
        <v>528</v>
      </c>
      <c r="C101" s="625"/>
      <c r="D101" s="148">
        <f t="shared" si="47"/>
        <v>1</v>
      </c>
      <c r="E101" s="148">
        <v>1</v>
      </c>
      <c r="F101" s="148">
        <v>0.8</v>
      </c>
      <c r="G101" s="148"/>
      <c r="H101" s="405">
        <f t="shared" si="48"/>
        <v>0</v>
      </c>
      <c r="I101" s="65"/>
      <c r="J101" s="65"/>
      <c r="K101" s="65"/>
      <c r="L101" s="66">
        <f t="shared" si="49"/>
        <v>1</v>
      </c>
      <c r="M101" s="487">
        <f t="shared" si="50"/>
        <v>1</v>
      </c>
      <c r="N101" s="487">
        <f t="shared" si="50"/>
        <v>0.8</v>
      </c>
      <c r="O101" s="487"/>
      <c r="P101" s="374"/>
    </row>
    <row r="102" spans="1:18" s="38" customFormat="1" ht="26.25" x14ac:dyDescent="0.25">
      <c r="A102" s="218"/>
      <c r="B102" s="140" t="s">
        <v>502</v>
      </c>
      <c r="C102" s="629"/>
      <c r="D102" s="145">
        <f>E102+G102</f>
        <v>11.1</v>
      </c>
      <c r="E102" s="145">
        <v>11.1</v>
      </c>
      <c r="F102" s="145">
        <v>8.5</v>
      </c>
      <c r="G102" s="145"/>
      <c r="H102" s="65">
        <f t="shared" si="37"/>
        <v>0</v>
      </c>
      <c r="I102" s="65"/>
      <c r="J102" s="65"/>
      <c r="K102" s="65"/>
      <c r="L102" s="66">
        <f t="shared" si="49"/>
        <v>11.1</v>
      </c>
      <c r="M102" s="487">
        <f t="shared" si="50"/>
        <v>11.1</v>
      </c>
      <c r="N102" s="487">
        <f t="shared" si="50"/>
        <v>8.5</v>
      </c>
      <c r="O102" s="487">
        <f t="shared" si="50"/>
        <v>0</v>
      </c>
      <c r="P102" s="374"/>
      <c r="Q102" s="191"/>
      <c r="R102" s="192"/>
    </row>
    <row r="103" spans="1:18" x14ac:dyDescent="0.25">
      <c r="A103" s="33" t="s">
        <v>95</v>
      </c>
      <c r="B103" s="36" t="s">
        <v>160</v>
      </c>
      <c r="C103" s="628" t="s">
        <v>51</v>
      </c>
      <c r="D103" s="490">
        <f>E103+G103</f>
        <v>18.099999999999998</v>
      </c>
      <c r="E103" s="302">
        <f>SUM(E105:E107)</f>
        <v>18.099999999999998</v>
      </c>
      <c r="F103" s="302">
        <f>SUM(F105:F107)</f>
        <v>13.9</v>
      </c>
      <c r="G103" s="302">
        <f t="shared" ref="G103" si="51">SUM(G106:G107)</f>
        <v>0</v>
      </c>
      <c r="H103" s="188">
        <f t="shared" si="37"/>
        <v>3.3</v>
      </c>
      <c r="I103" s="491">
        <f>SUM(I105:I107)</f>
        <v>3.3</v>
      </c>
      <c r="J103" s="491">
        <f t="shared" ref="J103:K103" si="52">SUM(J105:J107)</f>
        <v>2.5</v>
      </c>
      <c r="K103" s="491">
        <f t="shared" si="52"/>
        <v>0</v>
      </c>
      <c r="L103" s="147">
        <f t="shared" si="49"/>
        <v>21.4</v>
      </c>
      <c r="M103" s="492">
        <f>SUM(M105:M107)</f>
        <v>21.4</v>
      </c>
      <c r="N103" s="492">
        <f t="shared" ref="N103:O103" si="53">SUM(N105:N107)</f>
        <v>16.400000000000002</v>
      </c>
      <c r="O103" s="492">
        <f t="shared" si="53"/>
        <v>0</v>
      </c>
      <c r="P103" s="374"/>
      <c r="Q103" s="182"/>
      <c r="R103" s="91"/>
    </row>
    <row r="104" spans="1:18" x14ac:dyDescent="0.25">
      <c r="A104" s="41"/>
      <c r="B104" s="340" t="s">
        <v>194</v>
      </c>
      <c r="C104" s="628"/>
      <c r="D104" s="359"/>
      <c r="E104" s="301"/>
      <c r="F104" s="493"/>
      <c r="G104" s="301"/>
      <c r="H104" s="251"/>
      <c r="I104" s="154"/>
      <c r="J104" s="154"/>
      <c r="K104" s="154"/>
      <c r="L104" s="155"/>
      <c r="M104" s="489"/>
      <c r="N104" s="489"/>
      <c r="O104" s="489"/>
      <c r="P104" s="374"/>
      <c r="Q104" s="182"/>
      <c r="R104" s="91"/>
    </row>
    <row r="105" spans="1:18" ht="26.25" x14ac:dyDescent="0.25">
      <c r="A105" s="41"/>
      <c r="B105" s="475" t="s">
        <v>351</v>
      </c>
      <c r="C105" s="628"/>
      <c r="D105" s="148">
        <f t="shared" ref="D105:D106" si="54">E105+G105</f>
        <v>0</v>
      </c>
      <c r="E105" s="148"/>
      <c r="F105" s="493"/>
      <c r="G105" s="301"/>
      <c r="H105" s="405">
        <f t="shared" ref="H105:H106" si="55">I105+K105</f>
        <v>3.3</v>
      </c>
      <c r="I105" s="65">
        <v>3.3</v>
      </c>
      <c r="J105" s="65">
        <v>2.5</v>
      </c>
      <c r="K105" s="65"/>
      <c r="L105" s="66">
        <f t="shared" ref="L105:L112" si="56">M105+O105</f>
        <v>3.3</v>
      </c>
      <c r="M105" s="487">
        <f t="shared" ref="M105:O107" si="57">E105+I105</f>
        <v>3.3</v>
      </c>
      <c r="N105" s="487">
        <f t="shared" si="57"/>
        <v>2.5</v>
      </c>
      <c r="O105" s="487"/>
      <c r="P105" s="374"/>
      <c r="Q105" s="182"/>
      <c r="R105" s="91"/>
    </row>
    <row r="106" spans="1:18" ht="26.25" x14ac:dyDescent="0.25">
      <c r="A106" s="41"/>
      <c r="B106" s="140" t="s">
        <v>528</v>
      </c>
      <c r="C106" s="625"/>
      <c r="D106" s="148">
        <f t="shared" si="54"/>
        <v>1.4</v>
      </c>
      <c r="E106" s="148">
        <v>1.4</v>
      </c>
      <c r="F106" s="148">
        <v>1.1000000000000001</v>
      </c>
      <c r="G106" s="148"/>
      <c r="H106" s="405">
        <f t="shared" si="55"/>
        <v>0</v>
      </c>
      <c r="I106" s="65"/>
      <c r="J106" s="65"/>
      <c r="K106" s="65"/>
      <c r="L106" s="66">
        <f t="shared" si="56"/>
        <v>1.4</v>
      </c>
      <c r="M106" s="487">
        <f t="shared" si="57"/>
        <v>1.4</v>
      </c>
      <c r="N106" s="487">
        <f t="shared" si="57"/>
        <v>1.1000000000000001</v>
      </c>
      <c r="O106" s="487"/>
      <c r="P106" s="374"/>
    </row>
    <row r="107" spans="1:18" ht="26.25" x14ac:dyDescent="0.25">
      <c r="A107" s="41"/>
      <c r="B107" s="140" t="s">
        <v>502</v>
      </c>
      <c r="C107" s="630"/>
      <c r="D107" s="302">
        <f>E107+G107</f>
        <v>16.7</v>
      </c>
      <c r="E107" s="302">
        <v>16.7</v>
      </c>
      <c r="F107" s="302">
        <v>12.8</v>
      </c>
      <c r="G107" s="344"/>
      <c r="H107" s="149">
        <f t="shared" si="37"/>
        <v>0</v>
      </c>
      <c r="I107" s="149"/>
      <c r="J107" s="149"/>
      <c r="K107" s="149"/>
      <c r="L107" s="150">
        <f t="shared" si="56"/>
        <v>16.7</v>
      </c>
      <c r="M107" s="385">
        <f t="shared" si="57"/>
        <v>16.7</v>
      </c>
      <c r="N107" s="385">
        <f t="shared" si="57"/>
        <v>12.8</v>
      </c>
      <c r="O107" s="385">
        <f t="shared" si="57"/>
        <v>0</v>
      </c>
      <c r="P107" s="374"/>
      <c r="Q107" s="182"/>
      <c r="R107" s="91"/>
    </row>
    <row r="108" spans="1:18" x14ac:dyDescent="0.25">
      <c r="A108" s="33" t="s">
        <v>96</v>
      </c>
      <c r="B108" s="36" t="s">
        <v>417</v>
      </c>
      <c r="C108" s="631" t="s">
        <v>51</v>
      </c>
      <c r="D108" s="490">
        <f>E108+G108</f>
        <v>11.9</v>
      </c>
      <c r="E108" s="145">
        <f>SUM(E110:E111)</f>
        <v>11.9</v>
      </c>
      <c r="F108" s="145">
        <f t="shared" ref="F108:G108" si="58">SUM(F110:F111)</f>
        <v>9.1</v>
      </c>
      <c r="G108" s="145">
        <f t="shared" si="58"/>
        <v>0</v>
      </c>
      <c r="H108" s="188">
        <f t="shared" si="37"/>
        <v>0</v>
      </c>
      <c r="I108" s="146">
        <f>SUM(I110:I111)</f>
        <v>0</v>
      </c>
      <c r="J108" s="146">
        <f t="shared" ref="J108:K108" si="59">SUM(J110:J111)</f>
        <v>0</v>
      </c>
      <c r="K108" s="146">
        <f t="shared" si="59"/>
        <v>0</v>
      </c>
      <c r="L108" s="147">
        <f t="shared" si="56"/>
        <v>11.9</v>
      </c>
      <c r="M108" s="485">
        <f>SUM(M110:M111)</f>
        <v>11.9</v>
      </c>
      <c r="N108" s="485">
        <f t="shared" ref="N108:O108" si="60">SUM(N110:N111)</f>
        <v>9.1</v>
      </c>
      <c r="O108" s="485">
        <f t="shared" si="60"/>
        <v>0</v>
      </c>
      <c r="P108" s="374"/>
      <c r="Q108" s="182"/>
      <c r="R108" s="91"/>
    </row>
    <row r="109" spans="1:18" x14ac:dyDescent="0.25">
      <c r="A109" s="41"/>
      <c r="B109" s="340" t="s">
        <v>194</v>
      </c>
      <c r="C109" s="628"/>
      <c r="D109" s="359"/>
      <c r="E109" s="148"/>
      <c r="F109" s="303"/>
      <c r="G109" s="148"/>
      <c r="H109" s="251"/>
      <c r="I109" s="253"/>
      <c r="J109" s="154"/>
      <c r="K109" s="253"/>
      <c r="L109" s="155"/>
      <c r="M109" s="374"/>
      <c r="N109" s="489"/>
      <c r="O109" s="494"/>
      <c r="P109" s="374"/>
      <c r="Q109" s="182"/>
      <c r="R109" s="91"/>
    </row>
    <row r="110" spans="1:18" ht="26.25" x14ac:dyDescent="0.25">
      <c r="A110" s="41"/>
      <c r="B110" s="140" t="s">
        <v>528</v>
      </c>
      <c r="C110" s="625"/>
      <c r="D110" s="148">
        <f t="shared" ref="D110" si="61">E110+G110</f>
        <v>3</v>
      </c>
      <c r="E110" s="148">
        <v>3</v>
      </c>
      <c r="F110" s="148">
        <v>2.2999999999999998</v>
      </c>
      <c r="G110" s="148"/>
      <c r="H110" s="405">
        <f t="shared" ref="H110" si="62">I110+K110</f>
        <v>0</v>
      </c>
      <c r="I110" s="65"/>
      <c r="J110" s="65"/>
      <c r="K110" s="65"/>
      <c r="L110" s="66">
        <f t="shared" ref="L110:L111" si="63">M110+O110</f>
        <v>3</v>
      </c>
      <c r="M110" s="66">
        <f t="shared" ref="M110:O111" si="64">E110+I110</f>
        <v>3</v>
      </c>
      <c r="N110" s="66">
        <f t="shared" si="64"/>
        <v>2.2999999999999998</v>
      </c>
      <c r="O110" s="66"/>
      <c r="P110" s="374"/>
    </row>
    <row r="111" spans="1:18" ht="26.25" x14ac:dyDescent="0.25">
      <c r="A111" s="41"/>
      <c r="B111" s="140" t="s">
        <v>502</v>
      </c>
      <c r="C111" s="630"/>
      <c r="D111" s="145">
        <f>E111+G111</f>
        <v>8.9</v>
      </c>
      <c r="E111" s="201">
        <v>8.9</v>
      </c>
      <c r="F111" s="145">
        <v>6.8</v>
      </c>
      <c r="G111" s="252"/>
      <c r="H111" s="149">
        <f t="shared" si="37"/>
        <v>0</v>
      </c>
      <c r="I111" s="282"/>
      <c r="J111" s="149"/>
      <c r="K111" s="282"/>
      <c r="L111" s="147">
        <f t="shared" si="63"/>
        <v>8.9</v>
      </c>
      <c r="M111" s="147">
        <f t="shared" si="64"/>
        <v>8.9</v>
      </c>
      <c r="N111" s="147">
        <f t="shared" si="64"/>
        <v>6.8</v>
      </c>
      <c r="O111" s="147">
        <f t="shared" si="64"/>
        <v>0</v>
      </c>
      <c r="P111" s="374"/>
      <c r="Q111" s="182"/>
      <c r="R111" s="91"/>
    </row>
    <row r="112" spans="1:18" x14ac:dyDescent="0.25">
      <c r="A112" s="33" t="s">
        <v>97</v>
      </c>
      <c r="B112" s="193" t="s">
        <v>152</v>
      </c>
      <c r="C112" s="621" t="s">
        <v>51</v>
      </c>
      <c r="D112" s="490">
        <f>E112+G112</f>
        <v>7.4</v>
      </c>
      <c r="E112" s="145">
        <f>SUM(E114:E115)</f>
        <v>7.4</v>
      </c>
      <c r="F112" s="145">
        <f>SUM(F114:F115)</f>
        <v>5.7</v>
      </c>
      <c r="G112" s="145">
        <f>SUM(G114:G115)</f>
        <v>0</v>
      </c>
      <c r="H112" s="188">
        <f t="shared" si="37"/>
        <v>0</v>
      </c>
      <c r="I112" s="146">
        <f>SUM(I114:I115)</f>
        <v>0</v>
      </c>
      <c r="J112" s="146">
        <f>SUM(J114:J115)</f>
        <v>0</v>
      </c>
      <c r="K112" s="146">
        <f>SUM(K114:K115)</f>
        <v>0</v>
      </c>
      <c r="L112" s="194">
        <f t="shared" si="56"/>
        <v>7.4</v>
      </c>
      <c r="M112" s="485">
        <f>SUM(M114:M115)</f>
        <v>7.4</v>
      </c>
      <c r="N112" s="485">
        <f>SUM(N114:N115)</f>
        <v>5.7</v>
      </c>
      <c r="O112" s="485">
        <f>SUM(O114:O115)</f>
        <v>0</v>
      </c>
      <c r="P112" s="374"/>
      <c r="Q112" s="182"/>
      <c r="R112" s="91"/>
    </row>
    <row r="113" spans="1:18" x14ac:dyDescent="0.25">
      <c r="A113" s="41"/>
      <c r="B113" s="340" t="s">
        <v>194</v>
      </c>
      <c r="C113" s="625"/>
      <c r="D113" s="359"/>
      <c r="E113" s="148"/>
      <c r="F113" s="303"/>
      <c r="G113" s="148"/>
      <c r="H113" s="251"/>
      <c r="I113" s="154"/>
      <c r="J113" s="154"/>
      <c r="K113" s="251"/>
      <c r="L113" s="256"/>
      <c r="M113" s="489"/>
      <c r="N113" s="489"/>
      <c r="O113" s="489"/>
      <c r="P113" s="374"/>
      <c r="Q113" s="182"/>
      <c r="R113" s="91"/>
    </row>
    <row r="114" spans="1:18" ht="26.25" x14ac:dyDescent="0.25">
      <c r="A114" s="41"/>
      <c r="B114" s="140" t="s">
        <v>528</v>
      </c>
      <c r="C114" s="625"/>
      <c r="D114" s="148">
        <f t="shared" ref="D114" si="65">E114+G114</f>
        <v>1</v>
      </c>
      <c r="E114" s="148">
        <v>1</v>
      </c>
      <c r="F114" s="148">
        <v>0.8</v>
      </c>
      <c r="G114" s="148"/>
      <c r="H114" s="405">
        <f t="shared" ref="H114" si="66">I114+K114</f>
        <v>0</v>
      </c>
      <c r="I114" s="65"/>
      <c r="J114" s="65"/>
      <c r="K114" s="65"/>
      <c r="L114" s="66">
        <f t="shared" ref="L114:L116" si="67">M114+O114</f>
        <v>1</v>
      </c>
      <c r="M114" s="487">
        <f t="shared" ref="M114:O115" si="68">E114+I114</f>
        <v>1</v>
      </c>
      <c r="N114" s="487">
        <f t="shared" si="68"/>
        <v>0.8</v>
      </c>
      <c r="O114" s="487"/>
      <c r="P114" s="374"/>
    </row>
    <row r="115" spans="1:18" s="38" customFormat="1" ht="26.25" x14ac:dyDescent="0.25">
      <c r="A115" s="218"/>
      <c r="B115" s="140" t="s">
        <v>502</v>
      </c>
      <c r="C115" s="629"/>
      <c r="D115" s="145">
        <f>E115+G115</f>
        <v>6.4</v>
      </c>
      <c r="E115" s="145">
        <v>6.4</v>
      </c>
      <c r="F115" s="145">
        <v>4.9000000000000004</v>
      </c>
      <c r="G115" s="250"/>
      <c r="H115" s="154">
        <f t="shared" si="37"/>
        <v>0</v>
      </c>
      <c r="I115" s="154"/>
      <c r="J115" s="154"/>
      <c r="K115" s="251"/>
      <c r="L115" s="147">
        <f t="shared" si="67"/>
        <v>6.4</v>
      </c>
      <c r="M115" s="485">
        <f t="shared" si="68"/>
        <v>6.4</v>
      </c>
      <c r="N115" s="485">
        <f t="shared" si="68"/>
        <v>4.9000000000000004</v>
      </c>
      <c r="O115" s="485">
        <f t="shared" si="68"/>
        <v>0</v>
      </c>
      <c r="P115" s="374"/>
      <c r="Q115" s="191"/>
      <c r="R115" s="192"/>
    </row>
    <row r="116" spans="1:18" x14ac:dyDescent="0.25">
      <c r="A116" s="384" t="s">
        <v>98</v>
      </c>
      <c r="B116" s="304" t="s">
        <v>342</v>
      </c>
      <c r="C116" s="621" t="s">
        <v>51</v>
      </c>
      <c r="D116" s="490">
        <f>E116+G116</f>
        <v>13.7</v>
      </c>
      <c r="E116" s="145">
        <f>SUM(E118:E120)</f>
        <v>13.7</v>
      </c>
      <c r="F116" s="145">
        <f t="shared" ref="F116:G116" si="69">SUM(F118:F120)</f>
        <v>10.5</v>
      </c>
      <c r="G116" s="145">
        <f t="shared" si="69"/>
        <v>0</v>
      </c>
      <c r="H116" s="188">
        <f t="shared" si="37"/>
        <v>2.2999999999999998</v>
      </c>
      <c r="I116" s="146">
        <f>SUM(I118:I120)</f>
        <v>2.2999999999999998</v>
      </c>
      <c r="J116" s="146">
        <f t="shared" ref="J116:K116" si="70">SUM(J118:J120)</f>
        <v>1.7</v>
      </c>
      <c r="K116" s="146">
        <f t="shared" si="70"/>
        <v>0</v>
      </c>
      <c r="L116" s="194">
        <f t="shared" si="67"/>
        <v>16</v>
      </c>
      <c r="M116" s="485">
        <f>SUM(M118:M120)</f>
        <v>16</v>
      </c>
      <c r="N116" s="485">
        <f t="shared" ref="N116:O116" si="71">SUM(N118:N120)</f>
        <v>12.2</v>
      </c>
      <c r="O116" s="485">
        <f t="shared" si="71"/>
        <v>0</v>
      </c>
      <c r="P116" s="374"/>
      <c r="Q116" s="182"/>
      <c r="R116" s="91"/>
    </row>
    <row r="117" spans="1:18" x14ac:dyDescent="0.25">
      <c r="A117" s="215"/>
      <c r="B117" s="340" t="s">
        <v>194</v>
      </c>
      <c r="C117" s="625"/>
      <c r="D117" s="359"/>
      <c r="E117" s="148"/>
      <c r="F117" s="303"/>
      <c r="G117" s="153"/>
      <c r="H117" s="251"/>
      <c r="I117" s="154"/>
      <c r="J117" s="154"/>
      <c r="K117" s="251"/>
      <c r="L117" s="256"/>
      <c r="M117" s="489"/>
      <c r="N117" s="489"/>
      <c r="O117" s="489"/>
      <c r="P117" s="374"/>
      <c r="Q117" s="182"/>
      <c r="R117" s="91"/>
    </row>
    <row r="118" spans="1:18" ht="26.25" x14ac:dyDescent="0.25">
      <c r="A118" s="215"/>
      <c r="B118" s="475" t="s">
        <v>351</v>
      </c>
      <c r="C118" s="625"/>
      <c r="D118" s="148">
        <f t="shared" ref="D118:D119" si="72">E118+G118</f>
        <v>0</v>
      </c>
      <c r="E118" s="148"/>
      <c r="F118" s="303"/>
      <c r="G118" s="64"/>
      <c r="H118" s="405">
        <f t="shared" ref="H118:H119" si="73">I118+K118</f>
        <v>2.2999999999999998</v>
      </c>
      <c r="I118" s="65">
        <v>2.2999999999999998</v>
      </c>
      <c r="J118" s="65">
        <v>1.7</v>
      </c>
      <c r="K118" s="65"/>
      <c r="L118" s="66">
        <f t="shared" ref="L118:L119" si="74">M118+O118</f>
        <v>2.2999999999999998</v>
      </c>
      <c r="M118" s="66">
        <f t="shared" ref="M118:O121" si="75">E118+I118</f>
        <v>2.2999999999999998</v>
      </c>
      <c r="N118" s="66">
        <f t="shared" si="75"/>
        <v>1.7</v>
      </c>
      <c r="O118" s="487"/>
      <c r="P118" s="374"/>
      <c r="Q118" s="182"/>
      <c r="R118" s="91"/>
    </row>
    <row r="119" spans="1:18" ht="26.25" x14ac:dyDescent="0.25">
      <c r="A119" s="41"/>
      <c r="B119" s="140" t="s">
        <v>528</v>
      </c>
      <c r="C119" s="625"/>
      <c r="D119" s="148">
        <f t="shared" si="72"/>
        <v>4.2</v>
      </c>
      <c r="E119" s="148">
        <v>4.2</v>
      </c>
      <c r="F119" s="148">
        <v>3.2</v>
      </c>
      <c r="G119" s="148"/>
      <c r="H119" s="405">
        <f t="shared" si="73"/>
        <v>0</v>
      </c>
      <c r="I119" s="65"/>
      <c r="J119" s="65"/>
      <c r="K119" s="65"/>
      <c r="L119" s="66">
        <f t="shared" si="74"/>
        <v>4.2</v>
      </c>
      <c r="M119" s="66">
        <f t="shared" si="75"/>
        <v>4.2</v>
      </c>
      <c r="N119" s="66">
        <f t="shared" si="75"/>
        <v>3.2</v>
      </c>
      <c r="O119" s="66"/>
      <c r="P119" s="374"/>
    </row>
    <row r="120" spans="1:18" ht="26.25" x14ac:dyDescent="0.25">
      <c r="A120" s="215"/>
      <c r="B120" s="140" t="s">
        <v>502</v>
      </c>
      <c r="C120" s="632"/>
      <c r="D120" s="145">
        <f>E120+G120</f>
        <v>9.5</v>
      </c>
      <c r="E120" s="145">
        <v>9.5</v>
      </c>
      <c r="F120" s="145">
        <v>7.3</v>
      </c>
      <c r="G120" s="250"/>
      <c r="H120" s="154">
        <f t="shared" si="37"/>
        <v>0</v>
      </c>
      <c r="I120" s="154"/>
      <c r="J120" s="154"/>
      <c r="K120" s="251"/>
      <c r="L120" s="256">
        <f>M120+O120</f>
        <v>9.5</v>
      </c>
      <c r="M120" s="155">
        <f t="shared" si="75"/>
        <v>9.5</v>
      </c>
      <c r="N120" s="155">
        <f t="shared" si="75"/>
        <v>7.3</v>
      </c>
      <c r="O120" s="155">
        <f t="shared" si="75"/>
        <v>0</v>
      </c>
      <c r="P120" s="374"/>
      <c r="Q120" s="182"/>
      <c r="R120" s="91"/>
    </row>
    <row r="121" spans="1:18" x14ac:dyDescent="0.25">
      <c r="A121" s="33" t="s">
        <v>99</v>
      </c>
      <c r="B121" s="30" t="s">
        <v>418</v>
      </c>
      <c r="C121" s="631" t="s">
        <v>51</v>
      </c>
      <c r="D121" s="490">
        <f>E121+G121</f>
        <v>13.5</v>
      </c>
      <c r="E121" s="145">
        <f>SUM(E123:E124)</f>
        <v>13.5</v>
      </c>
      <c r="F121" s="145">
        <f t="shared" ref="F121:G121" si="76">SUM(F123:F124)</f>
        <v>10.3</v>
      </c>
      <c r="G121" s="145">
        <f t="shared" si="76"/>
        <v>0</v>
      </c>
      <c r="H121" s="188">
        <f t="shared" si="37"/>
        <v>0</v>
      </c>
      <c r="I121" s="146">
        <f>SUM(I123:I124)</f>
        <v>0</v>
      </c>
      <c r="J121" s="146">
        <f t="shared" ref="J121:K121" si="77">SUM(J123:J124)</f>
        <v>0</v>
      </c>
      <c r="K121" s="146">
        <f t="shared" si="77"/>
        <v>0</v>
      </c>
      <c r="L121" s="147">
        <f>M121+O121</f>
        <v>13.5</v>
      </c>
      <c r="M121" s="147">
        <f t="shared" si="75"/>
        <v>13.5</v>
      </c>
      <c r="N121" s="147">
        <f t="shared" si="75"/>
        <v>10.3</v>
      </c>
      <c r="O121" s="147">
        <f t="shared" si="75"/>
        <v>0</v>
      </c>
      <c r="P121" s="374"/>
      <c r="Q121" s="182"/>
      <c r="R121" s="91"/>
    </row>
    <row r="122" spans="1:18" x14ac:dyDescent="0.25">
      <c r="A122" s="41"/>
      <c r="B122" s="340" t="s">
        <v>194</v>
      </c>
      <c r="C122" s="628"/>
      <c r="D122" s="359"/>
      <c r="E122" s="148"/>
      <c r="F122" s="303"/>
      <c r="G122" s="148"/>
      <c r="H122" s="251"/>
      <c r="I122" s="251"/>
      <c r="J122" s="154"/>
      <c r="K122" s="154"/>
      <c r="L122" s="155"/>
      <c r="M122" s="155"/>
      <c r="N122" s="155"/>
      <c r="O122" s="155"/>
      <c r="P122" s="374"/>
      <c r="Q122" s="182"/>
      <c r="R122" s="91"/>
    </row>
    <row r="123" spans="1:18" ht="26.25" x14ac:dyDescent="0.25">
      <c r="A123" s="41"/>
      <c r="B123" s="140" t="s">
        <v>528</v>
      </c>
      <c r="C123" s="625"/>
      <c r="D123" s="148">
        <f t="shared" ref="D123" si="78">E123+G123</f>
        <v>2.9</v>
      </c>
      <c r="E123" s="148">
        <v>2.9</v>
      </c>
      <c r="F123" s="148">
        <v>2.2000000000000002</v>
      </c>
      <c r="G123" s="148"/>
      <c r="H123" s="405">
        <f t="shared" ref="H123" si="79">I123+K123</f>
        <v>0</v>
      </c>
      <c r="I123" s="65"/>
      <c r="J123" s="65"/>
      <c r="K123" s="65"/>
      <c r="L123" s="66">
        <f t="shared" ref="L123:L124" si="80">M123+O123</f>
        <v>2.9</v>
      </c>
      <c r="M123" s="66">
        <f t="shared" ref="M123:O125" si="81">E123+I123</f>
        <v>2.9</v>
      </c>
      <c r="N123" s="66">
        <f t="shared" si="81"/>
        <v>2.2000000000000002</v>
      </c>
      <c r="O123" s="66"/>
      <c r="P123" s="374"/>
    </row>
    <row r="124" spans="1:18" s="38" customFormat="1" ht="26.25" x14ac:dyDescent="0.25">
      <c r="A124" s="41"/>
      <c r="B124" s="140" t="s">
        <v>502</v>
      </c>
      <c r="C124" s="622"/>
      <c r="D124" s="145">
        <f>E124+G124</f>
        <v>10.6</v>
      </c>
      <c r="E124" s="145">
        <v>10.6</v>
      </c>
      <c r="F124" s="145">
        <v>8.1</v>
      </c>
      <c r="G124" s="250"/>
      <c r="H124" s="154">
        <f t="shared" si="37"/>
        <v>0</v>
      </c>
      <c r="I124" s="251"/>
      <c r="J124" s="154"/>
      <c r="K124" s="154"/>
      <c r="L124" s="147">
        <f t="shared" si="80"/>
        <v>10.6</v>
      </c>
      <c r="M124" s="147">
        <f t="shared" si="81"/>
        <v>10.6</v>
      </c>
      <c r="N124" s="147">
        <f t="shared" si="81"/>
        <v>8.1</v>
      </c>
      <c r="O124" s="147">
        <f t="shared" si="81"/>
        <v>0</v>
      </c>
      <c r="P124" s="374"/>
      <c r="Q124" s="191"/>
      <c r="R124" s="192"/>
    </row>
    <row r="125" spans="1:18" x14ac:dyDescent="0.25">
      <c r="A125" s="33" t="s">
        <v>100</v>
      </c>
      <c r="B125" s="18" t="s">
        <v>419</v>
      </c>
      <c r="C125" s="631" t="s">
        <v>51</v>
      </c>
      <c r="D125" s="490">
        <f>E125+G125</f>
        <v>17.399999999999999</v>
      </c>
      <c r="E125" s="145">
        <f>SUM(E127:E129)</f>
        <v>17.399999999999999</v>
      </c>
      <c r="F125" s="145">
        <f>SUM(F127:F129)</f>
        <v>13.3</v>
      </c>
      <c r="G125" s="145">
        <f t="shared" ref="G125" si="82">SUM(G128:G129)</f>
        <v>0</v>
      </c>
      <c r="H125" s="188">
        <f t="shared" si="37"/>
        <v>2.6</v>
      </c>
      <c r="I125" s="146">
        <f>SUM(I127:I128)</f>
        <v>2.6</v>
      </c>
      <c r="J125" s="146">
        <f t="shared" ref="J125:K125" si="83">SUM(J127:J128)</f>
        <v>2</v>
      </c>
      <c r="K125" s="146">
        <f t="shared" si="83"/>
        <v>0</v>
      </c>
      <c r="L125" s="147">
        <f>M125+O125</f>
        <v>20</v>
      </c>
      <c r="M125" s="147">
        <f t="shared" si="81"/>
        <v>20</v>
      </c>
      <c r="N125" s="147">
        <f t="shared" si="81"/>
        <v>15.3</v>
      </c>
      <c r="O125" s="147">
        <f t="shared" si="81"/>
        <v>0</v>
      </c>
      <c r="P125" s="374"/>
      <c r="Q125" s="182"/>
      <c r="R125" s="91"/>
    </row>
    <row r="126" spans="1:18" x14ac:dyDescent="0.25">
      <c r="A126" s="41"/>
      <c r="B126" s="340" t="s">
        <v>194</v>
      </c>
      <c r="C126" s="628"/>
      <c r="D126" s="359"/>
      <c r="E126" s="148"/>
      <c r="F126" s="303"/>
      <c r="G126" s="148"/>
      <c r="H126" s="251"/>
      <c r="I126" s="251"/>
      <c r="J126" s="154"/>
      <c r="K126" s="154"/>
      <c r="L126" s="155"/>
      <c r="M126" s="155"/>
      <c r="N126" s="155"/>
      <c r="O126" s="155"/>
      <c r="P126" s="374"/>
      <c r="Q126" s="182"/>
      <c r="R126" s="91"/>
    </row>
    <row r="127" spans="1:18" ht="26.25" x14ac:dyDescent="0.25">
      <c r="A127" s="41"/>
      <c r="B127" s="475" t="s">
        <v>351</v>
      </c>
      <c r="C127" s="628"/>
      <c r="D127" s="148">
        <f t="shared" ref="D127:D128" si="84">E127+G127</f>
        <v>0</v>
      </c>
      <c r="E127" s="148"/>
      <c r="F127" s="303"/>
      <c r="G127" s="148"/>
      <c r="H127" s="405">
        <f t="shared" ref="H127:H128" si="85">I127+K127</f>
        <v>2.6</v>
      </c>
      <c r="I127" s="65">
        <v>2.6</v>
      </c>
      <c r="J127" s="65">
        <v>2</v>
      </c>
      <c r="K127" s="65"/>
      <c r="L127" s="66">
        <f t="shared" ref="L127:L138" si="86">M127+O127</f>
        <v>2.6</v>
      </c>
      <c r="M127" s="66">
        <f t="shared" ref="M127:O139" si="87">E127+I127</f>
        <v>2.6</v>
      </c>
      <c r="N127" s="66">
        <f t="shared" si="87"/>
        <v>2</v>
      </c>
      <c r="O127" s="66"/>
      <c r="P127" s="374"/>
      <c r="Q127" s="182"/>
      <c r="R127" s="91"/>
    </row>
    <row r="128" spans="1:18" ht="26.25" x14ac:dyDescent="0.25">
      <c r="A128" s="41"/>
      <c r="B128" s="140" t="s">
        <v>528</v>
      </c>
      <c r="C128" s="625"/>
      <c r="D128" s="148">
        <f t="shared" si="84"/>
        <v>3.7</v>
      </c>
      <c r="E128" s="148">
        <v>3.7</v>
      </c>
      <c r="F128" s="148">
        <v>2.8</v>
      </c>
      <c r="G128" s="148"/>
      <c r="H128" s="405">
        <f t="shared" si="85"/>
        <v>0</v>
      </c>
      <c r="I128" s="65"/>
      <c r="J128" s="65"/>
      <c r="K128" s="65"/>
      <c r="L128" s="66">
        <f t="shared" si="86"/>
        <v>3.7</v>
      </c>
      <c r="M128" s="66">
        <f t="shared" si="87"/>
        <v>3.7</v>
      </c>
      <c r="N128" s="66">
        <f t="shared" si="87"/>
        <v>2.8</v>
      </c>
      <c r="O128" s="66"/>
      <c r="P128" s="374"/>
    </row>
    <row r="129" spans="1:18" ht="26.25" x14ac:dyDescent="0.25">
      <c r="A129" s="41"/>
      <c r="B129" s="140" t="s">
        <v>502</v>
      </c>
      <c r="C129" s="622"/>
      <c r="D129" s="145">
        <f>E129+G129</f>
        <v>13.7</v>
      </c>
      <c r="E129" s="145">
        <v>13.7</v>
      </c>
      <c r="F129" s="145">
        <v>10.5</v>
      </c>
      <c r="G129" s="250"/>
      <c r="H129" s="154">
        <f t="shared" si="37"/>
        <v>0</v>
      </c>
      <c r="I129" s="251"/>
      <c r="J129" s="154"/>
      <c r="K129" s="154"/>
      <c r="L129" s="155">
        <f t="shared" si="86"/>
        <v>13.7</v>
      </c>
      <c r="M129" s="155">
        <f t="shared" si="87"/>
        <v>13.7</v>
      </c>
      <c r="N129" s="155">
        <f t="shared" si="87"/>
        <v>10.5</v>
      </c>
      <c r="O129" s="155">
        <f t="shared" si="87"/>
        <v>0</v>
      </c>
      <c r="P129" s="374"/>
      <c r="Q129" s="182"/>
      <c r="R129" s="91"/>
    </row>
    <row r="130" spans="1:18" x14ac:dyDescent="0.25">
      <c r="A130" s="33" t="s">
        <v>101</v>
      </c>
      <c r="B130" s="30" t="s">
        <v>420</v>
      </c>
      <c r="C130" s="628" t="s">
        <v>51</v>
      </c>
      <c r="D130" s="490">
        <f>E130+G130</f>
        <v>12.9</v>
      </c>
      <c r="E130" s="145">
        <f>SUM(E132:E133)</f>
        <v>12.9</v>
      </c>
      <c r="F130" s="145">
        <f t="shared" ref="F130:G130" si="88">SUM(F132:F133)</f>
        <v>9.9</v>
      </c>
      <c r="G130" s="145">
        <f t="shared" si="88"/>
        <v>0</v>
      </c>
      <c r="H130" s="188">
        <f t="shared" si="37"/>
        <v>0</v>
      </c>
      <c r="I130" s="146">
        <f>SUM(I132:I133)</f>
        <v>0</v>
      </c>
      <c r="J130" s="146">
        <f t="shared" ref="J130:K130" si="89">SUM(J132:J133)</f>
        <v>0</v>
      </c>
      <c r="K130" s="146">
        <f t="shared" si="89"/>
        <v>0</v>
      </c>
      <c r="L130" s="147">
        <f>M130+O130</f>
        <v>12.9</v>
      </c>
      <c r="M130" s="147">
        <f t="shared" si="87"/>
        <v>12.9</v>
      </c>
      <c r="N130" s="147">
        <f t="shared" si="87"/>
        <v>9.9</v>
      </c>
      <c r="O130" s="147">
        <f t="shared" si="87"/>
        <v>0</v>
      </c>
      <c r="P130" s="374"/>
      <c r="Q130" s="182"/>
      <c r="R130" s="91"/>
    </row>
    <row r="131" spans="1:18" x14ac:dyDescent="0.25">
      <c r="A131" s="41"/>
      <c r="B131" s="340" t="s">
        <v>194</v>
      </c>
      <c r="C131" s="628"/>
      <c r="D131" s="359"/>
      <c r="E131" s="148"/>
      <c r="F131" s="303"/>
      <c r="G131" s="148"/>
      <c r="H131" s="251"/>
      <c r="I131" s="253"/>
      <c r="J131" s="154"/>
      <c r="K131" s="253"/>
      <c r="L131" s="155"/>
      <c r="M131" s="254"/>
      <c r="N131" s="155"/>
      <c r="O131" s="256"/>
      <c r="P131" s="374"/>
      <c r="Q131" s="182"/>
      <c r="R131" s="91"/>
    </row>
    <row r="132" spans="1:18" ht="26.25" x14ac:dyDescent="0.25">
      <c r="A132" s="41"/>
      <c r="B132" s="140" t="s">
        <v>528</v>
      </c>
      <c r="C132" s="625"/>
      <c r="D132" s="148">
        <f t="shared" ref="D132" si="90">E132+G132</f>
        <v>1.4</v>
      </c>
      <c r="E132" s="148">
        <v>1.4</v>
      </c>
      <c r="F132" s="148">
        <v>1.1000000000000001</v>
      </c>
      <c r="G132" s="148"/>
      <c r="H132" s="405">
        <f t="shared" ref="H132" si="91">I132+K132</f>
        <v>0</v>
      </c>
      <c r="I132" s="65"/>
      <c r="J132" s="65"/>
      <c r="K132" s="65"/>
      <c r="L132" s="66">
        <f t="shared" ref="L132" si="92">M132+O132</f>
        <v>1.4</v>
      </c>
      <c r="M132" s="66">
        <f t="shared" ref="M132:N132" si="93">E132+I132</f>
        <v>1.4</v>
      </c>
      <c r="N132" s="66">
        <f t="shared" si="93"/>
        <v>1.1000000000000001</v>
      </c>
      <c r="O132" s="66"/>
      <c r="P132" s="374"/>
    </row>
    <row r="133" spans="1:18" ht="26.25" x14ac:dyDescent="0.25">
      <c r="A133" s="218"/>
      <c r="B133" s="144" t="s">
        <v>502</v>
      </c>
      <c r="C133" s="630"/>
      <c r="D133" s="145">
        <f>E133+G133</f>
        <v>11.5</v>
      </c>
      <c r="E133" s="145">
        <v>11.5</v>
      </c>
      <c r="F133" s="145">
        <v>8.8000000000000007</v>
      </c>
      <c r="G133" s="252"/>
      <c r="H133" s="149">
        <f t="shared" si="37"/>
        <v>0</v>
      </c>
      <c r="I133" s="282"/>
      <c r="J133" s="149"/>
      <c r="K133" s="282"/>
      <c r="L133" s="150">
        <f t="shared" si="86"/>
        <v>11.5</v>
      </c>
      <c r="M133" s="283">
        <f t="shared" si="87"/>
        <v>11.5</v>
      </c>
      <c r="N133" s="150">
        <f t="shared" si="87"/>
        <v>8.8000000000000007</v>
      </c>
      <c r="O133" s="195">
        <f t="shared" si="87"/>
        <v>0</v>
      </c>
      <c r="P133" s="374"/>
      <c r="Q133" s="182"/>
      <c r="R133" s="91"/>
    </row>
    <row r="134" spans="1:18" x14ac:dyDescent="0.25">
      <c r="A134" s="33" t="s">
        <v>102</v>
      </c>
      <c r="B134" s="36" t="s">
        <v>391</v>
      </c>
      <c r="C134" s="631" t="s">
        <v>51</v>
      </c>
      <c r="D134" s="490">
        <f>E134+G134</f>
        <v>14.899999999999999</v>
      </c>
      <c r="E134" s="145">
        <f>SUM(E136:E138)</f>
        <v>14.899999999999999</v>
      </c>
      <c r="F134" s="145">
        <f>SUM(F136:F138)</f>
        <v>11.4</v>
      </c>
      <c r="G134" s="145">
        <f t="shared" ref="G134" si="94">SUM(G137:G138)</f>
        <v>0</v>
      </c>
      <c r="H134" s="188">
        <f t="shared" si="37"/>
        <v>4.9000000000000004</v>
      </c>
      <c r="I134" s="146">
        <f>SUM(I136:I138)</f>
        <v>4.9000000000000004</v>
      </c>
      <c r="J134" s="146">
        <f t="shared" ref="J134:K134" si="95">SUM(J136:J138)</f>
        <v>3.8</v>
      </c>
      <c r="K134" s="146">
        <f t="shared" si="95"/>
        <v>0</v>
      </c>
      <c r="L134" s="147">
        <f>M134+O134</f>
        <v>19.799999999999997</v>
      </c>
      <c r="M134" s="147">
        <f>E134+I134</f>
        <v>19.799999999999997</v>
      </c>
      <c r="N134" s="147">
        <f>F134+J134</f>
        <v>15.2</v>
      </c>
      <c r="O134" s="147">
        <f t="shared" si="87"/>
        <v>0</v>
      </c>
      <c r="P134" s="374"/>
      <c r="Q134" s="182"/>
      <c r="R134" s="91"/>
    </row>
    <row r="135" spans="1:18" x14ac:dyDescent="0.25">
      <c r="A135" s="41"/>
      <c r="B135" s="340" t="s">
        <v>194</v>
      </c>
      <c r="C135" s="628"/>
      <c r="D135" s="359"/>
      <c r="E135" s="148"/>
      <c r="F135" s="303"/>
      <c r="G135" s="148"/>
      <c r="H135" s="251"/>
      <c r="I135" s="253"/>
      <c r="J135" s="154"/>
      <c r="K135" s="253"/>
      <c r="L135" s="155"/>
      <c r="M135" s="254"/>
      <c r="N135" s="155"/>
      <c r="O135" s="256"/>
      <c r="P135" s="374"/>
      <c r="Q135" s="182"/>
      <c r="R135" s="91"/>
    </row>
    <row r="136" spans="1:18" ht="26.25" x14ac:dyDescent="0.25">
      <c r="A136" s="41"/>
      <c r="B136" s="475" t="s">
        <v>351</v>
      </c>
      <c r="C136" s="628"/>
      <c r="D136" s="148">
        <f t="shared" ref="D136:D137" si="96">E136+G136</f>
        <v>0</v>
      </c>
      <c r="E136" s="148"/>
      <c r="F136" s="303"/>
      <c r="G136" s="148"/>
      <c r="H136" s="405">
        <f t="shared" ref="H136:H137" si="97">I136+K136</f>
        <v>4.9000000000000004</v>
      </c>
      <c r="I136" s="65">
        <v>4.9000000000000004</v>
      </c>
      <c r="J136" s="65">
        <v>3.8</v>
      </c>
      <c r="K136" s="65"/>
      <c r="L136" s="66">
        <f t="shared" ref="L136:L137" si="98">M136+O136</f>
        <v>4.9000000000000004</v>
      </c>
      <c r="M136" s="66">
        <f t="shared" ref="M136:N137" si="99">E136+I136</f>
        <v>4.9000000000000004</v>
      </c>
      <c r="N136" s="66">
        <f t="shared" si="99"/>
        <v>3.8</v>
      </c>
      <c r="O136" s="66"/>
      <c r="P136" s="374"/>
      <c r="Q136" s="182"/>
      <c r="R136" s="91"/>
    </row>
    <row r="137" spans="1:18" ht="26.25" x14ac:dyDescent="0.25">
      <c r="A137" s="41"/>
      <c r="B137" s="140" t="s">
        <v>528</v>
      </c>
      <c r="C137" s="625"/>
      <c r="D137" s="148">
        <f t="shared" si="96"/>
        <v>1.7</v>
      </c>
      <c r="E137" s="148">
        <v>1.7</v>
      </c>
      <c r="F137" s="148">
        <v>1.3</v>
      </c>
      <c r="G137" s="148"/>
      <c r="H137" s="405">
        <f t="shared" si="97"/>
        <v>0</v>
      </c>
      <c r="I137" s="65"/>
      <c r="J137" s="65"/>
      <c r="K137" s="65"/>
      <c r="L137" s="66">
        <f t="shared" si="98"/>
        <v>1.7</v>
      </c>
      <c r="M137" s="66">
        <f t="shared" si="99"/>
        <v>1.7</v>
      </c>
      <c r="N137" s="66">
        <f t="shared" si="99"/>
        <v>1.3</v>
      </c>
      <c r="O137" s="66"/>
      <c r="P137" s="374"/>
    </row>
    <row r="138" spans="1:18" ht="26.25" x14ac:dyDescent="0.25">
      <c r="A138" s="41"/>
      <c r="B138" s="140" t="s">
        <v>502</v>
      </c>
      <c r="C138" s="630"/>
      <c r="D138" s="145">
        <f>E138+G138</f>
        <v>13.2</v>
      </c>
      <c r="E138" s="145">
        <v>13.2</v>
      </c>
      <c r="F138" s="145">
        <v>10.1</v>
      </c>
      <c r="G138" s="252"/>
      <c r="H138" s="149">
        <f t="shared" si="37"/>
        <v>0</v>
      </c>
      <c r="I138" s="282"/>
      <c r="J138" s="149"/>
      <c r="K138" s="282"/>
      <c r="L138" s="150">
        <f t="shared" si="86"/>
        <v>13.2</v>
      </c>
      <c r="M138" s="283">
        <f t="shared" si="87"/>
        <v>13.2</v>
      </c>
      <c r="N138" s="150">
        <f t="shared" si="87"/>
        <v>10.1</v>
      </c>
      <c r="O138" s="195">
        <f t="shared" si="87"/>
        <v>0</v>
      </c>
      <c r="P138" s="374"/>
      <c r="Q138" s="182"/>
      <c r="R138" s="91"/>
    </row>
    <row r="139" spans="1:18" x14ac:dyDescent="0.25">
      <c r="A139" s="33" t="s">
        <v>103</v>
      </c>
      <c r="B139" s="30" t="s">
        <v>46</v>
      </c>
      <c r="C139" s="633" t="s">
        <v>51</v>
      </c>
      <c r="D139" s="490">
        <f>E139+G139</f>
        <v>5.6</v>
      </c>
      <c r="E139" s="145">
        <f>SUM(E141:E142)</f>
        <v>5.6</v>
      </c>
      <c r="F139" s="145">
        <f t="shared" ref="F139:G139" si="100">SUM(F141:F142)</f>
        <v>4.3</v>
      </c>
      <c r="G139" s="145">
        <f t="shared" si="100"/>
        <v>0</v>
      </c>
      <c r="H139" s="188">
        <f t="shared" si="37"/>
        <v>0</v>
      </c>
      <c r="I139" s="146">
        <f>SUM(I141:I142)</f>
        <v>0</v>
      </c>
      <c r="J139" s="146">
        <f t="shared" ref="J139:K139" si="101">SUM(J141:J142)</f>
        <v>0</v>
      </c>
      <c r="K139" s="146">
        <f t="shared" si="101"/>
        <v>0</v>
      </c>
      <c r="L139" s="147">
        <f>M139+O139</f>
        <v>5.6</v>
      </c>
      <c r="M139" s="147">
        <f t="shared" si="87"/>
        <v>5.6</v>
      </c>
      <c r="N139" s="147">
        <f t="shared" si="87"/>
        <v>4.3</v>
      </c>
      <c r="O139" s="147">
        <f t="shared" si="87"/>
        <v>0</v>
      </c>
      <c r="P139" s="374"/>
      <c r="Q139" s="182"/>
      <c r="R139" s="91"/>
    </row>
    <row r="140" spans="1:18" x14ac:dyDescent="0.25">
      <c r="A140" s="41"/>
      <c r="B140" s="340" t="s">
        <v>194</v>
      </c>
      <c r="C140" s="634"/>
      <c r="D140" s="359"/>
      <c r="E140" s="148"/>
      <c r="F140" s="303"/>
      <c r="G140" s="148"/>
      <c r="H140" s="251"/>
      <c r="I140" s="251"/>
      <c r="J140" s="154"/>
      <c r="K140" s="154"/>
      <c r="L140" s="155"/>
      <c r="M140" s="155"/>
      <c r="N140" s="155"/>
      <c r="O140" s="155"/>
      <c r="P140" s="374"/>
      <c r="Q140" s="182"/>
      <c r="R140" s="91"/>
    </row>
    <row r="141" spans="1:18" ht="26.25" x14ac:dyDescent="0.25">
      <c r="A141" s="41"/>
      <c r="B141" s="140" t="s">
        <v>528</v>
      </c>
      <c r="C141" s="635"/>
      <c r="D141" s="148">
        <f t="shared" ref="D141" si="102">E141+G141</f>
        <v>2</v>
      </c>
      <c r="E141" s="148">
        <v>2</v>
      </c>
      <c r="F141" s="148">
        <v>1.5</v>
      </c>
      <c r="G141" s="148"/>
      <c r="H141" s="405">
        <f t="shared" ref="H141" si="103">I141+K141</f>
        <v>0</v>
      </c>
      <c r="I141" s="65"/>
      <c r="J141" s="65"/>
      <c r="K141" s="65"/>
      <c r="L141" s="66">
        <f t="shared" ref="L141:L142" si="104">M141+O141</f>
        <v>2</v>
      </c>
      <c r="M141" s="66">
        <f t="shared" ref="M141:O143" si="105">E141+I141</f>
        <v>2</v>
      </c>
      <c r="N141" s="66">
        <f t="shared" si="105"/>
        <v>1.5</v>
      </c>
      <c r="O141" s="66"/>
      <c r="P141" s="374"/>
    </row>
    <row r="142" spans="1:18" s="38" customFormat="1" ht="26.25" x14ac:dyDescent="0.25">
      <c r="A142" s="218"/>
      <c r="B142" s="144" t="s">
        <v>502</v>
      </c>
      <c r="C142" s="635"/>
      <c r="D142" s="145">
        <f>E142+G142</f>
        <v>3.6</v>
      </c>
      <c r="E142" s="145">
        <v>3.6</v>
      </c>
      <c r="F142" s="145">
        <v>2.8</v>
      </c>
      <c r="G142" s="250"/>
      <c r="H142" s="154">
        <f t="shared" si="37"/>
        <v>0</v>
      </c>
      <c r="I142" s="251"/>
      <c r="J142" s="154"/>
      <c r="K142" s="154"/>
      <c r="L142" s="147">
        <f t="shared" si="104"/>
        <v>3.6</v>
      </c>
      <c r="M142" s="147">
        <f t="shared" si="105"/>
        <v>3.6</v>
      </c>
      <c r="N142" s="147">
        <f t="shared" si="105"/>
        <v>2.8</v>
      </c>
      <c r="O142" s="147">
        <f t="shared" si="105"/>
        <v>0</v>
      </c>
      <c r="P142" s="374"/>
      <c r="Q142" s="191"/>
      <c r="R142" s="192"/>
    </row>
    <row r="143" spans="1:18" x14ac:dyDescent="0.25">
      <c r="A143" s="33" t="s">
        <v>104</v>
      </c>
      <c r="B143" s="27" t="s">
        <v>43</v>
      </c>
      <c r="C143" s="631" t="s">
        <v>51</v>
      </c>
      <c r="D143" s="490">
        <f>E143+G143</f>
        <v>6.1</v>
      </c>
      <c r="E143" s="145">
        <f>SUM(E145:E146)</f>
        <v>6.1</v>
      </c>
      <c r="F143" s="145">
        <f t="shared" ref="F143:G143" si="106">SUM(F145:F146)</f>
        <v>4.6999999999999993</v>
      </c>
      <c r="G143" s="145">
        <f t="shared" si="106"/>
        <v>0</v>
      </c>
      <c r="H143" s="188">
        <f t="shared" si="37"/>
        <v>0</v>
      </c>
      <c r="I143" s="146">
        <f>SUM(I145:I146)</f>
        <v>0</v>
      </c>
      <c r="J143" s="146">
        <f t="shared" ref="J143:K143" si="107">SUM(J145:J146)</f>
        <v>0</v>
      </c>
      <c r="K143" s="146">
        <f t="shared" si="107"/>
        <v>0</v>
      </c>
      <c r="L143" s="147">
        <f>M143+O143</f>
        <v>6.1</v>
      </c>
      <c r="M143" s="147">
        <f t="shared" si="105"/>
        <v>6.1</v>
      </c>
      <c r="N143" s="147">
        <f t="shared" si="105"/>
        <v>4.6999999999999993</v>
      </c>
      <c r="O143" s="147">
        <f t="shared" si="105"/>
        <v>0</v>
      </c>
      <c r="P143" s="374"/>
      <c r="Q143" s="182"/>
      <c r="R143" s="91"/>
    </row>
    <row r="144" spans="1:18" x14ac:dyDescent="0.25">
      <c r="A144" s="41"/>
      <c r="B144" s="340" t="s">
        <v>194</v>
      </c>
      <c r="C144" s="628"/>
      <c r="D144" s="359"/>
      <c r="E144" s="148"/>
      <c r="F144" s="303"/>
      <c r="G144" s="148"/>
      <c r="H144" s="251"/>
      <c r="I144" s="253"/>
      <c r="J144" s="154"/>
      <c r="K144" s="253"/>
      <c r="L144" s="155"/>
      <c r="M144" s="254"/>
      <c r="N144" s="155"/>
      <c r="O144" s="256"/>
      <c r="P144" s="374"/>
      <c r="Q144" s="182"/>
      <c r="R144" s="91"/>
    </row>
    <row r="145" spans="1:18" ht="26.25" x14ac:dyDescent="0.25">
      <c r="A145" s="41"/>
      <c r="B145" s="140" t="s">
        <v>528</v>
      </c>
      <c r="C145" s="625"/>
      <c r="D145" s="148">
        <f t="shared" ref="D145" si="108">E145+G145</f>
        <v>2.5</v>
      </c>
      <c r="E145" s="148">
        <v>2.5</v>
      </c>
      <c r="F145" s="148">
        <v>1.9</v>
      </c>
      <c r="G145" s="148"/>
      <c r="H145" s="405">
        <f t="shared" ref="H145" si="109">I145+K145</f>
        <v>0</v>
      </c>
      <c r="I145" s="65"/>
      <c r="J145" s="65"/>
      <c r="K145" s="65"/>
      <c r="L145" s="66">
        <f t="shared" ref="L145" si="110">M145+O145</f>
        <v>2.5</v>
      </c>
      <c r="M145" s="66">
        <f t="shared" ref="M145:O147" si="111">E145+I145</f>
        <v>2.5</v>
      </c>
      <c r="N145" s="66">
        <f t="shared" si="111"/>
        <v>1.9</v>
      </c>
      <c r="O145" s="66"/>
      <c r="P145" s="374"/>
    </row>
    <row r="146" spans="1:18" ht="26.25" x14ac:dyDescent="0.25">
      <c r="A146" s="41"/>
      <c r="B146" s="140" t="s">
        <v>502</v>
      </c>
      <c r="C146" s="630"/>
      <c r="D146" s="145">
        <f>E146+G146</f>
        <v>3.6</v>
      </c>
      <c r="E146" s="145">
        <v>3.6</v>
      </c>
      <c r="F146" s="145">
        <v>2.8</v>
      </c>
      <c r="G146" s="252"/>
      <c r="H146" s="149">
        <f t="shared" si="37"/>
        <v>0</v>
      </c>
      <c r="I146" s="282"/>
      <c r="J146" s="149"/>
      <c r="K146" s="282"/>
      <c r="L146" s="150">
        <f>M146+O146</f>
        <v>3.6</v>
      </c>
      <c r="M146" s="283">
        <f t="shared" si="111"/>
        <v>3.6</v>
      </c>
      <c r="N146" s="150">
        <f t="shared" si="111"/>
        <v>2.8</v>
      </c>
      <c r="O146" s="195">
        <f t="shared" si="111"/>
        <v>0</v>
      </c>
      <c r="P146" s="374"/>
      <c r="Q146" s="182"/>
      <c r="R146" s="91"/>
    </row>
    <row r="147" spans="1:18" x14ac:dyDescent="0.25">
      <c r="A147" s="33" t="s">
        <v>105</v>
      </c>
      <c r="B147" s="30" t="s">
        <v>45</v>
      </c>
      <c r="C147" s="633" t="s">
        <v>51</v>
      </c>
      <c r="D147" s="490">
        <f>E147+G147</f>
        <v>5</v>
      </c>
      <c r="E147" s="145">
        <f>SUM(E149:E150)</f>
        <v>5</v>
      </c>
      <c r="F147" s="145">
        <f t="shared" ref="F147:G147" si="112">SUM(F149:F150)</f>
        <v>3.9</v>
      </c>
      <c r="G147" s="145">
        <f t="shared" si="112"/>
        <v>0</v>
      </c>
      <c r="H147" s="188">
        <f t="shared" si="37"/>
        <v>0</v>
      </c>
      <c r="I147" s="146">
        <f>SUM(I149:I150)</f>
        <v>0</v>
      </c>
      <c r="J147" s="146">
        <f t="shared" ref="J147:K147" si="113">SUM(J149:J150)</f>
        <v>0</v>
      </c>
      <c r="K147" s="146">
        <f t="shared" si="113"/>
        <v>0</v>
      </c>
      <c r="L147" s="147">
        <f>M147+O147</f>
        <v>5</v>
      </c>
      <c r="M147" s="147">
        <f t="shared" si="111"/>
        <v>5</v>
      </c>
      <c r="N147" s="147">
        <f t="shared" si="111"/>
        <v>3.9</v>
      </c>
      <c r="O147" s="147">
        <f t="shared" si="111"/>
        <v>0</v>
      </c>
      <c r="P147" s="374"/>
      <c r="Q147" s="182"/>
      <c r="R147" s="91"/>
    </row>
    <row r="148" spans="1:18" x14ac:dyDescent="0.25">
      <c r="A148" s="41"/>
      <c r="B148" s="340" t="s">
        <v>194</v>
      </c>
      <c r="C148" s="634"/>
      <c r="D148" s="359"/>
      <c r="E148" s="148"/>
      <c r="F148" s="303"/>
      <c r="G148" s="148"/>
      <c r="H148" s="251"/>
      <c r="I148" s="251"/>
      <c r="J148" s="154"/>
      <c r="K148" s="154"/>
      <c r="L148" s="155"/>
      <c r="M148" s="155"/>
      <c r="N148" s="155"/>
      <c r="O148" s="155"/>
      <c r="P148" s="374"/>
      <c r="Q148" s="182"/>
      <c r="R148" s="91"/>
    </row>
    <row r="149" spans="1:18" ht="26.25" x14ac:dyDescent="0.25">
      <c r="A149" s="41"/>
      <c r="B149" s="140" t="s">
        <v>528</v>
      </c>
      <c r="C149" s="635"/>
      <c r="D149" s="148">
        <f t="shared" ref="D149" si="114">E149+G149</f>
        <v>1.4</v>
      </c>
      <c r="E149" s="148">
        <v>1.4</v>
      </c>
      <c r="F149" s="148">
        <v>1.1000000000000001</v>
      </c>
      <c r="G149" s="148"/>
      <c r="H149" s="405">
        <f t="shared" ref="H149" si="115">I149+K149</f>
        <v>0</v>
      </c>
      <c r="I149" s="65"/>
      <c r="J149" s="65"/>
      <c r="K149" s="65"/>
      <c r="L149" s="66">
        <f t="shared" ref="L149:L150" si="116">M149+O149</f>
        <v>1.4</v>
      </c>
      <c r="M149" s="66">
        <f t="shared" ref="M149:O150" si="117">E149+I149</f>
        <v>1.4</v>
      </c>
      <c r="N149" s="66">
        <f t="shared" si="117"/>
        <v>1.1000000000000001</v>
      </c>
      <c r="O149" s="66"/>
      <c r="P149" s="374"/>
    </row>
    <row r="150" spans="1:18" s="38" customFormat="1" ht="26.25" x14ac:dyDescent="0.25">
      <c r="A150" s="218"/>
      <c r="B150" s="140" t="s">
        <v>502</v>
      </c>
      <c r="C150" s="636"/>
      <c r="D150" s="145">
        <f>E150+G150</f>
        <v>3.6</v>
      </c>
      <c r="E150" s="145">
        <v>3.6</v>
      </c>
      <c r="F150" s="145">
        <v>2.8</v>
      </c>
      <c r="G150" s="250"/>
      <c r="H150" s="149">
        <f t="shared" si="37"/>
        <v>0</v>
      </c>
      <c r="I150" s="190"/>
      <c r="J150" s="149"/>
      <c r="K150" s="149"/>
      <c r="L150" s="147">
        <f t="shared" si="116"/>
        <v>3.6</v>
      </c>
      <c r="M150" s="147">
        <f t="shared" si="117"/>
        <v>3.6</v>
      </c>
      <c r="N150" s="147">
        <f t="shared" si="117"/>
        <v>2.8</v>
      </c>
      <c r="O150" s="147">
        <f t="shared" si="117"/>
        <v>0</v>
      </c>
      <c r="P150" s="374"/>
      <c r="Q150" s="191"/>
      <c r="R150" s="192"/>
    </row>
    <row r="151" spans="1:18" x14ac:dyDescent="0.25">
      <c r="A151" s="33" t="s">
        <v>106</v>
      </c>
      <c r="B151" s="30" t="s">
        <v>165</v>
      </c>
      <c r="C151" s="633" t="s">
        <v>51</v>
      </c>
      <c r="D151" s="490">
        <f>E151+G151</f>
        <v>9.1</v>
      </c>
      <c r="E151" s="145">
        <f>SUM(E153:E154)</f>
        <v>9.1</v>
      </c>
      <c r="F151" s="145">
        <f t="shared" ref="F151:G151" si="118">SUM(F153:F154)</f>
        <v>6.9</v>
      </c>
      <c r="G151" s="145">
        <f t="shared" si="118"/>
        <v>0</v>
      </c>
      <c r="H151" s="188">
        <f t="shared" si="37"/>
        <v>0</v>
      </c>
      <c r="I151" s="146">
        <f>SUM(I153:I154)</f>
        <v>0</v>
      </c>
      <c r="J151" s="146">
        <f t="shared" ref="J151:K151" si="119">SUM(J153:J154)</f>
        <v>0</v>
      </c>
      <c r="K151" s="146">
        <f t="shared" si="119"/>
        <v>0</v>
      </c>
      <c r="L151" s="147">
        <f>M151+O151</f>
        <v>9.1</v>
      </c>
      <c r="M151" s="147">
        <f>E151+I151</f>
        <v>9.1</v>
      </c>
      <c r="N151" s="147">
        <f>F151+J151</f>
        <v>6.9</v>
      </c>
      <c r="O151" s="147">
        <f>G151+K151</f>
        <v>0</v>
      </c>
      <c r="P151" s="374"/>
      <c r="Q151" s="182"/>
      <c r="R151" s="91"/>
    </row>
    <row r="152" spans="1:18" x14ac:dyDescent="0.25">
      <c r="A152" s="41"/>
      <c r="B152" s="340" t="s">
        <v>194</v>
      </c>
      <c r="C152" s="634"/>
      <c r="D152" s="359"/>
      <c r="E152" s="148"/>
      <c r="F152" s="303"/>
      <c r="G152" s="148"/>
      <c r="H152" s="251"/>
      <c r="I152" s="251"/>
      <c r="J152" s="154"/>
      <c r="K152" s="154"/>
      <c r="L152" s="155"/>
      <c r="M152" s="155"/>
      <c r="N152" s="155"/>
      <c r="O152" s="155"/>
      <c r="P152" s="374"/>
      <c r="Q152" s="182"/>
      <c r="R152" s="91"/>
    </row>
    <row r="153" spans="1:18" ht="26.25" x14ac:dyDescent="0.25">
      <c r="A153" s="41"/>
      <c r="B153" s="140" t="s">
        <v>528</v>
      </c>
      <c r="C153" s="635"/>
      <c r="D153" s="148">
        <f t="shared" ref="D153" si="120">E153+G153</f>
        <v>2.5</v>
      </c>
      <c r="E153" s="148">
        <v>2.5</v>
      </c>
      <c r="F153" s="148">
        <v>1.9</v>
      </c>
      <c r="G153" s="148"/>
      <c r="H153" s="405">
        <f t="shared" ref="H153" si="121">I153+K153</f>
        <v>0</v>
      </c>
      <c r="I153" s="65"/>
      <c r="J153" s="65"/>
      <c r="K153" s="65"/>
      <c r="L153" s="66">
        <f t="shared" ref="L153:L154" si="122">M153+O153</f>
        <v>2.5</v>
      </c>
      <c r="M153" s="66">
        <f t="shared" ref="M153:O154" si="123">E153+I153</f>
        <v>2.5</v>
      </c>
      <c r="N153" s="66">
        <f t="shared" si="123"/>
        <v>1.9</v>
      </c>
      <c r="O153" s="66"/>
      <c r="P153" s="374"/>
    </row>
    <row r="154" spans="1:18" s="38" customFormat="1" ht="26.25" x14ac:dyDescent="0.25">
      <c r="A154" s="218"/>
      <c r="B154" s="140" t="s">
        <v>502</v>
      </c>
      <c r="C154" s="636"/>
      <c r="D154" s="145">
        <f>E154+G154</f>
        <v>6.6</v>
      </c>
      <c r="E154" s="145">
        <v>6.6</v>
      </c>
      <c r="F154" s="145">
        <v>5</v>
      </c>
      <c r="G154" s="250"/>
      <c r="H154" s="149">
        <f t="shared" si="37"/>
        <v>0</v>
      </c>
      <c r="I154" s="190"/>
      <c r="J154" s="149"/>
      <c r="K154" s="149"/>
      <c r="L154" s="147">
        <f t="shared" si="122"/>
        <v>6.6</v>
      </c>
      <c r="M154" s="147">
        <f t="shared" si="123"/>
        <v>6.6</v>
      </c>
      <c r="N154" s="147">
        <f t="shared" si="123"/>
        <v>5</v>
      </c>
      <c r="O154" s="147">
        <f t="shared" si="123"/>
        <v>0</v>
      </c>
      <c r="P154" s="374"/>
      <c r="Q154" s="191"/>
      <c r="R154" s="192"/>
    </row>
    <row r="155" spans="1:18" x14ac:dyDescent="0.25">
      <c r="A155" s="33" t="s">
        <v>107</v>
      </c>
      <c r="B155" s="30" t="s">
        <v>44</v>
      </c>
      <c r="C155" s="633" t="s">
        <v>51</v>
      </c>
      <c r="D155" s="490">
        <f>E155+G155</f>
        <v>4.2</v>
      </c>
      <c r="E155" s="145">
        <f>SUM(E157:E158)</f>
        <v>4.2</v>
      </c>
      <c r="F155" s="145">
        <f t="shared" ref="F155:G155" si="124">SUM(F157:F158)</f>
        <v>3.2</v>
      </c>
      <c r="G155" s="145">
        <f t="shared" si="124"/>
        <v>0</v>
      </c>
      <c r="H155" s="188">
        <f t="shared" si="37"/>
        <v>0</v>
      </c>
      <c r="I155" s="146">
        <f>SUM(I157:I158)</f>
        <v>0</v>
      </c>
      <c r="J155" s="146">
        <f t="shared" ref="J155:K155" si="125">SUM(J157:J158)</f>
        <v>0</v>
      </c>
      <c r="K155" s="146">
        <f t="shared" si="125"/>
        <v>0</v>
      </c>
      <c r="L155" s="147">
        <f>M155+O155</f>
        <v>4.2</v>
      </c>
      <c r="M155" s="147">
        <f>E155+I155</f>
        <v>4.2</v>
      </c>
      <c r="N155" s="147">
        <f>F155+J155</f>
        <v>3.2</v>
      </c>
      <c r="O155" s="147">
        <f>G155+K155</f>
        <v>0</v>
      </c>
      <c r="P155" s="374"/>
      <c r="Q155" s="182"/>
      <c r="R155" s="91"/>
    </row>
    <row r="156" spans="1:18" x14ac:dyDescent="0.25">
      <c r="A156" s="41"/>
      <c r="B156" s="340" t="s">
        <v>194</v>
      </c>
      <c r="C156" s="634"/>
      <c r="D156" s="359"/>
      <c r="E156" s="148"/>
      <c r="F156" s="303"/>
      <c r="G156" s="148"/>
      <c r="H156" s="251"/>
      <c r="I156" s="251"/>
      <c r="J156" s="154"/>
      <c r="K156" s="154"/>
      <c r="L156" s="155"/>
      <c r="M156" s="155"/>
      <c r="N156" s="155"/>
      <c r="O156" s="155"/>
      <c r="P156" s="374"/>
      <c r="Q156" s="182"/>
      <c r="R156" s="91"/>
    </row>
    <row r="157" spans="1:18" ht="26.25" x14ac:dyDescent="0.25">
      <c r="A157" s="41"/>
      <c r="B157" s="140" t="s">
        <v>528</v>
      </c>
      <c r="C157" s="635"/>
      <c r="D157" s="148">
        <f t="shared" ref="D157" si="126">E157+G157</f>
        <v>1.8</v>
      </c>
      <c r="E157" s="148">
        <v>1.8</v>
      </c>
      <c r="F157" s="148">
        <v>1.4</v>
      </c>
      <c r="G157" s="148"/>
      <c r="H157" s="405">
        <f t="shared" ref="H157:H201" si="127">I157+K157</f>
        <v>0</v>
      </c>
      <c r="I157" s="65"/>
      <c r="J157" s="65"/>
      <c r="K157" s="65"/>
      <c r="L157" s="66">
        <f t="shared" ref="L157:L158" si="128">M157+O157</f>
        <v>1.8</v>
      </c>
      <c r="M157" s="66">
        <f t="shared" ref="M157:O158" si="129">E157+I157</f>
        <v>1.8</v>
      </c>
      <c r="N157" s="66">
        <f t="shared" si="129"/>
        <v>1.4</v>
      </c>
      <c r="O157" s="66"/>
      <c r="P157" s="374"/>
    </row>
    <row r="158" spans="1:18" s="38" customFormat="1" ht="26.25" x14ac:dyDescent="0.25">
      <c r="A158" s="218"/>
      <c r="B158" s="140" t="s">
        <v>502</v>
      </c>
      <c r="C158" s="636"/>
      <c r="D158" s="145">
        <f>E158+G158</f>
        <v>2.4</v>
      </c>
      <c r="E158" s="145">
        <v>2.4</v>
      </c>
      <c r="F158" s="145">
        <v>1.8</v>
      </c>
      <c r="G158" s="250"/>
      <c r="H158" s="149">
        <f t="shared" si="127"/>
        <v>0</v>
      </c>
      <c r="I158" s="190"/>
      <c r="J158" s="149"/>
      <c r="K158" s="149"/>
      <c r="L158" s="147">
        <f t="shared" si="128"/>
        <v>2.4</v>
      </c>
      <c r="M158" s="147">
        <f t="shared" si="129"/>
        <v>2.4</v>
      </c>
      <c r="N158" s="147">
        <f t="shared" si="129"/>
        <v>1.8</v>
      </c>
      <c r="O158" s="147">
        <f t="shared" si="129"/>
        <v>0</v>
      </c>
      <c r="P158" s="374"/>
      <c r="Q158" s="191"/>
      <c r="R158" s="192"/>
    </row>
    <row r="159" spans="1:18" x14ac:dyDescent="0.25">
      <c r="A159" s="33" t="s">
        <v>108</v>
      </c>
      <c r="B159" s="30" t="s">
        <v>47</v>
      </c>
      <c r="C159" s="633" t="s">
        <v>51</v>
      </c>
      <c r="D159" s="490">
        <f>E159+G159</f>
        <v>6.6999999999999993</v>
      </c>
      <c r="E159" s="145">
        <f>SUM(E161:E163)</f>
        <v>6.6999999999999993</v>
      </c>
      <c r="F159" s="145">
        <f t="shared" ref="F159:G159" si="130">SUM(F161:F163)</f>
        <v>5.0999999999999996</v>
      </c>
      <c r="G159" s="145">
        <f t="shared" si="130"/>
        <v>0</v>
      </c>
      <c r="H159" s="188">
        <f t="shared" si="127"/>
        <v>4</v>
      </c>
      <c r="I159" s="146">
        <f>SUM(I161:I163)</f>
        <v>4</v>
      </c>
      <c r="J159" s="146">
        <f t="shared" ref="J159:K159" si="131">SUM(J161:J163)</f>
        <v>3.1</v>
      </c>
      <c r="K159" s="146">
        <f t="shared" si="131"/>
        <v>0</v>
      </c>
      <c r="L159" s="147">
        <f>M159+O159</f>
        <v>10.7</v>
      </c>
      <c r="M159" s="147">
        <f>E159+I159</f>
        <v>10.7</v>
      </c>
      <c r="N159" s="147">
        <f>F159+J159</f>
        <v>8.1999999999999993</v>
      </c>
      <c r="O159" s="147">
        <f>G159+K159</f>
        <v>0</v>
      </c>
      <c r="P159" s="374"/>
      <c r="Q159" s="182"/>
      <c r="R159" s="91"/>
    </row>
    <row r="160" spans="1:18" x14ac:dyDescent="0.25">
      <c r="A160" s="41"/>
      <c r="B160" s="340" t="s">
        <v>194</v>
      </c>
      <c r="C160" s="634"/>
      <c r="D160" s="359"/>
      <c r="E160" s="148"/>
      <c r="F160" s="303"/>
      <c r="G160" s="148"/>
      <c r="H160" s="251"/>
      <c r="I160" s="251"/>
      <c r="J160" s="154"/>
      <c r="K160" s="154"/>
      <c r="L160" s="155"/>
      <c r="M160" s="155"/>
      <c r="N160" s="155"/>
      <c r="O160" s="155"/>
      <c r="P160" s="374"/>
      <c r="Q160" s="182"/>
      <c r="R160" s="91"/>
    </row>
    <row r="161" spans="1:18" ht="26.25" x14ac:dyDescent="0.25">
      <c r="A161" s="41"/>
      <c r="B161" s="475" t="s">
        <v>351</v>
      </c>
      <c r="C161" s="634"/>
      <c r="D161" s="148">
        <f t="shared" ref="D161:D162" si="132">E161+G161</f>
        <v>0</v>
      </c>
      <c r="E161" s="148"/>
      <c r="F161" s="303"/>
      <c r="G161" s="148"/>
      <c r="H161" s="405">
        <f t="shared" ref="H161:H162" si="133">I161+K161</f>
        <v>4</v>
      </c>
      <c r="I161" s="65">
        <v>4</v>
      </c>
      <c r="J161" s="65">
        <v>3.1</v>
      </c>
      <c r="K161" s="65"/>
      <c r="L161" s="66">
        <f t="shared" ref="L161:L163" si="134">M161+O161</f>
        <v>4</v>
      </c>
      <c r="M161" s="66">
        <f t="shared" ref="M161:O163" si="135">E161+I161</f>
        <v>4</v>
      </c>
      <c r="N161" s="66">
        <f t="shared" si="135"/>
        <v>3.1</v>
      </c>
      <c r="O161" s="66"/>
      <c r="P161" s="374"/>
      <c r="Q161" s="182"/>
      <c r="R161" s="91"/>
    </row>
    <row r="162" spans="1:18" ht="26.25" x14ac:dyDescent="0.25">
      <c r="A162" s="41"/>
      <c r="B162" s="140" t="s">
        <v>528</v>
      </c>
      <c r="C162" s="635"/>
      <c r="D162" s="148">
        <f t="shared" si="132"/>
        <v>1.6</v>
      </c>
      <c r="E162" s="148">
        <v>1.6</v>
      </c>
      <c r="F162" s="148">
        <v>1.2</v>
      </c>
      <c r="G162" s="148"/>
      <c r="H162" s="405">
        <f t="shared" si="133"/>
        <v>0</v>
      </c>
      <c r="I162" s="65"/>
      <c r="J162" s="65"/>
      <c r="K162" s="65"/>
      <c r="L162" s="66">
        <f t="shared" si="134"/>
        <v>1.6</v>
      </c>
      <c r="M162" s="66">
        <f t="shared" si="135"/>
        <v>1.6</v>
      </c>
      <c r="N162" s="66">
        <f t="shared" si="135"/>
        <v>1.2</v>
      </c>
      <c r="O162" s="66"/>
      <c r="P162" s="374"/>
    </row>
    <row r="163" spans="1:18" s="38" customFormat="1" ht="26.25" x14ac:dyDescent="0.25">
      <c r="A163" s="218"/>
      <c r="B163" s="140" t="s">
        <v>502</v>
      </c>
      <c r="C163" s="636"/>
      <c r="D163" s="145">
        <f>E163+G163</f>
        <v>5.0999999999999996</v>
      </c>
      <c r="E163" s="145">
        <v>5.0999999999999996</v>
      </c>
      <c r="F163" s="145">
        <v>3.9</v>
      </c>
      <c r="G163" s="250"/>
      <c r="H163" s="149">
        <f t="shared" si="127"/>
        <v>0</v>
      </c>
      <c r="I163" s="190"/>
      <c r="J163" s="149"/>
      <c r="K163" s="149"/>
      <c r="L163" s="147">
        <f t="shared" si="134"/>
        <v>5.0999999999999996</v>
      </c>
      <c r="M163" s="147">
        <f t="shared" si="135"/>
        <v>5.0999999999999996</v>
      </c>
      <c r="N163" s="147">
        <f t="shared" si="135"/>
        <v>3.9</v>
      </c>
      <c r="O163" s="147">
        <f t="shared" si="135"/>
        <v>0</v>
      </c>
      <c r="P163" s="374"/>
      <c r="Q163" s="191"/>
      <c r="R163" s="192"/>
    </row>
    <row r="164" spans="1:18" x14ac:dyDescent="0.25">
      <c r="A164" s="33" t="s">
        <v>109</v>
      </c>
      <c r="B164" s="30" t="s">
        <v>392</v>
      </c>
      <c r="C164" s="637" t="s">
        <v>51</v>
      </c>
      <c r="D164" s="490">
        <f>E164+G164</f>
        <v>6.5</v>
      </c>
      <c r="E164" s="145">
        <f>SUM(E166:E167)</f>
        <v>6.5</v>
      </c>
      <c r="F164" s="145">
        <f t="shared" ref="F164:G164" si="136">SUM(F166:F167)</f>
        <v>4.9000000000000004</v>
      </c>
      <c r="G164" s="145">
        <f t="shared" si="136"/>
        <v>0</v>
      </c>
      <c r="H164" s="188">
        <f t="shared" si="127"/>
        <v>0</v>
      </c>
      <c r="I164" s="146">
        <f>SUM(I166:I167)</f>
        <v>0</v>
      </c>
      <c r="J164" s="146">
        <f t="shared" ref="J164:K164" si="137">SUM(J166:J167)</f>
        <v>0</v>
      </c>
      <c r="K164" s="146">
        <f t="shared" si="137"/>
        <v>0</v>
      </c>
      <c r="L164" s="147">
        <f>M164+O164</f>
        <v>6.5</v>
      </c>
      <c r="M164" s="147">
        <f>E164+I164</f>
        <v>6.5</v>
      </c>
      <c r="N164" s="147">
        <f>F164+J164</f>
        <v>4.9000000000000004</v>
      </c>
      <c r="O164" s="147">
        <f>G164+K164</f>
        <v>0</v>
      </c>
      <c r="P164" s="374"/>
      <c r="Q164" s="182"/>
      <c r="R164" s="91"/>
    </row>
    <row r="165" spans="1:18" x14ac:dyDescent="0.25">
      <c r="A165" s="41"/>
      <c r="B165" s="340" t="s">
        <v>194</v>
      </c>
      <c r="C165" s="638"/>
      <c r="D165" s="359"/>
      <c r="E165" s="148"/>
      <c r="F165" s="303"/>
      <c r="G165" s="148"/>
      <c r="H165" s="251"/>
      <c r="I165" s="251"/>
      <c r="J165" s="154"/>
      <c r="K165" s="154"/>
      <c r="L165" s="155"/>
      <c r="M165" s="155"/>
      <c r="N165" s="155"/>
      <c r="O165" s="155"/>
      <c r="P165" s="374"/>
      <c r="Q165" s="182"/>
      <c r="R165" s="91"/>
    </row>
    <row r="166" spans="1:18" ht="26.25" x14ac:dyDescent="0.25">
      <c r="A166" s="41"/>
      <c r="B166" s="140" t="s">
        <v>528</v>
      </c>
      <c r="C166" s="639"/>
      <c r="D166" s="148">
        <f t="shared" ref="D166" si="138">E166+G166</f>
        <v>2.4</v>
      </c>
      <c r="E166" s="148">
        <v>2.4</v>
      </c>
      <c r="F166" s="148">
        <v>1.8</v>
      </c>
      <c r="G166" s="148"/>
      <c r="H166" s="405">
        <f t="shared" ref="H166" si="139">I166+K166</f>
        <v>0</v>
      </c>
      <c r="I166" s="65"/>
      <c r="J166" s="65"/>
      <c r="K166" s="65"/>
      <c r="L166" s="66">
        <f t="shared" ref="L166:L167" si="140">M166+O166</f>
        <v>2.4</v>
      </c>
      <c r="M166" s="66">
        <f t="shared" ref="M166:O167" si="141">E166+I166</f>
        <v>2.4</v>
      </c>
      <c r="N166" s="66">
        <f t="shared" si="141"/>
        <v>1.8</v>
      </c>
      <c r="O166" s="66"/>
      <c r="P166" s="374"/>
    </row>
    <row r="167" spans="1:18" s="38" customFormat="1" ht="26.25" x14ac:dyDescent="0.25">
      <c r="A167" s="218"/>
      <c r="B167" s="140" t="s">
        <v>502</v>
      </c>
      <c r="C167" s="640"/>
      <c r="D167" s="145">
        <f>E167+G167</f>
        <v>4.0999999999999996</v>
      </c>
      <c r="E167" s="145">
        <v>4.0999999999999996</v>
      </c>
      <c r="F167" s="145">
        <v>3.1</v>
      </c>
      <c r="G167" s="250"/>
      <c r="H167" s="149">
        <f t="shared" si="127"/>
        <v>0</v>
      </c>
      <c r="I167" s="190"/>
      <c r="J167" s="149"/>
      <c r="K167" s="149"/>
      <c r="L167" s="147">
        <f t="shared" si="140"/>
        <v>4.0999999999999996</v>
      </c>
      <c r="M167" s="147">
        <f t="shared" si="141"/>
        <v>4.0999999999999996</v>
      </c>
      <c r="N167" s="147">
        <f t="shared" si="141"/>
        <v>3.1</v>
      </c>
      <c r="O167" s="147">
        <f t="shared" si="141"/>
        <v>0</v>
      </c>
      <c r="P167" s="374"/>
      <c r="Q167" s="191"/>
      <c r="R167" s="192"/>
    </row>
    <row r="168" spans="1:18" x14ac:dyDescent="0.25">
      <c r="A168" s="33" t="s">
        <v>155</v>
      </c>
      <c r="B168" s="30" t="s">
        <v>42</v>
      </c>
      <c r="C168" s="637" t="s">
        <v>51</v>
      </c>
      <c r="D168" s="490">
        <f>E168+G168</f>
        <v>7</v>
      </c>
      <c r="E168" s="145">
        <f>SUM(E170:E171)</f>
        <v>7</v>
      </c>
      <c r="F168" s="145">
        <f t="shared" ref="F168:G168" si="142">SUM(F170:F171)</f>
        <v>5.3</v>
      </c>
      <c r="G168" s="145">
        <f t="shared" si="142"/>
        <v>0</v>
      </c>
      <c r="H168" s="188">
        <f t="shared" si="127"/>
        <v>0</v>
      </c>
      <c r="I168" s="146">
        <f>SUM(I170:I171)</f>
        <v>0</v>
      </c>
      <c r="J168" s="146">
        <f t="shared" ref="J168:K168" si="143">SUM(J170:J171)</f>
        <v>0</v>
      </c>
      <c r="K168" s="146">
        <f t="shared" si="143"/>
        <v>0</v>
      </c>
      <c r="L168" s="147">
        <f>M168+O168</f>
        <v>7</v>
      </c>
      <c r="M168" s="147">
        <f>E168+I168</f>
        <v>7</v>
      </c>
      <c r="N168" s="147">
        <f>F168+J168</f>
        <v>5.3</v>
      </c>
      <c r="O168" s="147">
        <f>G168+K168</f>
        <v>0</v>
      </c>
      <c r="P168" s="374"/>
      <c r="Q168" s="182"/>
      <c r="R168" s="91"/>
    </row>
    <row r="169" spans="1:18" x14ac:dyDescent="0.25">
      <c r="A169" s="41"/>
      <c r="B169" s="340" t="s">
        <v>194</v>
      </c>
      <c r="C169" s="638"/>
      <c r="D169" s="359"/>
      <c r="E169" s="148"/>
      <c r="F169" s="303"/>
      <c r="G169" s="148"/>
      <c r="H169" s="251"/>
      <c r="I169" s="251"/>
      <c r="J169" s="154"/>
      <c r="K169" s="154"/>
      <c r="L169" s="155"/>
      <c r="M169" s="155"/>
      <c r="N169" s="155"/>
      <c r="O169" s="155"/>
      <c r="P169" s="374"/>
      <c r="Q169" s="182"/>
      <c r="R169" s="91"/>
    </row>
    <row r="170" spans="1:18" ht="26.25" x14ac:dyDescent="0.25">
      <c r="A170" s="41"/>
      <c r="B170" s="140" t="s">
        <v>528</v>
      </c>
      <c r="C170" s="639"/>
      <c r="D170" s="148">
        <f t="shared" ref="D170" si="144">E170+G170</f>
        <v>2</v>
      </c>
      <c r="E170" s="148">
        <v>2</v>
      </c>
      <c r="F170" s="148">
        <v>1.5</v>
      </c>
      <c r="G170" s="148"/>
      <c r="H170" s="405">
        <f t="shared" ref="H170" si="145">I170+K170</f>
        <v>0</v>
      </c>
      <c r="I170" s="65"/>
      <c r="J170" s="65"/>
      <c r="K170" s="65"/>
      <c r="L170" s="66">
        <f t="shared" ref="L170:L171" si="146">M170+O170</f>
        <v>2</v>
      </c>
      <c r="M170" s="66">
        <f t="shared" ref="M170:O171" si="147">E170+I170</f>
        <v>2</v>
      </c>
      <c r="N170" s="66">
        <f t="shared" si="147"/>
        <v>1.5</v>
      </c>
      <c r="O170" s="66"/>
      <c r="P170" s="374"/>
    </row>
    <row r="171" spans="1:18" s="38" customFormat="1" ht="26.25" x14ac:dyDescent="0.25">
      <c r="A171" s="218"/>
      <c r="B171" s="140" t="s">
        <v>502</v>
      </c>
      <c r="C171" s="640"/>
      <c r="D171" s="145">
        <f>E171+G171</f>
        <v>5</v>
      </c>
      <c r="E171" s="145">
        <v>5</v>
      </c>
      <c r="F171" s="145">
        <v>3.8</v>
      </c>
      <c r="G171" s="250"/>
      <c r="H171" s="149">
        <f t="shared" si="127"/>
        <v>0</v>
      </c>
      <c r="I171" s="190"/>
      <c r="J171" s="149"/>
      <c r="K171" s="149"/>
      <c r="L171" s="147">
        <f t="shared" si="146"/>
        <v>5</v>
      </c>
      <c r="M171" s="147">
        <f t="shared" si="147"/>
        <v>5</v>
      </c>
      <c r="N171" s="147">
        <f t="shared" si="147"/>
        <v>3.8</v>
      </c>
      <c r="O171" s="147">
        <f t="shared" si="147"/>
        <v>0</v>
      </c>
      <c r="P171" s="374"/>
      <c r="Q171" s="191"/>
      <c r="R171" s="192"/>
    </row>
    <row r="172" spans="1:18" x14ac:dyDescent="0.25">
      <c r="A172" s="33" t="s">
        <v>156</v>
      </c>
      <c r="B172" s="30" t="s">
        <v>393</v>
      </c>
      <c r="C172" s="637" t="s">
        <v>51</v>
      </c>
      <c r="D172" s="490">
        <f>E172+G172</f>
        <v>3.8</v>
      </c>
      <c r="E172" s="145">
        <f>SUM(E174:E175)</f>
        <v>3.8</v>
      </c>
      <c r="F172" s="145">
        <f t="shared" ref="F172:G172" si="148">SUM(F174:F175)</f>
        <v>2.9000000000000004</v>
      </c>
      <c r="G172" s="145">
        <f t="shared" si="148"/>
        <v>0</v>
      </c>
      <c r="H172" s="188">
        <f>I172+K172</f>
        <v>0</v>
      </c>
      <c r="I172" s="146">
        <f>SUM(I174:I175)</f>
        <v>0</v>
      </c>
      <c r="J172" s="146">
        <f t="shared" ref="J172:K172" si="149">SUM(J174:J175)</f>
        <v>0</v>
      </c>
      <c r="K172" s="146">
        <f t="shared" si="149"/>
        <v>0</v>
      </c>
      <c r="L172" s="147">
        <f>M172+O172</f>
        <v>3.8</v>
      </c>
      <c r="M172" s="147">
        <f>E172+I172</f>
        <v>3.8</v>
      </c>
      <c r="N172" s="147">
        <f>F172+J172</f>
        <v>2.9000000000000004</v>
      </c>
      <c r="O172" s="147">
        <f>G172+K172</f>
        <v>0</v>
      </c>
      <c r="P172" s="374"/>
      <c r="Q172" s="182"/>
      <c r="R172" s="91"/>
    </row>
    <row r="173" spans="1:18" x14ac:dyDescent="0.25">
      <c r="A173" s="41"/>
      <c r="B173" s="340" t="s">
        <v>194</v>
      </c>
      <c r="C173" s="638"/>
      <c r="D173" s="359"/>
      <c r="E173" s="148"/>
      <c r="F173" s="303"/>
      <c r="G173" s="148"/>
      <c r="H173" s="251"/>
      <c r="I173" s="251"/>
      <c r="J173" s="154"/>
      <c r="K173" s="154"/>
      <c r="L173" s="155"/>
      <c r="M173" s="155"/>
      <c r="N173" s="155"/>
      <c r="O173" s="155"/>
      <c r="P173" s="374"/>
      <c r="Q173" s="182"/>
      <c r="R173" s="91"/>
    </row>
    <row r="174" spans="1:18" ht="26.25" x14ac:dyDescent="0.25">
      <c r="A174" s="41"/>
      <c r="B174" s="140" t="s">
        <v>528</v>
      </c>
      <c r="C174" s="639"/>
      <c r="D174" s="148">
        <f t="shared" ref="D174" si="150">E174+G174</f>
        <v>1.4</v>
      </c>
      <c r="E174" s="148">
        <v>1.4</v>
      </c>
      <c r="F174" s="148">
        <v>1.1000000000000001</v>
      </c>
      <c r="G174" s="148"/>
      <c r="H174" s="405">
        <f t="shared" ref="H174" si="151">I174+K174</f>
        <v>0</v>
      </c>
      <c r="I174" s="65"/>
      <c r="J174" s="65"/>
      <c r="K174" s="65"/>
      <c r="L174" s="66">
        <f t="shared" ref="L174:L175" si="152">M174+O174</f>
        <v>1.4</v>
      </c>
      <c r="M174" s="66">
        <f t="shared" ref="M174:O175" si="153">E174+I174</f>
        <v>1.4</v>
      </c>
      <c r="N174" s="66">
        <f t="shared" si="153"/>
        <v>1.1000000000000001</v>
      </c>
      <c r="O174" s="66"/>
      <c r="P174" s="374"/>
    </row>
    <row r="175" spans="1:18" s="38" customFormat="1" ht="26.25" x14ac:dyDescent="0.25">
      <c r="A175" s="218"/>
      <c r="B175" s="140" t="s">
        <v>502</v>
      </c>
      <c r="C175" s="640"/>
      <c r="D175" s="145">
        <f>E175+G175</f>
        <v>2.4</v>
      </c>
      <c r="E175" s="145">
        <v>2.4</v>
      </c>
      <c r="F175" s="145">
        <v>1.8</v>
      </c>
      <c r="G175" s="250"/>
      <c r="H175" s="149">
        <f>I175+K175</f>
        <v>0</v>
      </c>
      <c r="I175" s="190"/>
      <c r="J175" s="149"/>
      <c r="K175" s="149"/>
      <c r="L175" s="147">
        <f t="shared" si="152"/>
        <v>2.4</v>
      </c>
      <c r="M175" s="147">
        <f t="shared" si="153"/>
        <v>2.4</v>
      </c>
      <c r="N175" s="147">
        <f t="shared" si="153"/>
        <v>1.8</v>
      </c>
      <c r="O175" s="147">
        <f t="shared" si="153"/>
        <v>0</v>
      </c>
      <c r="P175" s="374"/>
      <c r="Q175" s="191"/>
      <c r="R175" s="192"/>
    </row>
    <row r="176" spans="1:18" x14ac:dyDescent="0.25">
      <c r="A176" s="33" t="s">
        <v>110</v>
      </c>
      <c r="B176" s="30" t="s">
        <v>41</v>
      </c>
      <c r="C176" s="637" t="s">
        <v>51</v>
      </c>
      <c r="D176" s="490">
        <f>E176+G176</f>
        <v>3.8</v>
      </c>
      <c r="E176" s="145">
        <f>SUM(E178:E179)</f>
        <v>3.8</v>
      </c>
      <c r="F176" s="145">
        <f t="shared" ref="F176:G176" si="154">SUM(F178:F179)</f>
        <v>2.9</v>
      </c>
      <c r="G176" s="145">
        <f t="shared" si="154"/>
        <v>0</v>
      </c>
      <c r="H176" s="188">
        <f t="shared" si="127"/>
        <v>0</v>
      </c>
      <c r="I176" s="146">
        <f>SUM(I178:I179)</f>
        <v>0</v>
      </c>
      <c r="J176" s="146">
        <f t="shared" ref="J176:K176" si="155">SUM(J178:J179)</f>
        <v>0</v>
      </c>
      <c r="K176" s="146">
        <f t="shared" si="155"/>
        <v>0</v>
      </c>
      <c r="L176" s="147">
        <f>M176+O176</f>
        <v>3.8</v>
      </c>
      <c r="M176" s="147">
        <f>E176+I176</f>
        <v>3.8</v>
      </c>
      <c r="N176" s="147">
        <f>F176+J176</f>
        <v>2.9</v>
      </c>
      <c r="O176" s="147">
        <f>G176+K176</f>
        <v>0</v>
      </c>
      <c r="P176" s="374"/>
      <c r="Q176" s="182"/>
      <c r="R176" s="91"/>
    </row>
    <row r="177" spans="1:18" x14ac:dyDescent="0.25">
      <c r="A177" s="41"/>
      <c r="B177" s="340" t="s">
        <v>194</v>
      </c>
      <c r="C177" s="638"/>
      <c r="D177" s="359"/>
      <c r="E177" s="148"/>
      <c r="F177" s="303"/>
      <c r="G177" s="148"/>
      <c r="H177" s="251"/>
      <c r="I177" s="251"/>
      <c r="J177" s="154"/>
      <c r="K177" s="154"/>
      <c r="L177" s="155"/>
      <c r="M177" s="155"/>
      <c r="N177" s="155"/>
      <c r="O177" s="155"/>
      <c r="P177" s="374"/>
      <c r="Q177" s="182"/>
      <c r="R177" s="91"/>
    </row>
    <row r="178" spans="1:18" ht="26.25" x14ac:dyDescent="0.25">
      <c r="A178" s="41"/>
      <c r="B178" s="140" t="s">
        <v>528</v>
      </c>
      <c r="C178" s="639"/>
      <c r="D178" s="148">
        <f t="shared" ref="D178" si="156">E178+G178</f>
        <v>1.2</v>
      </c>
      <c r="E178" s="148">
        <v>1.2</v>
      </c>
      <c r="F178" s="148">
        <v>0.9</v>
      </c>
      <c r="G178" s="148"/>
      <c r="H178" s="405">
        <f t="shared" ref="H178" si="157">I178+K178</f>
        <v>0</v>
      </c>
      <c r="I178" s="65"/>
      <c r="J178" s="65"/>
      <c r="K178" s="65"/>
      <c r="L178" s="66">
        <f t="shared" ref="L178:L179" si="158">M178+O178</f>
        <v>1.2</v>
      </c>
      <c r="M178" s="66">
        <f t="shared" ref="M178:O179" si="159">E178+I178</f>
        <v>1.2</v>
      </c>
      <c r="N178" s="66">
        <f t="shared" si="159"/>
        <v>0.9</v>
      </c>
      <c r="O178" s="66"/>
      <c r="P178" s="374"/>
    </row>
    <row r="179" spans="1:18" s="38" customFormat="1" ht="26.25" x14ac:dyDescent="0.25">
      <c r="A179" s="218"/>
      <c r="B179" s="140" t="s">
        <v>502</v>
      </c>
      <c r="C179" s="640"/>
      <c r="D179" s="145">
        <f>E179+G179</f>
        <v>2.6</v>
      </c>
      <c r="E179" s="145">
        <v>2.6</v>
      </c>
      <c r="F179" s="145">
        <v>2</v>
      </c>
      <c r="G179" s="250"/>
      <c r="H179" s="149">
        <f t="shared" si="127"/>
        <v>0</v>
      </c>
      <c r="I179" s="190"/>
      <c r="J179" s="149"/>
      <c r="K179" s="149"/>
      <c r="L179" s="147">
        <f t="shared" si="158"/>
        <v>2.6</v>
      </c>
      <c r="M179" s="147">
        <f t="shared" si="159"/>
        <v>2.6</v>
      </c>
      <c r="N179" s="147">
        <f t="shared" si="159"/>
        <v>2</v>
      </c>
      <c r="O179" s="147">
        <f t="shared" si="159"/>
        <v>0</v>
      </c>
      <c r="P179" s="374"/>
      <c r="Q179" s="191"/>
      <c r="R179" s="192"/>
    </row>
    <row r="180" spans="1:18" x14ac:dyDescent="0.25">
      <c r="A180" s="33" t="s">
        <v>157</v>
      </c>
      <c r="B180" s="30" t="s">
        <v>161</v>
      </c>
      <c r="C180" s="633" t="s">
        <v>51</v>
      </c>
      <c r="D180" s="490">
        <f>E180+G180</f>
        <v>3.7</v>
      </c>
      <c r="E180" s="145">
        <f>SUM(E182:E184)</f>
        <v>3.7</v>
      </c>
      <c r="F180" s="145">
        <f t="shared" ref="F180:G180" si="160">SUM(F182:F184)</f>
        <v>2.8</v>
      </c>
      <c r="G180" s="145">
        <f t="shared" si="160"/>
        <v>0</v>
      </c>
      <c r="H180" s="188">
        <f t="shared" si="127"/>
        <v>2</v>
      </c>
      <c r="I180" s="146">
        <f>SUM(I182:I184)</f>
        <v>2</v>
      </c>
      <c r="J180" s="146">
        <f t="shared" ref="J180:K180" si="161">SUM(J182:J184)</f>
        <v>1.5</v>
      </c>
      <c r="K180" s="146">
        <f t="shared" si="161"/>
        <v>0</v>
      </c>
      <c r="L180" s="147">
        <f>M180+O180</f>
        <v>5.7</v>
      </c>
      <c r="M180" s="147">
        <f>E180+I180</f>
        <v>5.7</v>
      </c>
      <c r="N180" s="147">
        <f>F180+J180</f>
        <v>4.3</v>
      </c>
      <c r="O180" s="147">
        <f t="shared" ref="O180" si="162">G180+K180+O182</f>
        <v>0</v>
      </c>
      <c r="P180" s="374"/>
      <c r="Q180" s="182"/>
      <c r="R180" s="91"/>
    </row>
    <row r="181" spans="1:18" x14ac:dyDescent="0.25">
      <c r="A181" s="41"/>
      <c r="B181" s="340" t="s">
        <v>194</v>
      </c>
      <c r="C181" s="634"/>
      <c r="D181" s="359"/>
      <c r="E181" s="148"/>
      <c r="F181" s="303"/>
      <c r="G181" s="148"/>
      <c r="H181" s="251"/>
      <c r="I181" s="251"/>
      <c r="J181" s="154"/>
      <c r="K181" s="154"/>
      <c r="L181" s="155"/>
      <c r="M181" s="155"/>
      <c r="N181" s="155"/>
      <c r="O181" s="155"/>
      <c r="P181" s="374"/>
      <c r="Q181" s="182"/>
      <c r="R181" s="91"/>
    </row>
    <row r="182" spans="1:18" ht="26.25" x14ac:dyDescent="0.25">
      <c r="A182" s="41"/>
      <c r="B182" s="475" t="s">
        <v>351</v>
      </c>
      <c r="C182" s="634"/>
      <c r="D182" s="148">
        <f t="shared" ref="D182:D183" si="163">E182+G182</f>
        <v>0</v>
      </c>
      <c r="E182" s="148"/>
      <c r="F182" s="303"/>
      <c r="G182" s="148"/>
      <c r="H182" s="405">
        <f t="shared" ref="H182:H183" si="164">I182+K182</f>
        <v>2</v>
      </c>
      <c r="I182" s="65">
        <v>2</v>
      </c>
      <c r="J182" s="65">
        <v>1.5</v>
      </c>
      <c r="K182" s="65"/>
      <c r="L182" s="66">
        <f t="shared" ref="L182:L184" si="165">M182+O182</f>
        <v>2</v>
      </c>
      <c r="M182" s="66">
        <f t="shared" ref="M182:O184" si="166">E182+I182</f>
        <v>2</v>
      </c>
      <c r="N182" s="66">
        <f t="shared" si="166"/>
        <v>1.5</v>
      </c>
      <c r="O182" s="66"/>
      <c r="P182" s="374"/>
      <c r="Q182" s="182"/>
      <c r="R182" s="91"/>
    </row>
    <row r="183" spans="1:18" ht="26.25" x14ac:dyDescent="0.25">
      <c r="A183" s="41"/>
      <c r="B183" s="140" t="s">
        <v>528</v>
      </c>
      <c r="C183" s="635"/>
      <c r="D183" s="148">
        <f t="shared" si="163"/>
        <v>1.7</v>
      </c>
      <c r="E183" s="148">
        <v>1.7</v>
      </c>
      <c r="F183" s="148">
        <v>1.3</v>
      </c>
      <c r="G183" s="148"/>
      <c r="H183" s="405">
        <f t="shared" si="164"/>
        <v>0</v>
      </c>
      <c r="I183" s="65"/>
      <c r="J183" s="65"/>
      <c r="K183" s="65"/>
      <c r="L183" s="66">
        <f t="shared" si="165"/>
        <v>1.7</v>
      </c>
      <c r="M183" s="66">
        <f t="shared" si="166"/>
        <v>1.7</v>
      </c>
      <c r="N183" s="66">
        <f t="shared" si="166"/>
        <v>1.3</v>
      </c>
      <c r="O183" s="66"/>
      <c r="P183" s="374"/>
    </row>
    <row r="184" spans="1:18" s="38" customFormat="1" ht="26.25" x14ac:dyDescent="0.25">
      <c r="A184" s="218"/>
      <c r="B184" s="140" t="s">
        <v>502</v>
      </c>
      <c r="C184" s="636"/>
      <c r="D184" s="145">
        <f>E184+G184</f>
        <v>2</v>
      </c>
      <c r="E184" s="145">
        <v>2</v>
      </c>
      <c r="F184" s="145">
        <v>1.5</v>
      </c>
      <c r="G184" s="250"/>
      <c r="H184" s="149">
        <f t="shared" si="127"/>
        <v>0</v>
      </c>
      <c r="I184" s="190"/>
      <c r="J184" s="149"/>
      <c r="K184" s="149"/>
      <c r="L184" s="147">
        <f t="shared" si="165"/>
        <v>2</v>
      </c>
      <c r="M184" s="147">
        <f t="shared" si="166"/>
        <v>2</v>
      </c>
      <c r="N184" s="147">
        <f t="shared" si="166"/>
        <v>1.5</v>
      </c>
      <c r="O184" s="147">
        <f t="shared" si="166"/>
        <v>0</v>
      </c>
      <c r="P184" s="374"/>
      <c r="Q184" s="191"/>
      <c r="R184" s="192"/>
    </row>
    <row r="185" spans="1:18" x14ac:dyDescent="0.25">
      <c r="A185" s="33" t="s">
        <v>158</v>
      </c>
      <c r="B185" s="30" t="s">
        <v>153</v>
      </c>
      <c r="C185" s="633" t="s">
        <v>51</v>
      </c>
      <c r="D185" s="490">
        <f>E185+G185</f>
        <v>10.1</v>
      </c>
      <c r="E185" s="145">
        <f>SUM(E187:E188)</f>
        <v>10.1</v>
      </c>
      <c r="F185" s="145">
        <f t="shared" ref="F185:G185" si="167">SUM(F187:F188)</f>
        <v>7.6999999999999993</v>
      </c>
      <c r="G185" s="145">
        <f t="shared" si="167"/>
        <v>0</v>
      </c>
      <c r="H185" s="188">
        <f t="shared" si="127"/>
        <v>0</v>
      </c>
      <c r="I185" s="146">
        <f>SUM(I187:I188)</f>
        <v>0</v>
      </c>
      <c r="J185" s="146">
        <f t="shared" ref="J185:K185" si="168">SUM(J187:J188)</f>
        <v>0</v>
      </c>
      <c r="K185" s="146">
        <f t="shared" si="168"/>
        <v>0</v>
      </c>
      <c r="L185" s="147">
        <f>M185+O185</f>
        <v>10.1</v>
      </c>
      <c r="M185" s="147">
        <f>E185+I185</f>
        <v>10.1</v>
      </c>
      <c r="N185" s="147">
        <f>F185+J185</f>
        <v>7.6999999999999993</v>
      </c>
      <c r="O185" s="147">
        <f>G185+K185</f>
        <v>0</v>
      </c>
      <c r="P185" s="374"/>
      <c r="Q185" s="182"/>
      <c r="R185" s="91"/>
    </row>
    <row r="186" spans="1:18" x14ac:dyDescent="0.25">
      <c r="A186" s="41"/>
      <c r="B186" s="340" t="s">
        <v>194</v>
      </c>
      <c r="C186" s="634"/>
      <c r="D186" s="359"/>
      <c r="E186" s="148"/>
      <c r="F186" s="148"/>
      <c r="G186" s="199"/>
      <c r="H186" s="251"/>
      <c r="I186" s="251"/>
      <c r="J186" s="154"/>
      <c r="K186" s="154"/>
      <c r="L186" s="155"/>
      <c r="M186" s="155"/>
      <c r="N186" s="155"/>
      <c r="O186" s="155"/>
      <c r="P186" s="374"/>
      <c r="Q186" s="182"/>
      <c r="R186" s="91"/>
    </row>
    <row r="187" spans="1:18" ht="26.25" x14ac:dyDescent="0.25">
      <c r="A187" s="41"/>
      <c r="B187" s="140" t="s">
        <v>528</v>
      </c>
      <c r="C187" s="635"/>
      <c r="D187" s="148">
        <f t="shared" ref="D187" si="169">E187+G187</f>
        <v>4.5</v>
      </c>
      <c r="E187" s="148">
        <v>4.5</v>
      </c>
      <c r="F187" s="148">
        <v>3.4</v>
      </c>
      <c r="G187" s="148"/>
      <c r="H187" s="405">
        <f t="shared" ref="H187" si="170">I187+K187</f>
        <v>0</v>
      </c>
      <c r="I187" s="65"/>
      <c r="J187" s="65"/>
      <c r="K187" s="65"/>
      <c r="L187" s="66">
        <f t="shared" ref="L187:L188" si="171">M187+O187</f>
        <v>4.5</v>
      </c>
      <c r="M187" s="66">
        <f t="shared" ref="M187:O188" si="172">E187+I187</f>
        <v>4.5</v>
      </c>
      <c r="N187" s="66">
        <f t="shared" si="172"/>
        <v>3.4</v>
      </c>
      <c r="O187" s="66"/>
      <c r="P187" s="374"/>
    </row>
    <row r="188" spans="1:18" s="38" customFormat="1" ht="26.25" x14ac:dyDescent="0.25">
      <c r="A188" s="218"/>
      <c r="B188" s="140" t="s">
        <v>502</v>
      </c>
      <c r="C188" s="636"/>
      <c r="D188" s="145">
        <f>E188+G188</f>
        <v>5.6</v>
      </c>
      <c r="E188" s="145">
        <v>5.6</v>
      </c>
      <c r="F188" s="145">
        <v>4.3</v>
      </c>
      <c r="G188" s="250"/>
      <c r="H188" s="149">
        <f t="shared" si="127"/>
        <v>0</v>
      </c>
      <c r="I188" s="190"/>
      <c r="J188" s="149"/>
      <c r="K188" s="149"/>
      <c r="L188" s="147">
        <f t="shared" si="171"/>
        <v>5.6</v>
      </c>
      <c r="M188" s="147">
        <f t="shared" si="172"/>
        <v>5.6</v>
      </c>
      <c r="N188" s="147">
        <f t="shared" si="172"/>
        <v>4.3</v>
      </c>
      <c r="O188" s="147">
        <f t="shared" si="172"/>
        <v>0</v>
      </c>
      <c r="P188" s="374"/>
      <c r="Q188" s="191"/>
      <c r="R188" s="192"/>
    </row>
    <row r="189" spans="1:18" x14ac:dyDescent="0.25">
      <c r="A189" s="33" t="s">
        <v>111</v>
      </c>
      <c r="B189" s="30" t="s">
        <v>34</v>
      </c>
      <c r="C189" s="633" t="s">
        <v>51</v>
      </c>
      <c r="D189" s="490">
        <f>E189+G189</f>
        <v>5.7</v>
      </c>
      <c r="E189" s="145">
        <f>SUM(E191:E192)</f>
        <v>5.7</v>
      </c>
      <c r="F189" s="145">
        <f t="shared" ref="F189:G189" si="173">SUM(F191:F192)</f>
        <v>4.3</v>
      </c>
      <c r="G189" s="145">
        <f t="shared" si="173"/>
        <v>0</v>
      </c>
      <c r="H189" s="188">
        <f t="shared" si="127"/>
        <v>0</v>
      </c>
      <c r="I189" s="146">
        <f>SUM(I191:I192)</f>
        <v>0</v>
      </c>
      <c r="J189" s="146">
        <f t="shared" ref="J189:K189" si="174">SUM(J191:J192)</f>
        <v>0</v>
      </c>
      <c r="K189" s="146">
        <f t="shared" si="174"/>
        <v>0</v>
      </c>
      <c r="L189" s="147">
        <f>M189+O189</f>
        <v>5.7</v>
      </c>
      <c r="M189" s="147">
        <f>E189+I189</f>
        <v>5.7</v>
      </c>
      <c r="N189" s="147">
        <f>F189+J189</f>
        <v>4.3</v>
      </c>
      <c r="O189" s="147">
        <f>G189+K189</f>
        <v>0</v>
      </c>
      <c r="P189" s="374"/>
      <c r="Q189" s="182"/>
      <c r="R189" s="91"/>
    </row>
    <row r="190" spans="1:18" x14ac:dyDescent="0.25">
      <c r="A190" s="41"/>
      <c r="B190" s="340" t="s">
        <v>194</v>
      </c>
      <c r="C190" s="634"/>
      <c r="D190" s="359"/>
      <c r="E190" s="148"/>
      <c r="F190" s="303"/>
      <c r="G190" s="148"/>
      <c r="H190" s="251"/>
      <c r="I190" s="251"/>
      <c r="J190" s="154"/>
      <c r="K190" s="154"/>
      <c r="L190" s="155"/>
      <c r="M190" s="155"/>
      <c r="N190" s="155"/>
      <c r="O190" s="155"/>
      <c r="P190" s="374"/>
      <c r="Q190" s="182"/>
      <c r="R190" s="91"/>
    </row>
    <row r="191" spans="1:18" ht="26.25" x14ac:dyDescent="0.25">
      <c r="A191" s="41"/>
      <c r="B191" s="140" t="s">
        <v>528</v>
      </c>
      <c r="C191" s="635"/>
      <c r="D191" s="148">
        <f t="shared" ref="D191" si="175">E191+G191</f>
        <v>2.5</v>
      </c>
      <c r="E191" s="148">
        <v>2.5</v>
      </c>
      <c r="F191" s="148">
        <v>1.9</v>
      </c>
      <c r="G191" s="148"/>
      <c r="H191" s="405">
        <f t="shared" ref="H191" si="176">I191+K191</f>
        <v>0</v>
      </c>
      <c r="I191" s="65"/>
      <c r="J191" s="65"/>
      <c r="K191" s="65"/>
      <c r="L191" s="66">
        <f t="shared" ref="L191:L192" si="177">M191+O191</f>
        <v>2.5</v>
      </c>
      <c r="M191" s="66">
        <f t="shared" ref="M191:O192" si="178">E191+I191</f>
        <v>2.5</v>
      </c>
      <c r="N191" s="66">
        <f t="shared" si="178"/>
        <v>1.9</v>
      </c>
      <c r="O191" s="66"/>
      <c r="P191" s="374"/>
    </row>
    <row r="192" spans="1:18" s="38" customFormat="1" ht="26.25" x14ac:dyDescent="0.25">
      <c r="A192" s="218"/>
      <c r="B192" s="140" t="s">
        <v>502</v>
      </c>
      <c r="C192" s="636"/>
      <c r="D192" s="145">
        <f>E192+G192</f>
        <v>3.2</v>
      </c>
      <c r="E192" s="145">
        <v>3.2</v>
      </c>
      <c r="F192" s="145">
        <v>2.4</v>
      </c>
      <c r="G192" s="250"/>
      <c r="H192" s="149">
        <f t="shared" si="127"/>
        <v>0</v>
      </c>
      <c r="I192" s="251"/>
      <c r="J192" s="154"/>
      <c r="K192" s="154"/>
      <c r="L192" s="147">
        <f t="shared" si="177"/>
        <v>3.2</v>
      </c>
      <c r="M192" s="147">
        <f t="shared" si="178"/>
        <v>3.2</v>
      </c>
      <c r="N192" s="147">
        <f t="shared" si="178"/>
        <v>2.4</v>
      </c>
      <c r="O192" s="147">
        <f t="shared" si="178"/>
        <v>0</v>
      </c>
      <c r="P192" s="374"/>
      <c r="Q192" s="191"/>
      <c r="R192" s="192"/>
    </row>
    <row r="193" spans="1:18" x14ac:dyDescent="0.25">
      <c r="A193" s="33" t="s">
        <v>112</v>
      </c>
      <c r="B193" s="30" t="s">
        <v>36</v>
      </c>
      <c r="C193" s="641" t="s">
        <v>51</v>
      </c>
      <c r="D193" s="490">
        <f>E193+G193</f>
        <v>5.2</v>
      </c>
      <c r="E193" s="145">
        <f>SUM(E195:E196)</f>
        <v>5.2</v>
      </c>
      <c r="F193" s="145">
        <f t="shared" ref="F193:G193" si="179">SUM(F195:F196)</f>
        <v>4</v>
      </c>
      <c r="G193" s="145">
        <f t="shared" si="179"/>
        <v>0</v>
      </c>
      <c r="H193" s="202">
        <f t="shared" si="127"/>
        <v>0</v>
      </c>
      <c r="I193" s="146">
        <f>SUM(I195:I196)</f>
        <v>0</v>
      </c>
      <c r="J193" s="146">
        <f t="shared" ref="J193:K193" si="180">SUM(J195:J196)</f>
        <v>0</v>
      </c>
      <c r="K193" s="146">
        <f t="shared" si="180"/>
        <v>0</v>
      </c>
      <c r="L193" s="194">
        <f>M193+O193</f>
        <v>5.2</v>
      </c>
      <c r="M193" s="147">
        <f>E193+I193</f>
        <v>5.2</v>
      </c>
      <c r="N193" s="147">
        <f>F193+J193</f>
        <v>4</v>
      </c>
      <c r="O193" s="147">
        <f>G193+K193</f>
        <v>0</v>
      </c>
      <c r="P193" s="374"/>
      <c r="Q193" s="182"/>
      <c r="R193" s="91"/>
    </row>
    <row r="194" spans="1:18" x14ac:dyDescent="0.25">
      <c r="A194" s="41"/>
      <c r="B194" s="340" t="s">
        <v>194</v>
      </c>
      <c r="C194" s="635"/>
      <c r="D194" s="359"/>
      <c r="E194" s="148"/>
      <c r="F194" s="303"/>
      <c r="G194" s="148"/>
      <c r="H194" s="253"/>
      <c r="I194" s="154"/>
      <c r="J194" s="253"/>
      <c r="K194" s="154"/>
      <c r="L194" s="256"/>
      <c r="M194" s="155"/>
      <c r="N194" s="155"/>
      <c r="O194" s="155"/>
      <c r="P194" s="374"/>
      <c r="Q194" s="182"/>
      <c r="R194" s="91"/>
    </row>
    <row r="195" spans="1:18" ht="26.25" x14ac:dyDescent="0.25">
      <c r="A195" s="41"/>
      <c r="B195" s="140" t="s">
        <v>528</v>
      </c>
      <c r="C195" s="635"/>
      <c r="D195" s="148">
        <f t="shared" ref="D195" si="181">E195+G195</f>
        <v>2.6</v>
      </c>
      <c r="E195" s="148">
        <v>2.6</v>
      </c>
      <c r="F195" s="148">
        <v>2</v>
      </c>
      <c r="G195" s="148"/>
      <c r="H195" s="405">
        <f t="shared" ref="H195" si="182">I195+K195</f>
        <v>0</v>
      </c>
      <c r="I195" s="65"/>
      <c r="J195" s="65"/>
      <c r="K195" s="65"/>
      <c r="L195" s="66">
        <f t="shared" ref="L195:L196" si="183">M195+O195</f>
        <v>2.6</v>
      </c>
      <c r="M195" s="66">
        <f t="shared" ref="M195:O196" si="184">E195+I195</f>
        <v>2.6</v>
      </c>
      <c r="N195" s="66">
        <f t="shared" si="184"/>
        <v>2</v>
      </c>
      <c r="O195" s="66"/>
      <c r="P195" s="374"/>
    </row>
    <row r="196" spans="1:18" s="38" customFormat="1" ht="26.25" x14ac:dyDescent="0.25">
      <c r="A196" s="218"/>
      <c r="B196" s="140" t="s">
        <v>502</v>
      </c>
      <c r="C196" s="636"/>
      <c r="D196" s="145">
        <f>E196+G196</f>
        <v>2.6</v>
      </c>
      <c r="E196" s="145">
        <v>2.6</v>
      </c>
      <c r="F196" s="145">
        <v>2</v>
      </c>
      <c r="G196" s="250"/>
      <c r="H196" s="307">
        <f t="shared" si="127"/>
        <v>0</v>
      </c>
      <c r="I196" s="149"/>
      <c r="J196" s="282"/>
      <c r="K196" s="149"/>
      <c r="L196" s="147">
        <f t="shared" si="183"/>
        <v>2.6</v>
      </c>
      <c r="M196" s="147">
        <f t="shared" si="184"/>
        <v>2.6</v>
      </c>
      <c r="N196" s="147">
        <f t="shared" si="184"/>
        <v>2</v>
      </c>
      <c r="O196" s="147">
        <f t="shared" si="184"/>
        <v>0</v>
      </c>
      <c r="P196" s="374"/>
      <c r="Q196" s="191"/>
      <c r="R196" s="192"/>
    </row>
    <row r="197" spans="1:18" x14ac:dyDescent="0.25">
      <c r="A197" s="33" t="s">
        <v>113</v>
      </c>
      <c r="B197" s="30" t="s">
        <v>38</v>
      </c>
      <c r="C197" s="633" t="s">
        <v>51</v>
      </c>
      <c r="D197" s="490">
        <f>E197+G197</f>
        <v>11.5</v>
      </c>
      <c r="E197" s="145">
        <f>SUM(E199:E200)</f>
        <v>11.5</v>
      </c>
      <c r="F197" s="145">
        <f t="shared" ref="F197:G197" si="185">SUM(F199:F200)</f>
        <v>8.8000000000000007</v>
      </c>
      <c r="G197" s="145">
        <f t="shared" si="185"/>
        <v>0</v>
      </c>
      <c r="H197" s="188">
        <f t="shared" si="127"/>
        <v>0</v>
      </c>
      <c r="I197" s="146">
        <f>SUM(I199:I200)</f>
        <v>0</v>
      </c>
      <c r="J197" s="146">
        <f t="shared" ref="J197:K197" si="186">SUM(J199:J200)</f>
        <v>0</v>
      </c>
      <c r="K197" s="146">
        <f t="shared" si="186"/>
        <v>0</v>
      </c>
      <c r="L197" s="147">
        <f>M197+O197</f>
        <v>11.5</v>
      </c>
      <c r="M197" s="147">
        <f>E197+I197</f>
        <v>11.5</v>
      </c>
      <c r="N197" s="147">
        <f>F197+J197</f>
        <v>8.8000000000000007</v>
      </c>
      <c r="O197" s="147">
        <f>G197+K197</f>
        <v>0</v>
      </c>
      <c r="P197" s="374"/>
      <c r="Q197" s="182"/>
      <c r="R197" s="91"/>
    </row>
    <row r="198" spans="1:18" x14ac:dyDescent="0.25">
      <c r="A198" s="41"/>
      <c r="B198" s="340" t="s">
        <v>194</v>
      </c>
      <c r="C198" s="634"/>
      <c r="D198" s="359"/>
      <c r="E198" s="148"/>
      <c r="F198" s="303"/>
      <c r="G198" s="148"/>
      <c r="H198" s="251"/>
      <c r="I198" s="251"/>
      <c r="J198" s="154"/>
      <c r="K198" s="154"/>
      <c r="L198" s="155"/>
      <c r="M198" s="155"/>
      <c r="N198" s="155"/>
      <c r="O198" s="155"/>
      <c r="P198" s="374"/>
      <c r="Q198" s="182"/>
      <c r="R198" s="91"/>
    </row>
    <row r="199" spans="1:18" ht="26.25" x14ac:dyDescent="0.25">
      <c r="A199" s="41"/>
      <c r="B199" s="140" t="s">
        <v>528</v>
      </c>
      <c r="C199" s="635"/>
      <c r="D199" s="148">
        <f t="shared" ref="D199" si="187">E199+G199</f>
        <v>4.8</v>
      </c>
      <c r="E199" s="148">
        <v>4.8</v>
      </c>
      <c r="F199" s="148">
        <v>3.7</v>
      </c>
      <c r="G199" s="148"/>
      <c r="H199" s="405">
        <f t="shared" ref="H199" si="188">I199+K199</f>
        <v>0</v>
      </c>
      <c r="I199" s="65"/>
      <c r="J199" s="65"/>
      <c r="K199" s="65"/>
      <c r="L199" s="66">
        <f t="shared" ref="L199:L200" si="189">M199+O199</f>
        <v>4.8</v>
      </c>
      <c r="M199" s="66">
        <f t="shared" ref="M199:O200" si="190">E199+I199</f>
        <v>4.8</v>
      </c>
      <c r="N199" s="66">
        <f t="shared" si="190"/>
        <v>3.7</v>
      </c>
      <c r="O199" s="66"/>
      <c r="P199" s="374"/>
    </row>
    <row r="200" spans="1:18" s="38" customFormat="1" ht="26.25" x14ac:dyDescent="0.25">
      <c r="A200" s="218"/>
      <c r="B200" s="140" t="s">
        <v>502</v>
      </c>
      <c r="C200" s="636"/>
      <c r="D200" s="145">
        <f>E200+G200</f>
        <v>6.7</v>
      </c>
      <c r="E200" s="145">
        <v>6.7</v>
      </c>
      <c r="F200" s="145">
        <v>5.0999999999999996</v>
      </c>
      <c r="G200" s="250"/>
      <c r="H200" s="149">
        <f t="shared" si="127"/>
        <v>0</v>
      </c>
      <c r="I200" s="190"/>
      <c r="J200" s="149"/>
      <c r="K200" s="149"/>
      <c r="L200" s="147">
        <f t="shared" si="189"/>
        <v>6.7</v>
      </c>
      <c r="M200" s="147">
        <f t="shared" si="190"/>
        <v>6.7</v>
      </c>
      <c r="N200" s="147">
        <f t="shared" si="190"/>
        <v>5.0999999999999996</v>
      </c>
      <c r="O200" s="147">
        <f t="shared" si="190"/>
        <v>0</v>
      </c>
      <c r="P200" s="374"/>
      <c r="Q200" s="191"/>
      <c r="R200" s="192"/>
    </row>
    <row r="201" spans="1:18" x14ac:dyDescent="0.25">
      <c r="A201" s="33" t="s">
        <v>114</v>
      </c>
      <c r="B201" s="30" t="s">
        <v>37</v>
      </c>
      <c r="C201" s="633" t="s">
        <v>51</v>
      </c>
      <c r="D201" s="490">
        <f>E201+G201</f>
        <v>6.4</v>
      </c>
      <c r="E201" s="145">
        <f>SUM(E203:E204)</f>
        <v>6.4</v>
      </c>
      <c r="F201" s="145">
        <f t="shared" ref="F201:G201" si="191">SUM(F203:F204)</f>
        <v>4.9000000000000004</v>
      </c>
      <c r="G201" s="145">
        <f t="shared" si="191"/>
        <v>0</v>
      </c>
      <c r="H201" s="188">
        <f t="shared" si="127"/>
        <v>0</v>
      </c>
      <c r="I201" s="146">
        <f>SUM(I203:I204)</f>
        <v>0</v>
      </c>
      <c r="J201" s="146">
        <f t="shared" ref="J201:K201" si="192">SUM(J203:J204)</f>
        <v>0</v>
      </c>
      <c r="K201" s="146">
        <f t="shared" si="192"/>
        <v>0</v>
      </c>
      <c r="L201" s="147">
        <f>M201+O201</f>
        <v>6.4</v>
      </c>
      <c r="M201" s="147">
        <f>E201+I201</f>
        <v>6.4</v>
      </c>
      <c r="N201" s="147">
        <f>F201+J201</f>
        <v>4.9000000000000004</v>
      </c>
      <c r="O201" s="147">
        <f>G201+K201</f>
        <v>0</v>
      </c>
      <c r="P201" s="374"/>
      <c r="Q201" s="182"/>
      <c r="R201" s="91"/>
    </row>
    <row r="202" spans="1:18" x14ac:dyDescent="0.25">
      <c r="A202" s="41"/>
      <c r="B202" s="340" t="s">
        <v>194</v>
      </c>
      <c r="C202" s="634"/>
      <c r="D202" s="359"/>
      <c r="E202" s="148"/>
      <c r="F202" s="303"/>
      <c r="G202" s="148"/>
      <c r="H202" s="251"/>
      <c r="I202" s="251"/>
      <c r="J202" s="154"/>
      <c r="K202" s="154"/>
      <c r="L202" s="155"/>
      <c r="M202" s="155"/>
      <c r="N202" s="155"/>
      <c r="O202" s="155"/>
      <c r="P202" s="374"/>
      <c r="Q202" s="182"/>
      <c r="R202" s="91"/>
    </row>
    <row r="203" spans="1:18" ht="26.25" x14ac:dyDescent="0.25">
      <c r="A203" s="41"/>
      <c r="B203" s="140" t="s">
        <v>528</v>
      </c>
      <c r="C203" s="635"/>
      <c r="D203" s="148">
        <f t="shared" ref="D203" si="193">E203+G203</f>
        <v>2.8</v>
      </c>
      <c r="E203" s="148">
        <v>2.8</v>
      </c>
      <c r="F203" s="148">
        <v>2.1</v>
      </c>
      <c r="G203" s="148"/>
      <c r="H203" s="405">
        <f t="shared" ref="H203:H240" si="194">I203+K203</f>
        <v>0</v>
      </c>
      <c r="I203" s="65"/>
      <c r="J203" s="65"/>
      <c r="K203" s="65"/>
      <c r="L203" s="66">
        <f t="shared" ref="L203:L204" si="195">M203+O203</f>
        <v>2.8</v>
      </c>
      <c r="M203" s="66">
        <f t="shared" ref="M203:O204" si="196">E203+I203</f>
        <v>2.8</v>
      </c>
      <c r="N203" s="66">
        <f t="shared" si="196"/>
        <v>2.1</v>
      </c>
      <c r="O203" s="66"/>
      <c r="P203" s="374"/>
    </row>
    <row r="204" spans="1:18" s="38" customFormat="1" ht="26.25" x14ac:dyDescent="0.25">
      <c r="A204" s="218"/>
      <c r="B204" s="140" t="s">
        <v>502</v>
      </c>
      <c r="C204" s="636"/>
      <c r="D204" s="145">
        <f>E204+G204</f>
        <v>3.6</v>
      </c>
      <c r="E204" s="145">
        <v>3.6</v>
      </c>
      <c r="F204" s="145">
        <v>2.8</v>
      </c>
      <c r="G204" s="250"/>
      <c r="H204" s="149">
        <f t="shared" si="194"/>
        <v>0</v>
      </c>
      <c r="I204" s="190"/>
      <c r="J204" s="149"/>
      <c r="K204" s="149"/>
      <c r="L204" s="147">
        <f t="shared" si="195"/>
        <v>3.6</v>
      </c>
      <c r="M204" s="147">
        <f t="shared" si="196"/>
        <v>3.6</v>
      </c>
      <c r="N204" s="147">
        <f t="shared" si="196"/>
        <v>2.8</v>
      </c>
      <c r="O204" s="147">
        <f t="shared" si="196"/>
        <v>0</v>
      </c>
      <c r="P204" s="374"/>
      <c r="Q204" s="191"/>
      <c r="R204" s="192"/>
    </row>
    <row r="205" spans="1:18" x14ac:dyDescent="0.25">
      <c r="A205" s="33" t="s">
        <v>115</v>
      </c>
      <c r="B205" s="30" t="s">
        <v>35</v>
      </c>
      <c r="C205" s="633" t="s">
        <v>51</v>
      </c>
      <c r="D205" s="187">
        <f>E205+G205</f>
        <v>10.5</v>
      </c>
      <c r="E205" s="145">
        <f>SUM(E207:E208)</f>
        <v>10.5</v>
      </c>
      <c r="F205" s="145">
        <f t="shared" ref="F205:G205" si="197">SUM(F207:F208)</f>
        <v>8.1000000000000014</v>
      </c>
      <c r="G205" s="145">
        <f t="shared" si="197"/>
        <v>0</v>
      </c>
      <c r="H205" s="188">
        <f t="shared" si="194"/>
        <v>0</v>
      </c>
      <c r="I205" s="146">
        <f>SUM(I207:I208)</f>
        <v>0</v>
      </c>
      <c r="J205" s="146">
        <f t="shared" ref="J205:K205" si="198">SUM(J207:J208)</f>
        <v>0</v>
      </c>
      <c r="K205" s="146">
        <f t="shared" si="198"/>
        <v>0</v>
      </c>
      <c r="L205" s="147">
        <f>M205+O205</f>
        <v>10.5</v>
      </c>
      <c r="M205" s="147">
        <f>E205+I205</f>
        <v>10.5</v>
      </c>
      <c r="N205" s="147">
        <f>F205+J205</f>
        <v>8.1000000000000014</v>
      </c>
      <c r="O205" s="147">
        <f>G205+K205</f>
        <v>0</v>
      </c>
      <c r="P205" s="374"/>
      <c r="Q205" s="182"/>
      <c r="R205" s="91"/>
    </row>
    <row r="206" spans="1:18" x14ac:dyDescent="0.25">
      <c r="A206" s="215"/>
      <c r="B206" s="340" t="s">
        <v>194</v>
      </c>
      <c r="C206" s="634"/>
      <c r="D206" s="189"/>
      <c r="E206" s="148"/>
      <c r="F206" s="303"/>
      <c r="G206" s="148"/>
      <c r="H206" s="251"/>
      <c r="I206" s="251"/>
      <c r="J206" s="154"/>
      <c r="K206" s="154"/>
      <c r="L206" s="155"/>
      <c r="M206" s="155"/>
      <c r="N206" s="155"/>
      <c r="O206" s="155"/>
      <c r="P206" s="374"/>
      <c r="Q206" s="182"/>
      <c r="R206" s="91"/>
    </row>
    <row r="207" spans="1:18" ht="26.25" x14ac:dyDescent="0.25">
      <c r="A207" s="41"/>
      <c r="B207" s="140" t="s">
        <v>528</v>
      </c>
      <c r="C207" s="635"/>
      <c r="D207" s="148">
        <f t="shared" ref="D207" si="199">E207+G207</f>
        <v>4.8</v>
      </c>
      <c r="E207" s="148">
        <v>4.8</v>
      </c>
      <c r="F207" s="148">
        <v>3.7</v>
      </c>
      <c r="G207" s="148"/>
      <c r="H207" s="405">
        <f t="shared" ref="H207" si="200">I207+K207</f>
        <v>0</v>
      </c>
      <c r="I207" s="65"/>
      <c r="J207" s="65"/>
      <c r="K207" s="65"/>
      <c r="L207" s="66">
        <f t="shared" ref="L207:L208" si="201">M207+O207</f>
        <v>4.8</v>
      </c>
      <c r="M207" s="66">
        <f t="shared" ref="M207:O208" si="202">E207+I207</f>
        <v>4.8</v>
      </c>
      <c r="N207" s="66">
        <f t="shared" si="202"/>
        <v>3.7</v>
      </c>
      <c r="O207" s="66"/>
      <c r="P207" s="374"/>
    </row>
    <row r="208" spans="1:18" s="38" customFormat="1" ht="26.25" x14ac:dyDescent="0.25">
      <c r="A208" s="215"/>
      <c r="B208" s="140" t="s">
        <v>502</v>
      </c>
      <c r="C208" s="636"/>
      <c r="D208" s="145">
        <f>E208+G208</f>
        <v>5.7</v>
      </c>
      <c r="E208" s="145">
        <v>5.7</v>
      </c>
      <c r="F208" s="145">
        <v>4.4000000000000004</v>
      </c>
      <c r="G208" s="250"/>
      <c r="H208" s="149">
        <f t="shared" si="194"/>
        <v>0</v>
      </c>
      <c r="I208" s="190"/>
      <c r="J208" s="149"/>
      <c r="K208" s="149"/>
      <c r="L208" s="147">
        <f t="shared" si="201"/>
        <v>5.7</v>
      </c>
      <c r="M208" s="147">
        <f t="shared" si="202"/>
        <v>5.7</v>
      </c>
      <c r="N208" s="147">
        <f t="shared" si="202"/>
        <v>4.4000000000000004</v>
      </c>
      <c r="O208" s="147">
        <f t="shared" si="202"/>
        <v>0</v>
      </c>
      <c r="P208" s="374"/>
      <c r="Q208" s="191"/>
      <c r="R208" s="192"/>
    </row>
    <row r="209" spans="1:18" x14ac:dyDescent="0.25">
      <c r="A209" s="33" t="s">
        <v>166</v>
      </c>
      <c r="B209" s="30" t="s">
        <v>389</v>
      </c>
      <c r="C209" s="633" t="s">
        <v>51</v>
      </c>
      <c r="D209" s="490">
        <f>E209+G209</f>
        <v>2.8</v>
      </c>
      <c r="E209" s="145">
        <f>SUM(E211:E212)</f>
        <v>2.8</v>
      </c>
      <c r="F209" s="145">
        <f t="shared" ref="F209:G209" si="203">SUM(F211:F212)</f>
        <v>2.1</v>
      </c>
      <c r="G209" s="145">
        <f t="shared" si="203"/>
        <v>0</v>
      </c>
      <c r="H209" s="188">
        <f t="shared" si="194"/>
        <v>0</v>
      </c>
      <c r="I209" s="146">
        <f>SUM(I211:I212)</f>
        <v>0</v>
      </c>
      <c r="J209" s="146">
        <f t="shared" ref="J209:K209" si="204">SUM(J211:J212)</f>
        <v>0</v>
      </c>
      <c r="K209" s="146">
        <f t="shared" si="204"/>
        <v>0</v>
      </c>
      <c r="L209" s="147">
        <f>M209+O209</f>
        <v>2.8</v>
      </c>
      <c r="M209" s="147">
        <f>E209+I209</f>
        <v>2.8</v>
      </c>
      <c r="N209" s="147">
        <f>F209+J209</f>
        <v>2.1</v>
      </c>
      <c r="O209" s="147">
        <f>G209+K209</f>
        <v>0</v>
      </c>
      <c r="P209" s="374"/>
      <c r="Q209" s="182"/>
      <c r="R209" s="91"/>
    </row>
    <row r="210" spans="1:18" x14ac:dyDescent="0.25">
      <c r="A210" s="41"/>
      <c r="B210" s="340" t="s">
        <v>194</v>
      </c>
      <c r="C210" s="634"/>
      <c r="D210" s="359"/>
      <c r="E210" s="148"/>
      <c r="F210" s="303"/>
      <c r="G210" s="148"/>
      <c r="H210" s="251"/>
      <c r="I210" s="251"/>
      <c r="J210" s="154"/>
      <c r="K210" s="154"/>
      <c r="L210" s="155"/>
      <c r="M210" s="155"/>
      <c r="N210" s="155"/>
      <c r="O210" s="155"/>
      <c r="P210" s="374"/>
      <c r="Q210" s="182"/>
      <c r="R210" s="91"/>
    </row>
    <row r="211" spans="1:18" ht="26.25" x14ac:dyDescent="0.25">
      <c r="A211" s="41"/>
      <c r="B211" s="140" t="s">
        <v>528</v>
      </c>
      <c r="C211" s="635"/>
      <c r="D211" s="148">
        <f t="shared" ref="D211" si="205">E211+G211</f>
        <v>1.6</v>
      </c>
      <c r="E211" s="148">
        <v>1.6</v>
      </c>
      <c r="F211" s="148">
        <v>1.2</v>
      </c>
      <c r="G211" s="148"/>
      <c r="H211" s="405">
        <f t="shared" ref="H211" si="206">I211+K211</f>
        <v>0</v>
      </c>
      <c r="I211" s="65"/>
      <c r="J211" s="65"/>
      <c r="K211" s="65"/>
      <c r="L211" s="66">
        <f t="shared" ref="L211:L212" si="207">M211+O211</f>
        <v>1.6</v>
      </c>
      <c r="M211" s="66">
        <f t="shared" ref="M211:O212" si="208">E211+I211</f>
        <v>1.6</v>
      </c>
      <c r="N211" s="66">
        <f t="shared" si="208"/>
        <v>1.2</v>
      </c>
      <c r="O211" s="66"/>
      <c r="P211" s="374"/>
    </row>
    <row r="212" spans="1:18" s="38" customFormat="1" ht="26.25" x14ac:dyDescent="0.25">
      <c r="A212" s="218"/>
      <c r="B212" s="140" t="s">
        <v>502</v>
      </c>
      <c r="C212" s="636"/>
      <c r="D212" s="145">
        <f>E212+G212</f>
        <v>1.2</v>
      </c>
      <c r="E212" s="145">
        <v>1.2</v>
      </c>
      <c r="F212" s="145">
        <v>0.9</v>
      </c>
      <c r="G212" s="250"/>
      <c r="H212" s="149">
        <f t="shared" si="194"/>
        <v>0</v>
      </c>
      <c r="I212" s="190"/>
      <c r="J212" s="149"/>
      <c r="K212" s="149"/>
      <c r="L212" s="147">
        <f t="shared" si="207"/>
        <v>1.2</v>
      </c>
      <c r="M212" s="147">
        <f t="shared" si="208"/>
        <v>1.2</v>
      </c>
      <c r="N212" s="147">
        <f t="shared" si="208"/>
        <v>0.9</v>
      </c>
      <c r="O212" s="147">
        <f t="shared" si="208"/>
        <v>0</v>
      </c>
      <c r="P212" s="374"/>
      <c r="Q212" s="191"/>
      <c r="R212" s="192"/>
    </row>
    <row r="213" spans="1:18" x14ac:dyDescent="0.25">
      <c r="A213" s="33" t="s">
        <v>116</v>
      </c>
      <c r="B213" s="18" t="s">
        <v>390</v>
      </c>
      <c r="C213" s="633" t="s">
        <v>51</v>
      </c>
      <c r="D213" s="490">
        <f>E213+G213</f>
        <v>2.8</v>
      </c>
      <c r="E213" s="145">
        <f>SUM(E215:E216)</f>
        <v>2.8</v>
      </c>
      <c r="F213" s="145">
        <f t="shared" ref="F213:G213" si="209">SUM(F215:F216)</f>
        <v>2.1</v>
      </c>
      <c r="G213" s="145">
        <f t="shared" si="209"/>
        <v>0</v>
      </c>
      <c r="H213" s="188">
        <f t="shared" si="194"/>
        <v>0</v>
      </c>
      <c r="I213" s="146">
        <f>SUM(I215:I216)</f>
        <v>0</v>
      </c>
      <c r="J213" s="146">
        <f t="shared" ref="J213:K213" si="210">SUM(J215:J216)</f>
        <v>0</v>
      </c>
      <c r="K213" s="146">
        <f t="shared" si="210"/>
        <v>0</v>
      </c>
      <c r="L213" s="147">
        <f>M213+O213</f>
        <v>2.8</v>
      </c>
      <c r="M213" s="147">
        <f>E213+I213</f>
        <v>2.8</v>
      </c>
      <c r="N213" s="147">
        <f>F213+J213</f>
        <v>2.1</v>
      </c>
      <c r="O213" s="147">
        <f>G213+K213</f>
        <v>0</v>
      </c>
      <c r="P213" s="374"/>
      <c r="Q213" s="182"/>
      <c r="R213" s="91"/>
    </row>
    <row r="214" spans="1:18" x14ac:dyDescent="0.25">
      <c r="A214" s="41"/>
      <c r="B214" s="340" t="s">
        <v>194</v>
      </c>
      <c r="C214" s="634"/>
      <c r="D214" s="359"/>
      <c r="E214" s="148"/>
      <c r="F214" s="303"/>
      <c r="G214" s="148"/>
      <c r="H214" s="251"/>
      <c r="I214" s="251"/>
      <c r="J214" s="154"/>
      <c r="K214" s="154"/>
      <c r="L214" s="155"/>
      <c r="M214" s="155"/>
      <c r="N214" s="155"/>
      <c r="O214" s="155"/>
      <c r="P214" s="374"/>
      <c r="Q214" s="182"/>
      <c r="R214" s="91"/>
    </row>
    <row r="215" spans="1:18" ht="26.25" x14ac:dyDescent="0.25">
      <c r="A215" s="41"/>
      <c r="B215" s="140" t="s">
        <v>528</v>
      </c>
      <c r="C215" s="635"/>
      <c r="D215" s="148">
        <f t="shared" ref="D215" si="211">E215+G215</f>
        <v>1.3</v>
      </c>
      <c r="E215" s="148">
        <v>1.3</v>
      </c>
      <c r="F215" s="148">
        <v>1</v>
      </c>
      <c r="G215" s="148"/>
      <c r="H215" s="405">
        <f t="shared" ref="H215" si="212">I215+K215</f>
        <v>0</v>
      </c>
      <c r="I215" s="65"/>
      <c r="J215" s="65"/>
      <c r="K215" s="65"/>
      <c r="L215" s="66">
        <f t="shared" ref="L215:L216" si="213">M215+O215</f>
        <v>1.3</v>
      </c>
      <c r="M215" s="66">
        <f t="shared" ref="M215:O216" si="214">E215+I215</f>
        <v>1.3</v>
      </c>
      <c r="N215" s="66">
        <f t="shared" si="214"/>
        <v>1</v>
      </c>
      <c r="O215" s="66"/>
      <c r="P215" s="374"/>
    </row>
    <row r="216" spans="1:18" s="38" customFormat="1" ht="26.25" x14ac:dyDescent="0.25">
      <c r="A216" s="218"/>
      <c r="B216" s="140" t="s">
        <v>502</v>
      </c>
      <c r="C216" s="636"/>
      <c r="D216" s="145">
        <f>E216+G216</f>
        <v>1.5</v>
      </c>
      <c r="E216" s="145">
        <v>1.5</v>
      </c>
      <c r="F216" s="145">
        <v>1.1000000000000001</v>
      </c>
      <c r="G216" s="250"/>
      <c r="H216" s="149">
        <f t="shared" si="194"/>
        <v>0</v>
      </c>
      <c r="I216" s="190"/>
      <c r="J216" s="149"/>
      <c r="K216" s="149"/>
      <c r="L216" s="147">
        <f t="shared" si="213"/>
        <v>1.5</v>
      </c>
      <c r="M216" s="147">
        <f t="shared" si="214"/>
        <v>1.5</v>
      </c>
      <c r="N216" s="147">
        <f t="shared" si="214"/>
        <v>1.1000000000000001</v>
      </c>
      <c r="O216" s="147">
        <f t="shared" si="214"/>
        <v>0</v>
      </c>
      <c r="P216" s="374"/>
      <c r="Q216" s="191"/>
      <c r="R216" s="192"/>
    </row>
    <row r="217" spans="1:18" x14ac:dyDescent="0.25">
      <c r="A217" s="33" t="s">
        <v>117</v>
      </c>
      <c r="B217" s="30" t="s">
        <v>49</v>
      </c>
      <c r="C217" s="633" t="s">
        <v>51</v>
      </c>
      <c r="D217" s="490">
        <f>E217+G217</f>
        <v>1.4</v>
      </c>
      <c r="E217" s="145">
        <v>1.4</v>
      </c>
      <c r="F217" s="201">
        <v>1.1000000000000001</v>
      </c>
      <c r="G217" s="145"/>
      <c r="H217" s="188">
        <f t="shared" si="194"/>
        <v>0</v>
      </c>
      <c r="I217" s="188"/>
      <c r="J217" s="146"/>
      <c r="K217" s="146"/>
      <c r="L217" s="147">
        <f>M217+O217</f>
        <v>1.4</v>
      </c>
      <c r="M217" s="147">
        <f>E217+I217</f>
        <v>1.4</v>
      </c>
      <c r="N217" s="147">
        <f>F217+J217</f>
        <v>1.1000000000000001</v>
      </c>
      <c r="O217" s="147">
        <f>G217+K217</f>
        <v>0</v>
      </c>
      <c r="P217" s="374"/>
      <c r="Q217" s="182"/>
      <c r="R217" s="91"/>
    </row>
    <row r="218" spans="1:18" s="38" customFormat="1" ht="26.25" x14ac:dyDescent="0.25">
      <c r="A218" s="41"/>
      <c r="B218" s="144" t="s">
        <v>502</v>
      </c>
      <c r="C218" s="642"/>
      <c r="D218" s="189"/>
      <c r="E218" s="148"/>
      <c r="F218" s="303"/>
      <c r="G218" s="148"/>
      <c r="H218" s="190">
        <f t="shared" si="194"/>
        <v>0</v>
      </c>
      <c r="I218" s="190"/>
      <c r="J218" s="149"/>
      <c r="K218" s="149"/>
      <c r="L218" s="150"/>
      <c r="M218" s="150"/>
      <c r="N218" s="150"/>
      <c r="O218" s="150"/>
      <c r="P218" s="374"/>
      <c r="Q218" s="191"/>
      <c r="R218" s="192"/>
    </row>
    <row r="219" spans="1:18" x14ac:dyDescent="0.25">
      <c r="A219" s="33" t="s">
        <v>118</v>
      </c>
      <c r="B219" s="7" t="s">
        <v>48</v>
      </c>
      <c r="C219" s="633" t="s">
        <v>51</v>
      </c>
      <c r="D219" s="363">
        <f>E219+G219</f>
        <v>14.4</v>
      </c>
      <c r="E219" s="145">
        <f>SUM(E221:E222)</f>
        <v>14.4</v>
      </c>
      <c r="F219" s="145">
        <f t="shared" ref="F219:G219" si="215">SUM(F221:F222)</f>
        <v>11.100000000000001</v>
      </c>
      <c r="G219" s="145">
        <f t="shared" si="215"/>
        <v>0</v>
      </c>
      <c r="H219" s="188">
        <f t="shared" si="194"/>
        <v>0</v>
      </c>
      <c r="I219" s="146">
        <f>SUM(I221:I222)</f>
        <v>0</v>
      </c>
      <c r="J219" s="146">
        <f t="shared" ref="J219:K219" si="216">SUM(J221:J222)</f>
        <v>0</v>
      </c>
      <c r="K219" s="146">
        <f t="shared" si="216"/>
        <v>0</v>
      </c>
      <c r="L219" s="147">
        <f>M219+O219</f>
        <v>14.4</v>
      </c>
      <c r="M219" s="147">
        <f>E219+I219</f>
        <v>14.4</v>
      </c>
      <c r="N219" s="147">
        <f>F219+J219</f>
        <v>11.100000000000001</v>
      </c>
      <c r="O219" s="147">
        <f>G219+K219</f>
        <v>0</v>
      </c>
      <c r="P219" s="374"/>
      <c r="Q219" s="182"/>
      <c r="R219" s="91"/>
    </row>
    <row r="220" spans="1:18" x14ac:dyDescent="0.25">
      <c r="A220" s="41"/>
      <c r="B220" s="340" t="s">
        <v>194</v>
      </c>
      <c r="C220" s="634"/>
      <c r="D220" s="359"/>
      <c r="E220" s="148"/>
      <c r="F220" s="303"/>
      <c r="G220" s="148"/>
      <c r="H220" s="251"/>
      <c r="I220" s="251"/>
      <c r="J220" s="154"/>
      <c r="K220" s="154"/>
      <c r="L220" s="155"/>
      <c r="M220" s="155"/>
      <c r="N220" s="155"/>
      <c r="O220" s="155"/>
      <c r="P220" s="374"/>
      <c r="Q220" s="182"/>
      <c r="R220" s="91"/>
    </row>
    <row r="221" spans="1:18" ht="26.25" x14ac:dyDescent="0.25">
      <c r="A221" s="41"/>
      <c r="B221" s="140" t="s">
        <v>528</v>
      </c>
      <c r="C221" s="635"/>
      <c r="D221" s="148">
        <f t="shared" ref="D221" si="217">E221+G221</f>
        <v>1</v>
      </c>
      <c r="E221" s="148">
        <v>1</v>
      </c>
      <c r="F221" s="148">
        <v>0.8</v>
      </c>
      <c r="G221" s="148"/>
      <c r="H221" s="405">
        <f t="shared" ref="H221" si="218">I221+K221</f>
        <v>0</v>
      </c>
      <c r="I221" s="65"/>
      <c r="J221" s="65"/>
      <c r="K221" s="65"/>
      <c r="L221" s="66">
        <f t="shared" ref="L221:L223" si="219">M221+O221</f>
        <v>1</v>
      </c>
      <c r="M221" s="66">
        <f t="shared" ref="M221:O223" si="220">E221+I221</f>
        <v>1</v>
      </c>
      <c r="N221" s="66">
        <f t="shared" si="220"/>
        <v>0.8</v>
      </c>
      <c r="O221" s="66"/>
      <c r="P221" s="374"/>
    </row>
    <row r="222" spans="1:18" s="38" customFormat="1" ht="26.25" x14ac:dyDescent="0.25">
      <c r="A222" s="41"/>
      <c r="B222" s="144" t="s">
        <v>502</v>
      </c>
      <c r="C222" s="636"/>
      <c r="D222" s="145">
        <f>E222+G222</f>
        <v>13.4</v>
      </c>
      <c r="E222" s="145">
        <v>13.4</v>
      </c>
      <c r="F222" s="145">
        <v>10.3</v>
      </c>
      <c r="G222" s="250"/>
      <c r="H222" s="149">
        <f t="shared" si="194"/>
        <v>0</v>
      </c>
      <c r="I222" s="190"/>
      <c r="J222" s="149"/>
      <c r="K222" s="149"/>
      <c r="L222" s="147">
        <f t="shared" si="219"/>
        <v>13.4</v>
      </c>
      <c r="M222" s="147">
        <f t="shared" si="220"/>
        <v>13.4</v>
      </c>
      <c r="N222" s="147">
        <f t="shared" si="220"/>
        <v>10.3</v>
      </c>
      <c r="O222" s="147">
        <f t="shared" si="220"/>
        <v>0</v>
      </c>
      <c r="P222" s="374"/>
      <c r="Q222" s="191"/>
      <c r="R222" s="192"/>
    </row>
    <row r="223" spans="1:18" x14ac:dyDescent="0.25">
      <c r="A223" s="33" t="s">
        <v>119</v>
      </c>
      <c r="B223" s="36" t="s">
        <v>65</v>
      </c>
      <c r="C223" s="633" t="s">
        <v>51</v>
      </c>
      <c r="D223" s="490">
        <f>E223+G223</f>
        <v>1.2000000000000002</v>
      </c>
      <c r="E223" s="145">
        <f>SUM(E225:E226)</f>
        <v>1.2000000000000002</v>
      </c>
      <c r="F223" s="145">
        <f t="shared" ref="F223:G223" si="221">SUM(F225:F226)</f>
        <v>0.9</v>
      </c>
      <c r="G223" s="145">
        <f t="shared" si="221"/>
        <v>0</v>
      </c>
      <c r="H223" s="188">
        <f t="shared" si="194"/>
        <v>0</v>
      </c>
      <c r="I223" s="146">
        <f>SUM(I225:I226)</f>
        <v>0</v>
      </c>
      <c r="J223" s="146">
        <f t="shared" ref="J223:K223" si="222">SUM(J225:J226)</f>
        <v>0</v>
      </c>
      <c r="K223" s="146">
        <f t="shared" si="222"/>
        <v>0</v>
      </c>
      <c r="L223" s="147">
        <f t="shared" si="219"/>
        <v>1.2000000000000002</v>
      </c>
      <c r="M223" s="147">
        <f t="shared" si="220"/>
        <v>1.2000000000000002</v>
      </c>
      <c r="N223" s="147">
        <f t="shared" si="220"/>
        <v>0.9</v>
      </c>
      <c r="O223" s="147">
        <f t="shared" si="220"/>
        <v>0</v>
      </c>
      <c r="P223" s="374"/>
      <c r="Q223" s="182"/>
      <c r="R223" s="91"/>
    </row>
    <row r="224" spans="1:18" x14ac:dyDescent="0.25">
      <c r="A224" s="41"/>
      <c r="B224" s="340" t="s">
        <v>194</v>
      </c>
      <c r="C224" s="634"/>
      <c r="D224" s="359"/>
      <c r="E224" s="148"/>
      <c r="F224" s="303"/>
      <c r="G224" s="148"/>
      <c r="H224" s="251"/>
      <c r="I224" s="251"/>
      <c r="J224" s="154"/>
      <c r="K224" s="154"/>
      <c r="L224" s="155"/>
      <c r="M224" s="155"/>
      <c r="N224" s="155"/>
      <c r="O224" s="155"/>
      <c r="P224" s="374"/>
      <c r="Q224" s="182"/>
      <c r="R224" s="91"/>
    </row>
    <row r="225" spans="1:18" ht="26.25" x14ac:dyDescent="0.25">
      <c r="A225" s="41"/>
      <c r="B225" s="140" t="s">
        <v>528</v>
      </c>
      <c r="C225" s="635"/>
      <c r="D225" s="148">
        <f t="shared" ref="D225" si="223">E225+G225</f>
        <v>0.1</v>
      </c>
      <c r="E225" s="148">
        <v>0.1</v>
      </c>
      <c r="F225" s="148">
        <v>0.1</v>
      </c>
      <c r="G225" s="148"/>
      <c r="H225" s="405">
        <f t="shared" ref="H225" si="224">I225+K225</f>
        <v>0</v>
      </c>
      <c r="I225" s="65"/>
      <c r="J225" s="65"/>
      <c r="K225" s="65"/>
      <c r="L225" s="66">
        <f t="shared" ref="L225:L227" si="225">M225+O225</f>
        <v>0.1</v>
      </c>
      <c r="M225" s="66">
        <f t="shared" ref="M225:O227" si="226">E225+I225</f>
        <v>0.1</v>
      </c>
      <c r="N225" s="66">
        <f t="shared" si="226"/>
        <v>0.1</v>
      </c>
      <c r="O225" s="66"/>
      <c r="P225" s="374"/>
    </row>
    <row r="226" spans="1:18" s="38" customFormat="1" ht="26.25" x14ac:dyDescent="0.25">
      <c r="A226" s="218"/>
      <c r="B226" s="141" t="s">
        <v>502</v>
      </c>
      <c r="C226" s="635"/>
      <c r="D226" s="145">
        <f>E226+G226</f>
        <v>1.1000000000000001</v>
      </c>
      <c r="E226" s="145">
        <v>1.1000000000000001</v>
      </c>
      <c r="F226" s="145">
        <v>0.8</v>
      </c>
      <c r="G226" s="250"/>
      <c r="H226" s="154">
        <f t="shared" si="194"/>
        <v>0</v>
      </c>
      <c r="I226" s="251"/>
      <c r="J226" s="154"/>
      <c r="K226" s="154"/>
      <c r="L226" s="147">
        <f t="shared" si="225"/>
        <v>1.1000000000000001</v>
      </c>
      <c r="M226" s="147">
        <f t="shared" si="226"/>
        <v>1.1000000000000001</v>
      </c>
      <c r="N226" s="147">
        <f t="shared" si="226"/>
        <v>0.8</v>
      </c>
      <c r="O226" s="147">
        <f t="shared" si="226"/>
        <v>0</v>
      </c>
      <c r="P226" s="374"/>
      <c r="Q226" s="191"/>
      <c r="R226" s="192"/>
    </row>
    <row r="227" spans="1:18" x14ac:dyDescent="0.25">
      <c r="A227" s="33" t="s">
        <v>120</v>
      </c>
      <c r="B227" s="36" t="s">
        <v>50</v>
      </c>
      <c r="C227" s="633" t="s">
        <v>51</v>
      </c>
      <c r="D227" s="490">
        <f>E227+G227</f>
        <v>3</v>
      </c>
      <c r="E227" s="145">
        <v>3</v>
      </c>
      <c r="F227" s="198">
        <v>2.2999999999999998</v>
      </c>
      <c r="G227" s="198">
        <f t="shared" ref="G227" si="227">SUM(G229:G230)</f>
        <v>0</v>
      </c>
      <c r="H227" s="188">
        <f t="shared" si="194"/>
        <v>0</v>
      </c>
      <c r="I227" s="146">
        <f>SUM(I229:I230)</f>
        <v>0</v>
      </c>
      <c r="J227" s="146">
        <f t="shared" ref="J227:K227" si="228">SUM(J229:J230)</f>
        <v>0</v>
      </c>
      <c r="K227" s="306">
        <f t="shared" si="228"/>
        <v>0</v>
      </c>
      <c r="L227" s="360">
        <f t="shared" si="225"/>
        <v>3</v>
      </c>
      <c r="M227" s="147">
        <f t="shared" si="226"/>
        <v>3</v>
      </c>
      <c r="N227" s="203">
        <f t="shared" si="226"/>
        <v>2.2999999999999998</v>
      </c>
      <c r="O227" s="147">
        <f t="shared" si="226"/>
        <v>0</v>
      </c>
      <c r="P227" s="374"/>
      <c r="Q227" s="182"/>
      <c r="R227" s="91"/>
    </row>
    <row r="228" spans="1:18" hidden="1" x14ac:dyDescent="0.25">
      <c r="A228" s="41"/>
      <c r="B228" s="340" t="s">
        <v>194</v>
      </c>
      <c r="C228" s="634"/>
      <c r="D228" s="363"/>
      <c r="E228" s="153"/>
      <c r="F228" s="334"/>
      <c r="G228" s="199"/>
      <c r="H228" s="251"/>
      <c r="I228" s="251"/>
      <c r="J228" s="154"/>
      <c r="K228" s="366"/>
      <c r="L228" s="482"/>
      <c r="M228" s="155"/>
      <c r="N228" s="254"/>
      <c r="O228" s="155"/>
      <c r="P228" s="374"/>
      <c r="Q228" s="182"/>
      <c r="R228" s="91"/>
    </row>
    <row r="229" spans="1:18" ht="26.25" hidden="1" x14ac:dyDescent="0.25">
      <c r="A229" s="41"/>
      <c r="B229" s="140" t="s">
        <v>528</v>
      </c>
      <c r="C229" s="634"/>
      <c r="D229" s="250">
        <f t="shared" ref="D229" si="229">E229+G229</f>
        <v>0</v>
      </c>
      <c r="E229" s="153"/>
      <c r="F229" s="334"/>
      <c r="G229" s="199"/>
      <c r="H229" s="65"/>
      <c r="I229" s="65"/>
      <c r="J229" s="65"/>
      <c r="K229" s="483"/>
      <c r="L229" s="482">
        <f t="shared" ref="L229:L231" si="230">M229+O229</f>
        <v>0</v>
      </c>
      <c r="M229" s="155">
        <f t="shared" ref="M229:O230" si="231">E229+I229</f>
        <v>0</v>
      </c>
      <c r="N229" s="254">
        <f t="shared" si="231"/>
        <v>0</v>
      </c>
      <c r="O229" s="155"/>
      <c r="P229" s="374"/>
    </row>
    <row r="230" spans="1:18" s="38" customFormat="1" ht="26.25" x14ac:dyDescent="0.25">
      <c r="A230" s="218"/>
      <c r="B230" s="141" t="s">
        <v>502</v>
      </c>
      <c r="C230" s="634"/>
      <c r="D230" s="189">
        <f>E230+G230</f>
        <v>0</v>
      </c>
      <c r="E230" s="148"/>
      <c r="F230" s="199"/>
      <c r="G230" s="252"/>
      <c r="H230" s="154">
        <f t="shared" si="194"/>
        <v>0</v>
      </c>
      <c r="I230" s="251"/>
      <c r="J230" s="154"/>
      <c r="K230" s="366"/>
      <c r="L230" s="361">
        <f t="shared" si="230"/>
        <v>0</v>
      </c>
      <c r="M230" s="150">
        <f t="shared" si="231"/>
        <v>0</v>
      </c>
      <c r="N230" s="283">
        <f t="shared" si="231"/>
        <v>0</v>
      </c>
      <c r="O230" s="150">
        <f t="shared" si="231"/>
        <v>0</v>
      </c>
      <c r="P230" s="374"/>
      <c r="Q230" s="191"/>
      <c r="R230" s="192"/>
    </row>
    <row r="231" spans="1:18" x14ac:dyDescent="0.25">
      <c r="A231" s="384" t="s">
        <v>162</v>
      </c>
      <c r="B231" s="36" t="s">
        <v>167</v>
      </c>
      <c r="C231" s="621" t="s">
        <v>51</v>
      </c>
      <c r="D231" s="335">
        <f>E231+G231</f>
        <v>130.80000000000001</v>
      </c>
      <c r="E231" s="153">
        <f>E234+E235+E236+E233</f>
        <v>130.80000000000001</v>
      </c>
      <c r="F231" s="153">
        <f t="shared" ref="F231:G231" si="232">F234+F235+F236+F233</f>
        <v>92.5</v>
      </c>
      <c r="G231" s="145">
        <f t="shared" si="232"/>
        <v>0</v>
      </c>
      <c r="H231" s="146">
        <f t="shared" si="194"/>
        <v>5.9</v>
      </c>
      <c r="I231" s="188">
        <f>I234+I235+I236+I233</f>
        <v>5.9</v>
      </c>
      <c r="J231" s="188">
        <f t="shared" ref="J231:K231" si="233">J234+J235+J236+J233</f>
        <v>4.5</v>
      </c>
      <c r="K231" s="188">
        <f t="shared" si="233"/>
        <v>0</v>
      </c>
      <c r="L231" s="155">
        <f t="shared" si="230"/>
        <v>136.69999999999999</v>
      </c>
      <c r="M231" s="155">
        <f>M234+M235+M236+M233</f>
        <v>136.69999999999999</v>
      </c>
      <c r="N231" s="155">
        <f t="shared" ref="N231:O231" si="234">N234+N235+N236+N233</f>
        <v>97</v>
      </c>
      <c r="O231" s="155">
        <f t="shared" si="234"/>
        <v>0</v>
      </c>
      <c r="P231" s="374"/>
      <c r="Q231" s="182"/>
      <c r="R231" s="91"/>
    </row>
    <row r="232" spans="1:18" x14ac:dyDescent="0.25">
      <c r="A232" s="215"/>
      <c r="B232" s="137" t="s">
        <v>194</v>
      </c>
      <c r="C232" s="625"/>
      <c r="D232" s="334"/>
      <c r="E232" s="153"/>
      <c r="F232" s="153"/>
      <c r="G232" s="250"/>
      <c r="H232" s="154"/>
      <c r="I232" s="154"/>
      <c r="J232" s="154"/>
      <c r="K232" s="154"/>
      <c r="L232" s="155"/>
      <c r="M232" s="155"/>
      <c r="N232" s="155"/>
      <c r="O232" s="155"/>
      <c r="P232" s="374"/>
      <c r="Q232" s="182"/>
      <c r="R232" s="91"/>
    </row>
    <row r="233" spans="1:18" ht="26.25" x14ac:dyDescent="0.25">
      <c r="A233" s="215"/>
      <c r="B233" s="475" t="s">
        <v>351</v>
      </c>
      <c r="C233" s="625"/>
      <c r="D233" s="64">
        <f>E233+G233</f>
        <v>0</v>
      </c>
      <c r="E233" s="64"/>
      <c r="F233" s="64"/>
      <c r="G233" s="64"/>
      <c r="H233" s="405">
        <f t="shared" ref="H233:H234" si="235">I233+K233</f>
        <v>3.6</v>
      </c>
      <c r="I233" s="65">
        <v>3.6</v>
      </c>
      <c r="J233" s="65">
        <v>2.7</v>
      </c>
      <c r="K233" s="65"/>
      <c r="L233" s="66">
        <f t="shared" ref="L233:L234" si="236">M233+O233</f>
        <v>3.6</v>
      </c>
      <c r="M233" s="66">
        <f t="shared" ref="M233:O236" si="237">E233+I233</f>
        <v>3.6</v>
      </c>
      <c r="N233" s="66">
        <f t="shared" si="237"/>
        <v>2.7</v>
      </c>
      <c r="O233" s="66">
        <f t="shared" si="237"/>
        <v>0</v>
      </c>
      <c r="P233" s="374"/>
      <c r="Q233" s="182"/>
      <c r="R233" s="91"/>
    </row>
    <row r="234" spans="1:18" ht="26.25" x14ac:dyDescent="0.25">
      <c r="A234" s="215"/>
      <c r="B234" s="140" t="s">
        <v>528</v>
      </c>
      <c r="C234" s="625"/>
      <c r="D234" s="199">
        <f>E234+G234</f>
        <v>4.5999999999999996</v>
      </c>
      <c r="E234" s="64">
        <v>4.5999999999999996</v>
      </c>
      <c r="F234" s="64">
        <v>3.5</v>
      </c>
      <c r="G234" s="64"/>
      <c r="H234" s="405">
        <f t="shared" si="235"/>
        <v>0</v>
      </c>
      <c r="I234" s="65"/>
      <c r="J234" s="65"/>
      <c r="K234" s="65"/>
      <c r="L234" s="66">
        <f t="shared" si="236"/>
        <v>4.5999999999999996</v>
      </c>
      <c r="M234" s="66">
        <f t="shared" si="237"/>
        <v>4.5999999999999996</v>
      </c>
      <c r="N234" s="66">
        <f t="shared" si="237"/>
        <v>3.5</v>
      </c>
      <c r="O234" s="66">
        <f t="shared" si="237"/>
        <v>0</v>
      </c>
      <c r="P234" s="374"/>
      <c r="Q234" s="182"/>
      <c r="R234" s="91"/>
    </row>
    <row r="235" spans="1:18" ht="26.25" x14ac:dyDescent="0.25">
      <c r="A235" s="215"/>
      <c r="B235" s="140" t="s">
        <v>502</v>
      </c>
      <c r="C235" s="625"/>
      <c r="D235" s="199">
        <f>E235+G235</f>
        <v>6.8</v>
      </c>
      <c r="E235" s="148">
        <v>6.8</v>
      </c>
      <c r="F235" s="148">
        <v>5.2</v>
      </c>
      <c r="G235" s="189"/>
      <c r="H235" s="149">
        <f t="shared" si="194"/>
        <v>0</v>
      </c>
      <c r="I235" s="149"/>
      <c r="J235" s="149"/>
      <c r="K235" s="149"/>
      <c r="L235" s="150">
        <f>M235+O235</f>
        <v>6.8</v>
      </c>
      <c r="M235" s="150">
        <f t="shared" si="237"/>
        <v>6.8</v>
      </c>
      <c r="N235" s="150">
        <f t="shared" si="237"/>
        <v>5.2</v>
      </c>
      <c r="O235" s="150">
        <f t="shared" si="237"/>
        <v>0</v>
      </c>
      <c r="P235" s="374"/>
      <c r="Q235" s="182"/>
      <c r="R235" s="91"/>
    </row>
    <row r="236" spans="1:18" s="38" customFormat="1" ht="51.75" x14ac:dyDescent="0.25">
      <c r="A236" s="287"/>
      <c r="B236" s="249" t="s">
        <v>352</v>
      </c>
      <c r="C236" s="622"/>
      <c r="D236" s="198">
        <f>E236+G236</f>
        <v>119.4</v>
      </c>
      <c r="E236" s="145">
        <v>119.4</v>
      </c>
      <c r="F236" s="145">
        <v>83.8</v>
      </c>
      <c r="G236" s="187"/>
      <c r="H236" s="146">
        <f t="shared" si="194"/>
        <v>2.2999999999999998</v>
      </c>
      <c r="I236" s="146">
        <v>2.2999999999999998</v>
      </c>
      <c r="J236" s="146">
        <v>1.8</v>
      </c>
      <c r="K236" s="146"/>
      <c r="L236" s="147">
        <f t="shared" ref="L236:L237" si="238">M236+O236</f>
        <v>121.7</v>
      </c>
      <c r="M236" s="147">
        <f t="shared" si="237"/>
        <v>121.7</v>
      </c>
      <c r="N236" s="147">
        <f t="shared" si="237"/>
        <v>85.6</v>
      </c>
      <c r="O236" s="147">
        <f t="shared" si="237"/>
        <v>0</v>
      </c>
      <c r="P236" s="374"/>
      <c r="Q236" s="191"/>
      <c r="R236" s="192"/>
    </row>
    <row r="237" spans="1:18" s="38" customFormat="1" x14ac:dyDescent="0.25">
      <c r="A237" s="384" t="s">
        <v>121</v>
      </c>
      <c r="B237" s="27" t="s">
        <v>168</v>
      </c>
      <c r="C237" s="625" t="s">
        <v>51</v>
      </c>
      <c r="D237" s="302">
        <f>E237+G237</f>
        <v>281.7</v>
      </c>
      <c r="E237" s="145">
        <f>E239+E240</f>
        <v>281.7</v>
      </c>
      <c r="F237" s="145">
        <f t="shared" ref="F237:G237" si="239">F239+F240</f>
        <v>170.3</v>
      </c>
      <c r="G237" s="187">
        <f t="shared" si="239"/>
        <v>0</v>
      </c>
      <c r="H237" s="146">
        <f t="shared" si="194"/>
        <v>5.4</v>
      </c>
      <c r="I237" s="188">
        <f t="shared" ref="I237:O237" si="240">I239+I240</f>
        <v>5.4</v>
      </c>
      <c r="J237" s="146">
        <f t="shared" si="240"/>
        <v>4.0999999999999996</v>
      </c>
      <c r="K237" s="146">
        <f t="shared" si="240"/>
        <v>0</v>
      </c>
      <c r="L237" s="147">
        <f t="shared" si="238"/>
        <v>287.09999999999997</v>
      </c>
      <c r="M237" s="147">
        <f t="shared" ref="M237" si="241">M239+M240</f>
        <v>287.09999999999997</v>
      </c>
      <c r="N237" s="147">
        <f t="shared" si="240"/>
        <v>174.4</v>
      </c>
      <c r="O237" s="147">
        <f t="shared" si="240"/>
        <v>0</v>
      </c>
      <c r="P237" s="374"/>
      <c r="Q237" s="2"/>
      <c r="R237" s="2"/>
    </row>
    <row r="238" spans="1:18" s="38" customFormat="1" x14ac:dyDescent="0.25">
      <c r="A238" s="215"/>
      <c r="B238" s="137" t="s">
        <v>194</v>
      </c>
      <c r="C238" s="625"/>
      <c r="D238" s="334"/>
      <c r="E238" s="153"/>
      <c r="F238" s="153"/>
      <c r="G238" s="250"/>
      <c r="H238" s="154"/>
      <c r="I238" s="251"/>
      <c r="J238" s="154"/>
      <c r="K238" s="154"/>
      <c r="L238" s="155"/>
      <c r="M238" s="155"/>
      <c r="N238" s="155"/>
      <c r="O238" s="155"/>
      <c r="P238" s="374"/>
      <c r="Q238" s="2"/>
      <c r="R238" s="2"/>
    </row>
    <row r="239" spans="1:18" s="38" customFormat="1" ht="26.25" x14ac:dyDescent="0.25">
      <c r="A239" s="215"/>
      <c r="B239" s="141" t="s">
        <v>502</v>
      </c>
      <c r="C239" s="625"/>
      <c r="D239" s="339">
        <f>E239+G239</f>
        <v>4.4000000000000004</v>
      </c>
      <c r="E239" s="64">
        <v>4.4000000000000004</v>
      </c>
      <c r="F239" s="64">
        <v>3.3</v>
      </c>
      <c r="G239" s="367"/>
      <c r="H239" s="65">
        <f t="shared" si="194"/>
        <v>0</v>
      </c>
      <c r="I239" s="364"/>
      <c r="J239" s="65"/>
      <c r="K239" s="65"/>
      <c r="L239" s="66">
        <f t="shared" ref="L239" si="242">M239+O239</f>
        <v>4.4000000000000004</v>
      </c>
      <c r="M239" s="66">
        <f t="shared" ref="M239:O240" si="243">E239+I239</f>
        <v>4.4000000000000004</v>
      </c>
      <c r="N239" s="66">
        <f t="shared" si="243"/>
        <v>3.3</v>
      </c>
      <c r="O239" s="66"/>
      <c r="P239" s="374"/>
      <c r="Q239" s="2"/>
      <c r="R239" s="2"/>
    </row>
    <row r="240" spans="1:18" ht="51.75" x14ac:dyDescent="0.25">
      <c r="A240" s="287"/>
      <c r="B240" s="249" t="s">
        <v>352</v>
      </c>
      <c r="C240" s="622"/>
      <c r="D240" s="198">
        <f>E240+G240</f>
        <v>277.3</v>
      </c>
      <c r="E240" s="145">
        <v>277.3</v>
      </c>
      <c r="F240" s="145">
        <v>167</v>
      </c>
      <c r="G240" s="187"/>
      <c r="H240" s="146">
        <f t="shared" si="194"/>
        <v>5.4</v>
      </c>
      <c r="I240" s="188">
        <v>5.4</v>
      </c>
      <c r="J240" s="146">
        <v>4.0999999999999996</v>
      </c>
      <c r="K240" s="146"/>
      <c r="L240" s="155">
        <f>M240+O240</f>
        <v>282.7</v>
      </c>
      <c r="M240" s="147">
        <f>E240+I240</f>
        <v>282.7</v>
      </c>
      <c r="N240" s="147">
        <f t="shared" si="243"/>
        <v>171.1</v>
      </c>
      <c r="O240" s="147">
        <f t="shared" si="243"/>
        <v>0</v>
      </c>
      <c r="P240" s="374"/>
      <c r="R240" s="196"/>
    </row>
    <row r="241" spans="1:18" x14ac:dyDescent="0.25">
      <c r="A241" s="470" t="s">
        <v>122</v>
      </c>
      <c r="B241" s="84" t="s">
        <v>177</v>
      </c>
      <c r="C241" s="357"/>
      <c r="D241" s="22">
        <f t="shared" ref="D241:O241" si="244">D87+D94+D98+D103+D108+D112+D116+D121+D125+D130+D134+D139+D143+D147+D151+D155+D159+D168+D176+D180+D185+D189+D193+D197+D201+D205+D209+D213+D217+D219+D223+D227+D231+D237+D164+D172</f>
        <v>1485.9000000000003</v>
      </c>
      <c r="E241" s="22">
        <f t="shared" si="244"/>
        <v>835.89999999999986</v>
      </c>
      <c r="F241" s="22">
        <f t="shared" si="244"/>
        <v>483.7</v>
      </c>
      <c r="G241" s="22">
        <f t="shared" si="244"/>
        <v>650</v>
      </c>
      <c r="H241" s="22">
        <f t="shared" si="244"/>
        <v>117.9</v>
      </c>
      <c r="I241" s="22">
        <f t="shared" si="244"/>
        <v>37.9</v>
      </c>
      <c r="J241" s="22">
        <f t="shared" si="244"/>
        <v>29</v>
      </c>
      <c r="K241" s="22">
        <f t="shared" si="244"/>
        <v>80</v>
      </c>
      <c r="L241" s="22">
        <f t="shared" si="244"/>
        <v>1603.8</v>
      </c>
      <c r="M241" s="22">
        <f t="shared" si="244"/>
        <v>873.8</v>
      </c>
      <c r="N241" s="22">
        <f t="shared" si="244"/>
        <v>512.69999999999993</v>
      </c>
      <c r="O241" s="22">
        <f t="shared" si="244"/>
        <v>730</v>
      </c>
      <c r="P241" s="375"/>
    </row>
    <row r="242" spans="1:18" hidden="1" x14ac:dyDescent="0.25">
      <c r="A242" s="33"/>
      <c r="B242" s="582" t="s">
        <v>181</v>
      </c>
      <c r="C242" s="582"/>
      <c r="D242" s="582"/>
      <c r="E242" s="582"/>
      <c r="F242" s="582"/>
      <c r="G242" s="582"/>
      <c r="H242" s="582"/>
      <c r="I242" s="582"/>
      <c r="J242" s="582"/>
      <c r="K242" s="582"/>
      <c r="L242" s="582"/>
      <c r="M242" s="582"/>
      <c r="N242" s="582"/>
      <c r="O242" s="582"/>
      <c r="P242" s="358"/>
      <c r="Q242" s="182"/>
      <c r="R242" s="91"/>
    </row>
    <row r="243" spans="1:18" hidden="1" x14ac:dyDescent="0.25">
      <c r="A243" s="384"/>
      <c r="B243" s="30" t="s">
        <v>20</v>
      </c>
      <c r="C243" s="341"/>
      <c r="D243" s="145">
        <f>E243+G243</f>
        <v>0</v>
      </c>
      <c r="E243" s="145">
        <f>E245+E246</f>
        <v>0</v>
      </c>
      <c r="F243" s="145">
        <f t="shared" ref="F243:G243" si="245">F245+F246</f>
        <v>0</v>
      </c>
      <c r="G243" s="145">
        <f t="shared" si="245"/>
        <v>0</v>
      </c>
      <c r="H243" s="146">
        <f>I243+K243</f>
        <v>0</v>
      </c>
      <c r="I243" s="146">
        <f>I245+I246</f>
        <v>0</v>
      </c>
      <c r="J243" s="146">
        <f t="shared" ref="J243:K243" si="246">J245+J246</f>
        <v>0</v>
      </c>
      <c r="K243" s="146">
        <f t="shared" si="246"/>
        <v>0</v>
      </c>
      <c r="L243" s="147">
        <f>M243+O243</f>
        <v>0</v>
      </c>
      <c r="M243" s="147">
        <f>E243+I243</f>
        <v>0</v>
      </c>
      <c r="N243" s="147">
        <f>F243+J243</f>
        <v>0</v>
      </c>
      <c r="O243" s="147">
        <f>G243+K243</f>
        <v>0</v>
      </c>
      <c r="P243" s="374"/>
      <c r="Q243" s="182"/>
      <c r="R243" s="91"/>
    </row>
    <row r="244" spans="1:18" hidden="1" x14ac:dyDescent="0.25">
      <c r="A244" s="215"/>
      <c r="B244" s="340" t="s">
        <v>194</v>
      </c>
      <c r="C244" s="342"/>
      <c r="D244" s="153"/>
      <c r="E244" s="153"/>
      <c r="F244" s="153"/>
      <c r="G244" s="153"/>
      <c r="H244" s="154"/>
      <c r="I244" s="154"/>
      <c r="J244" s="154"/>
      <c r="K244" s="154"/>
      <c r="L244" s="155"/>
      <c r="M244" s="155"/>
      <c r="N244" s="155"/>
      <c r="O244" s="155"/>
      <c r="P244" s="374"/>
      <c r="Q244" s="182"/>
      <c r="R244" s="91"/>
    </row>
    <row r="245" spans="1:18" ht="26.25" hidden="1" x14ac:dyDescent="0.25">
      <c r="A245" s="215"/>
      <c r="B245" s="475" t="s">
        <v>443</v>
      </c>
      <c r="C245" s="354" t="s">
        <v>25</v>
      </c>
      <c r="D245" s="64"/>
      <c r="E245" s="64"/>
      <c r="F245" s="64"/>
      <c r="G245" s="64"/>
      <c r="H245" s="146">
        <f>I245+K245</f>
        <v>0</v>
      </c>
      <c r="I245" s="65"/>
      <c r="J245" s="65"/>
      <c r="K245" s="65"/>
      <c r="L245" s="147">
        <f>M245+O245</f>
        <v>0</v>
      </c>
      <c r="M245" s="147">
        <f t="shared" ref="M245:O246" si="247">E245+I245</f>
        <v>0</v>
      </c>
      <c r="N245" s="147">
        <f t="shared" si="247"/>
        <v>0</v>
      </c>
      <c r="O245" s="147">
        <f t="shared" si="247"/>
        <v>0</v>
      </c>
      <c r="P245" s="374"/>
      <c r="Q245" s="182"/>
      <c r="R245" s="91"/>
    </row>
    <row r="246" spans="1:18" ht="39" hidden="1" x14ac:dyDescent="0.25">
      <c r="A246" s="287"/>
      <c r="B246" s="346" t="s">
        <v>444</v>
      </c>
      <c r="C246" s="354" t="s">
        <v>25</v>
      </c>
      <c r="D246" s="64"/>
      <c r="E246" s="64"/>
      <c r="F246" s="64"/>
      <c r="G246" s="64"/>
      <c r="H246" s="65">
        <f>I246+K246</f>
        <v>0</v>
      </c>
      <c r="I246" s="65"/>
      <c r="J246" s="65"/>
      <c r="K246" s="65"/>
      <c r="L246" s="66">
        <f>M246+O246</f>
        <v>0</v>
      </c>
      <c r="M246" s="66">
        <f t="shared" si="247"/>
        <v>0</v>
      </c>
      <c r="N246" s="66">
        <f t="shared" si="247"/>
        <v>0</v>
      </c>
      <c r="O246" s="66">
        <f t="shared" si="247"/>
        <v>0</v>
      </c>
      <c r="P246" s="374"/>
      <c r="Q246" s="182"/>
      <c r="R246" s="91"/>
    </row>
    <row r="247" spans="1:18" hidden="1" x14ac:dyDescent="0.25">
      <c r="A247" s="218"/>
      <c r="B247" s="84" t="s">
        <v>178</v>
      </c>
      <c r="C247" s="357"/>
      <c r="D247" s="83">
        <f>D243</f>
        <v>0</v>
      </c>
      <c r="E247" s="83">
        <f t="shared" ref="E247:O247" si="248">E243</f>
        <v>0</v>
      </c>
      <c r="F247" s="83">
        <f t="shared" si="248"/>
        <v>0</v>
      </c>
      <c r="G247" s="83">
        <f t="shared" si="248"/>
        <v>0</v>
      </c>
      <c r="H247" s="197">
        <f t="shared" si="248"/>
        <v>0</v>
      </c>
      <c r="I247" s="197">
        <f t="shared" si="248"/>
        <v>0</v>
      </c>
      <c r="J247" s="197">
        <f t="shared" si="248"/>
        <v>0</v>
      </c>
      <c r="K247" s="197">
        <f t="shared" si="248"/>
        <v>0</v>
      </c>
      <c r="L247" s="84">
        <f t="shared" si="248"/>
        <v>0</v>
      </c>
      <c r="M247" s="84">
        <f t="shared" si="248"/>
        <v>0</v>
      </c>
      <c r="N247" s="84">
        <f t="shared" si="248"/>
        <v>0</v>
      </c>
      <c r="O247" s="84">
        <f t="shared" si="248"/>
        <v>0</v>
      </c>
      <c r="P247" s="375"/>
      <c r="Q247" s="182"/>
      <c r="R247" s="196"/>
    </row>
    <row r="248" spans="1:18" x14ac:dyDescent="0.25">
      <c r="A248" s="33"/>
      <c r="B248" s="582" t="s">
        <v>66</v>
      </c>
      <c r="C248" s="582"/>
      <c r="D248" s="582"/>
      <c r="E248" s="582"/>
      <c r="F248" s="582"/>
      <c r="G248" s="582"/>
      <c r="H248" s="582"/>
      <c r="I248" s="582"/>
      <c r="J248" s="582"/>
      <c r="K248" s="582"/>
      <c r="L248" s="582"/>
      <c r="M248" s="582"/>
      <c r="N248" s="582"/>
      <c r="O248" s="582"/>
      <c r="P248" s="358"/>
    </row>
    <row r="249" spans="1:18" x14ac:dyDescent="0.25">
      <c r="A249" s="33" t="s">
        <v>123</v>
      </c>
      <c r="B249" s="36" t="s">
        <v>20</v>
      </c>
      <c r="C249" s="643" t="s">
        <v>30</v>
      </c>
      <c r="D249" s="198">
        <f t="shared" ref="D249" si="249">E249+G249</f>
        <v>1971</v>
      </c>
      <c r="E249" s="201"/>
      <c r="F249" s="145"/>
      <c r="G249" s="201">
        <v>1971</v>
      </c>
      <c r="H249" s="146">
        <f t="shared" ref="H249" si="250">I249+K249</f>
        <v>0</v>
      </c>
      <c r="I249" s="146"/>
      <c r="J249" s="146"/>
      <c r="K249" s="146"/>
      <c r="L249" s="147">
        <f t="shared" ref="L249:L303" si="251">M249+O249</f>
        <v>1971</v>
      </c>
      <c r="M249" s="147">
        <f t="shared" ref="M249:O263" si="252">E249+I249</f>
        <v>0</v>
      </c>
      <c r="N249" s="147">
        <f t="shared" si="252"/>
        <v>0</v>
      </c>
      <c r="O249" s="147">
        <f t="shared" si="252"/>
        <v>1971</v>
      </c>
      <c r="P249" s="374"/>
    </row>
    <row r="250" spans="1:18" ht="26.25" x14ac:dyDescent="0.25">
      <c r="A250" s="218"/>
      <c r="B250" s="249" t="s">
        <v>317</v>
      </c>
      <c r="C250" s="644"/>
      <c r="D250" s="334"/>
      <c r="E250" s="252"/>
      <c r="F250" s="153"/>
      <c r="G250" s="252"/>
      <c r="H250" s="149"/>
      <c r="I250" s="149"/>
      <c r="J250" s="149"/>
      <c r="K250" s="149"/>
      <c r="L250" s="155">
        <f t="shared" si="251"/>
        <v>0</v>
      </c>
      <c r="M250" s="150">
        <f t="shared" si="252"/>
        <v>0</v>
      </c>
      <c r="N250" s="150">
        <f t="shared" si="252"/>
        <v>0</v>
      </c>
      <c r="O250" s="150">
        <f t="shared" si="252"/>
        <v>0</v>
      </c>
      <c r="P250" s="374"/>
    </row>
    <row r="251" spans="1:18" x14ac:dyDescent="0.25">
      <c r="A251" s="33" t="s">
        <v>124</v>
      </c>
      <c r="B251" s="36" t="s">
        <v>7</v>
      </c>
      <c r="C251" s="645" t="s">
        <v>30</v>
      </c>
      <c r="D251" s="145">
        <f t="shared" ref="D251:D303" si="253">E251+G251</f>
        <v>0.3</v>
      </c>
      <c r="E251" s="201">
        <v>0.3</v>
      </c>
      <c r="F251" s="145">
        <v>0.2</v>
      </c>
      <c r="G251" s="201"/>
      <c r="H251" s="146">
        <f t="shared" ref="H251:H304" si="254">I251+K251</f>
        <v>0</v>
      </c>
      <c r="I251" s="202"/>
      <c r="J251" s="146"/>
      <c r="K251" s="202">
        <f t="shared" ref="K251" si="255">K253+K254</f>
        <v>0</v>
      </c>
      <c r="L251" s="147">
        <f t="shared" si="251"/>
        <v>0.3</v>
      </c>
      <c r="M251" s="203">
        <f t="shared" si="252"/>
        <v>0.3</v>
      </c>
      <c r="N251" s="147">
        <f t="shared" si="252"/>
        <v>0.2</v>
      </c>
      <c r="O251" s="194">
        <f t="shared" si="252"/>
        <v>0</v>
      </c>
      <c r="P251" s="374"/>
      <c r="Q251" s="182"/>
      <c r="R251" s="91"/>
    </row>
    <row r="252" spans="1:18" hidden="1" x14ac:dyDescent="0.25">
      <c r="A252" s="41"/>
      <c r="B252" s="137" t="s">
        <v>194</v>
      </c>
      <c r="C252" s="628"/>
      <c r="D252" s="153"/>
      <c r="E252" s="252"/>
      <c r="F252" s="153"/>
      <c r="G252" s="252"/>
      <c r="H252" s="154"/>
      <c r="I252" s="253"/>
      <c r="J252" s="154"/>
      <c r="K252" s="253"/>
      <c r="L252" s="155"/>
      <c r="M252" s="254"/>
      <c r="N252" s="155"/>
      <c r="O252" s="256"/>
      <c r="P252" s="374"/>
      <c r="Q252" s="182"/>
      <c r="R252" s="91"/>
    </row>
    <row r="253" spans="1:18" ht="26.25" x14ac:dyDescent="0.25">
      <c r="A253" s="41"/>
      <c r="B253" s="140" t="s">
        <v>528</v>
      </c>
      <c r="C253" s="646"/>
      <c r="D253" s="148">
        <f t="shared" si="253"/>
        <v>0</v>
      </c>
      <c r="E253" s="303"/>
      <c r="F253" s="148"/>
      <c r="G253" s="303"/>
      <c r="H253" s="149">
        <f t="shared" si="254"/>
        <v>0</v>
      </c>
      <c r="I253" s="282"/>
      <c r="J253" s="149"/>
      <c r="K253" s="282"/>
      <c r="L253" s="150">
        <f t="shared" si="251"/>
        <v>0</v>
      </c>
      <c r="M253" s="283">
        <f t="shared" si="252"/>
        <v>0</v>
      </c>
      <c r="N253" s="150">
        <f t="shared" si="252"/>
        <v>0</v>
      </c>
      <c r="O253" s="195">
        <f t="shared" si="252"/>
        <v>0</v>
      </c>
      <c r="P253" s="374"/>
      <c r="Q253" s="182"/>
      <c r="R253" s="91"/>
    </row>
    <row r="254" spans="1:18" s="38" customFormat="1" ht="25.5" hidden="1" x14ac:dyDescent="0.25">
      <c r="A254" s="218"/>
      <c r="B254" s="305" t="s">
        <v>388</v>
      </c>
      <c r="C254" s="619"/>
      <c r="D254" s="153">
        <f t="shared" si="253"/>
        <v>0</v>
      </c>
      <c r="E254" s="252"/>
      <c r="F254" s="153"/>
      <c r="G254" s="252"/>
      <c r="H254" s="154">
        <f t="shared" si="254"/>
        <v>0</v>
      </c>
      <c r="I254" s="253"/>
      <c r="J254" s="154"/>
      <c r="K254" s="253"/>
      <c r="L254" s="155">
        <f t="shared" si="251"/>
        <v>0</v>
      </c>
      <c r="M254" s="254">
        <f t="shared" si="252"/>
        <v>0</v>
      </c>
      <c r="N254" s="155">
        <f t="shared" si="252"/>
        <v>0</v>
      </c>
      <c r="O254" s="256">
        <f t="shared" si="252"/>
        <v>0</v>
      </c>
      <c r="P254" s="374"/>
      <c r="Q254" s="191"/>
      <c r="R254" s="192"/>
    </row>
    <row r="255" spans="1:18" ht="17.25" customHeight="1" x14ac:dyDescent="0.25">
      <c r="A255" s="33" t="s">
        <v>125</v>
      </c>
      <c r="B255" s="36" t="s">
        <v>10</v>
      </c>
      <c r="C255" s="621" t="s">
        <v>30</v>
      </c>
      <c r="D255" s="201">
        <f t="shared" si="253"/>
        <v>0.1</v>
      </c>
      <c r="E255" s="145">
        <v>0.1</v>
      </c>
      <c r="F255" s="201">
        <v>0.1</v>
      </c>
      <c r="G255" s="145">
        <f>G257+G258</f>
        <v>0</v>
      </c>
      <c r="H255" s="202">
        <f t="shared" si="254"/>
        <v>0</v>
      </c>
      <c r="I255" s="146"/>
      <c r="J255" s="202"/>
      <c r="K255" s="146">
        <f>K257+K258</f>
        <v>0</v>
      </c>
      <c r="L255" s="203">
        <f t="shared" si="251"/>
        <v>0.1</v>
      </c>
      <c r="M255" s="147">
        <f t="shared" si="252"/>
        <v>0.1</v>
      </c>
      <c r="N255" s="203">
        <f t="shared" si="252"/>
        <v>0.1</v>
      </c>
      <c r="O255" s="147">
        <f t="shared" si="252"/>
        <v>0</v>
      </c>
      <c r="P255" s="374"/>
      <c r="Q255" s="182"/>
      <c r="R255" s="91"/>
    </row>
    <row r="256" spans="1:18" ht="17.25" hidden="1" customHeight="1" x14ac:dyDescent="0.25">
      <c r="A256" s="41"/>
      <c r="B256" s="137" t="s">
        <v>194</v>
      </c>
      <c r="C256" s="625"/>
      <c r="D256" s="252"/>
      <c r="E256" s="153"/>
      <c r="F256" s="252"/>
      <c r="G256" s="153"/>
      <c r="H256" s="253"/>
      <c r="I256" s="154"/>
      <c r="J256" s="253"/>
      <c r="K256" s="154"/>
      <c r="L256" s="254"/>
      <c r="M256" s="155"/>
      <c r="N256" s="254"/>
      <c r="O256" s="155"/>
      <c r="P256" s="374"/>
      <c r="Q256" s="182"/>
      <c r="R256" s="91"/>
    </row>
    <row r="257" spans="1:18" ht="26.25" x14ac:dyDescent="0.25">
      <c r="A257" s="41"/>
      <c r="B257" s="140" t="s">
        <v>528</v>
      </c>
      <c r="C257" s="644"/>
      <c r="D257" s="493">
        <f>E257+G257</f>
        <v>0</v>
      </c>
      <c r="E257" s="148"/>
      <c r="F257" s="303"/>
      <c r="G257" s="148"/>
      <c r="H257" s="282">
        <f t="shared" si="254"/>
        <v>0</v>
      </c>
      <c r="I257" s="149"/>
      <c r="J257" s="282"/>
      <c r="K257" s="149"/>
      <c r="L257" s="283">
        <f t="shared" si="251"/>
        <v>0</v>
      </c>
      <c r="M257" s="150">
        <f t="shared" si="252"/>
        <v>0</v>
      </c>
      <c r="N257" s="283">
        <f t="shared" si="252"/>
        <v>0</v>
      </c>
      <c r="O257" s="150">
        <f t="shared" si="252"/>
        <v>0</v>
      </c>
      <c r="P257" s="374"/>
      <c r="Q257" s="182"/>
      <c r="R257" s="91"/>
    </row>
    <row r="258" spans="1:18" s="38" customFormat="1" ht="25.5" hidden="1" x14ac:dyDescent="0.25">
      <c r="A258" s="218"/>
      <c r="B258" s="479" t="s">
        <v>388</v>
      </c>
      <c r="C258" s="647" t="s">
        <v>30</v>
      </c>
      <c r="D258" s="153">
        <f t="shared" si="253"/>
        <v>0</v>
      </c>
      <c r="E258" s="334"/>
      <c r="F258" s="153"/>
      <c r="G258" s="250"/>
      <c r="H258" s="154">
        <f t="shared" si="254"/>
        <v>0</v>
      </c>
      <c r="I258" s="251"/>
      <c r="J258" s="154"/>
      <c r="K258" s="154"/>
      <c r="L258" s="155">
        <f t="shared" si="251"/>
        <v>0</v>
      </c>
      <c r="M258" s="155">
        <f t="shared" si="252"/>
        <v>0</v>
      </c>
      <c r="N258" s="155">
        <f t="shared" si="252"/>
        <v>0</v>
      </c>
      <c r="O258" s="155">
        <f t="shared" si="252"/>
        <v>0</v>
      </c>
      <c r="P258" s="374"/>
      <c r="Q258" s="191"/>
      <c r="R258" s="192"/>
    </row>
    <row r="259" spans="1:18" x14ac:dyDescent="0.25">
      <c r="A259" s="33" t="s">
        <v>126</v>
      </c>
      <c r="B259" s="36" t="s">
        <v>11</v>
      </c>
      <c r="C259" s="631" t="s">
        <v>30</v>
      </c>
      <c r="D259" s="145">
        <f t="shared" si="253"/>
        <v>1.7</v>
      </c>
      <c r="E259" s="201">
        <v>1.7</v>
      </c>
      <c r="F259" s="145">
        <v>1.3</v>
      </c>
      <c r="G259" s="201">
        <f>G261+G262</f>
        <v>0</v>
      </c>
      <c r="H259" s="146">
        <f t="shared" si="254"/>
        <v>0</v>
      </c>
      <c r="I259" s="202"/>
      <c r="J259" s="146"/>
      <c r="K259" s="202">
        <f>K261+K262</f>
        <v>0</v>
      </c>
      <c r="L259" s="147">
        <f t="shared" si="251"/>
        <v>1.7</v>
      </c>
      <c r="M259" s="203">
        <f t="shared" si="252"/>
        <v>1.7</v>
      </c>
      <c r="N259" s="147">
        <f t="shared" si="252"/>
        <v>1.3</v>
      </c>
      <c r="O259" s="194">
        <f t="shared" si="252"/>
        <v>0</v>
      </c>
      <c r="P259" s="374"/>
      <c r="Q259" s="182"/>
      <c r="R259" s="91"/>
    </row>
    <row r="260" spans="1:18" hidden="1" x14ac:dyDescent="0.25">
      <c r="A260" s="41"/>
      <c r="B260" s="137" t="s">
        <v>194</v>
      </c>
      <c r="C260" s="628"/>
      <c r="D260" s="153"/>
      <c r="E260" s="252"/>
      <c r="F260" s="153"/>
      <c r="G260" s="252"/>
      <c r="H260" s="154"/>
      <c r="I260" s="253"/>
      <c r="J260" s="154"/>
      <c r="K260" s="253"/>
      <c r="L260" s="155"/>
      <c r="M260" s="254"/>
      <c r="N260" s="155"/>
      <c r="O260" s="256"/>
      <c r="P260" s="374"/>
      <c r="Q260" s="182"/>
      <c r="R260" s="91"/>
    </row>
    <row r="261" spans="1:18" ht="26.25" x14ac:dyDescent="0.25">
      <c r="A261" s="41"/>
      <c r="B261" s="140" t="s">
        <v>528</v>
      </c>
      <c r="C261" s="646"/>
      <c r="D261" s="301">
        <f>E261+G261</f>
        <v>0</v>
      </c>
      <c r="E261" s="303"/>
      <c r="F261" s="148"/>
      <c r="G261" s="303"/>
      <c r="H261" s="149">
        <f t="shared" si="254"/>
        <v>0</v>
      </c>
      <c r="I261" s="282"/>
      <c r="J261" s="149"/>
      <c r="K261" s="282"/>
      <c r="L261" s="150">
        <f t="shared" si="251"/>
        <v>0</v>
      </c>
      <c r="M261" s="283">
        <f t="shared" si="252"/>
        <v>0</v>
      </c>
      <c r="N261" s="150">
        <f t="shared" si="252"/>
        <v>0</v>
      </c>
      <c r="O261" s="195">
        <f t="shared" si="252"/>
        <v>0</v>
      </c>
      <c r="P261" s="374"/>
      <c r="Q261" s="182"/>
      <c r="R261" s="91"/>
    </row>
    <row r="262" spans="1:18" s="38" customFormat="1" ht="25.5" hidden="1" x14ac:dyDescent="0.25">
      <c r="A262" s="218"/>
      <c r="B262" s="479" t="s">
        <v>388</v>
      </c>
      <c r="C262" s="647" t="s">
        <v>30</v>
      </c>
      <c r="D262" s="153">
        <f t="shared" si="253"/>
        <v>0</v>
      </c>
      <c r="E262" s="334"/>
      <c r="F262" s="153"/>
      <c r="G262" s="250"/>
      <c r="H262" s="154">
        <f t="shared" si="254"/>
        <v>0</v>
      </c>
      <c r="I262" s="251"/>
      <c r="J262" s="154"/>
      <c r="K262" s="154"/>
      <c r="L262" s="155">
        <f t="shared" si="251"/>
        <v>0</v>
      </c>
      <c r="M262" s="155">
        <f t="shared" si="252"/>
        <v>0</v>
      </c>
      <c r="N262" s="155">
        <f t="shared" si="252"/>
        <v>0</v>
      </c>
      <c r="O262" s="155">
        <f t="shared" si="252"/>
        <v>0</v>
      </c>
      <c r="P262" s="374"/>
      <c r="Q262" s="191"/>
      <c r="R262" s="192"/>
    </row>
    <row r="263" spans="1:18" x14ac:dyDescent="0.25">
      <c r="A263" s="33" t="s">
        <v>127</v>
      </c>
      <c r="B263" s="36" t="s">
        <v>15</v>
      </c>
      <c r="C263" s="645" t="s">
        <v>30</v>
      </c>
      <c r="D263" s="145">
        <f t="shared" si="253"/>
        <v>0.3</v>
      </c>
      <c r="E263" s="201">
        <v>0.3</v>
      </c>
      <c r="F263" s="145">
        <v>0.2</v>
      </c>
      <c r="G263" s="201"/>
      <c r="H263" s="146">
        <f t="shared" si="254"/>
        <v>0</v>
      </c>
      <c r="I263" s="202"/>
      <c r="J263" s="146"/>
      <c r="K263" s="202">
        <f>K265+K266</f>
        <v>0</v>
      </c>
      <c r="L263" s="147">
        <f t="shared" si="251"/>
        <v>0.3</v>
      </c>
      <c r="M263" s="147">
        <f t="shared" si="252"/>
        <v>0.3</v>
      </c>
      <c r="N263" s="203">
        <f t="shared" si="252"/>
        <v>0.2</v>
      </c>
      <c r="O263" s="147">
        <f t="shared" si="252"/>
        <v>0</v>
      </c>
      <c r="P263" s="374"/>
      <c r="Q263" s="182"/>
      <c r="R263" s="91"/>
    </row>
    <row r="264" spans="1:18" hidden="1" x14ac:dyDescent="0.25">
      <c r="A264" s="41"/>
      <c r="B264" s="137" t="s">
        <v>194</v>
      </c>
      <c r="C264" s="628"/>
      <c r="D264" s="153"/>
      <c r="E264" s="252"/>
      <c r="F264" s="153"/>
      <c r="G264" s="252"/>
      <c r="H264" s="154"/>
      <c r="I264" s="253"/>
      <c r="J264" s="154"/>
      <c r="K264" s="253"/>
      <c r="L264" s="155"/>
      <c r="M264" s="155"/>
      <c r="N264" s="254"/>
      <c r="O264" s="155"/>
      <c r="P264" s="374"/>
      <c r="Q264" s="182"/>
      <c r="R264" s="91"/>
    </row>
    <row r="265" spans="1:18" ht="26.25" x14ac:dyDescent="0.25">
      <c r="A265" s="41"/>
      <c r="B265" s="140" t="s">
        <v>528</v>
      </c>
      <c r="C265" s="646"/>
      <c r="D265" s="148">
        <f t="shared" si="253"/>
        <v>0</v>
      </c>
      <c r="E265" s="303"/>
      <c r="F265" s="148"/>
      <c r="G265" s="303"/>
      <c r="H265" s="149">
        <f t="shared" si="254"/>
        <v>0</v>
      </c>
      <c r="I265" s="282"/>
      <c r="J265" s="149"/>
      <c r="K265" s="282"/>
      <c r="L265" s="150">
        <f t="shared" si="251"/>
        <v>0</v>
      </c>
      <c r="M265" s="150">
        <f t="shared" ref="M265:O317" si="256">E265+I265</f>
        <v>0</v>
      </c>
      <c r="N265" s="283">
        <f t="shared" si="256"/>
        <v>0</v>
      </c>
      <c r="O265" s="150">
        <f t="shared" si="256"/>
        <v>0</v>
      </c>
      <c r="P265" s="374"/>
      <c r="Q265" s="182"/>
      <c r="R265" s="91"/>
    </row>
    <row r="266" spans="1:18" s="38" customFormat="1" ht="25.5" hidden="1" x14ac:dyDescent="0.25">
      <c r="A266" s="218"/>
      <c r="B266" s="305" t="s">
        <v>388</v>
      </c>
      <c r="C266" s="619"/>
      <c r="D266" s="153">
        <f t="shared" si="253"/>
        <v>0</v>
      </c>
      <c r="E266" s="252"/>
      <c r="F266" s="153"/>
      <c r="G266" s="252"/>
      <c r="H266" s="154">
        <f t="shared" si="254"/>
        <v>0</v>
      </c>
      <c r="I266" s="253"/>
      <c r="J266" s="154"/>
      <c r="K266" s="253"/>
      <c r="L266" s="254">
        <f t="shared" si="251"/>
        <v>0</v>
      </c>
      <c r="M266" s="155">
        <f t="shared" si="256"/>
        <v>0</v>
      </c>
      <c r="N266" s="254">
        <f t="shared" si="256"/>
        <v>0</v>
      </c>
      <c r="O266" s="155">
        <f t="shared" si="256"/>
        <v>0</v>
      </c>
      <c r="P266" s="374"/>
      <c r="Q266" s="191"/>
      <c r="R266" s="192"/>
    </row>
    <row r="267" spans="1:18" x14ac:dyDescent="0.25">
      <c r="A267" s="33" t="s">
        <v>128</v>
      </c>
      <c r="B267" s="36" t="s">
        <v>27</v>
      </c>
      <c r="C267" s="631" t="s">
        <v>30</v>
      </c>
      <c r="D267" s="145">
        <f t="shared" si="253"/>
        <v>2.5</v>
      </c>
      <c r="E267" s="201">
        <v>2.5</v>
      </c>
      <c r="F267" s="145">
        <v>1.9</v>
      </c>
      <c r="G267" s="201">
        <f>G269+G270</f>
        <v>0</v>
      </c>
      <c r="H267" s="146">
        <f t="shared" si="254"/>
        <v>0</v>
      </c>
      <c r="I267" s="202"/>
      <c r="J267" s="146"/>
      <c r="K267" s="202">
        <f>K269+K270</f>
        <v>0</v>
      </c>
      <c r="L267" s="147">
        <f t="shared" si="251"/>
        <v>2.5</v>
      </c>
      <c r="M267" s="203">
        <f t="shared" si="256"/>
        <v>2.5</v>
      </c>
      <c r="N267" s="147">
        <f t="shared" si="256"/>
        <v>1.9</v>
      </c>
      <c r="O267" s="194">
        <f t="shared" si="256"/>
        <v>0</v>
      </c>
      <c r="P267" s="374"/>
      <c r="Q267" s="182"/>
      <c r="R267" s="91"/>
    </row>
    <row r="268" spans="1:18" hidden="1" x14ac:dyDescent="0.25">
      <c r="A268" s="41"/>
      <c r="B268" s="137" t="s">
        <v>194</v>
      </c>
      <c r="C268" s="628"/>
      <c r="D268" s="153"/>
      <c r="E268" s="252"/>
      <c r="F268" s="153"/>
      <c r="G268" s="252"/>
      <c r="H268" s="154"/>
      <c r="I268" s="253"/>
      <c r="J268" s="154"/>
      <c r="K268" s="253"/>
      <c r="L268" s="155"/>
      <c r="M268" s="254"/>
      <c r="N268" s="155"/>
      <c r="O268" s="256"/>
      <c r="P268" s="374"/>
      <c r="Q268" s="182"/>
      <c r="R268" s="91"/>
    </row>
    <row r="269" spans="1:18" ht="26.25" x14ac:dyDescent="0.25">
      <c r="A269" s="41"/>
      <c r="B269" s="140" t="s">
        <v>528</v>
      </c>
      <c r="C269" s="646"/>
      <c r="D269" s="301">
        <f>E269+G269</f>
        <v>0</v>
      </c>
      <c r="E269" s="303"/>
      <c r="F269" s="148"/>
      <c r="G269" s="303"/>
      <c r="H269" s="149">
        <f t="shared" si="254"/>
        <v>0</v>
      </c>
      <c r="I269" s="282"/>
      <c r="J269" s="149"/>
      <c r="K269" s="282"/>
      <c r="L269" s="150">
        <f t="shared" si="251"/>
        <v>0</v>
      </c>
      <c r="M269" s="283">
        <f t="shared" si="256"/>
        <v>0</v>
      </c>
      <c r="N269" s="150">
        <f t="shared" si="256"/>
        <v>0</v>
      </c>
      <c r="O269" s="195">
        <f t="shared" si="256"/>
        <v>0</v>
      </c>
      <c r="P269" s="374"/>
      <c r="Q269" s="182"/>
      <c r="R269" s="91"/>
    </row>
    <row r="270" spans="1:18" s="38" customFormat="1" ht="25.5" hidden="1" x14ac:dyDescent="0.25">
      <c r="A270" s="218"/>
      <c r="B270" s="479" t="s">
        <v>388</v>
      </c>
      <c r="C270" s="647" t="s">
        <v>30</v>
      </c>
      <c r="D270" s="153">
        <f t="shared" si="253"/>
        <v>0</v>
      </c>
      <c r="E270" s="334"/>
      <c r="F270" s="153"/>
      <c r="G270" s="250"/>
      <c r="H270" s="154">
        <f t="shared" si="254"/>
        <v>0</v>
      </c>
      <c r="I270" s="251"/>
      <c r="J270" s="154"/>
      <c r="K270" s="154"/>
      <c r="L270" s="155">
        <f t="shared" si="251"/>
        <v>0</v>
      </c>
      <c r="M270" s="155">
        <f t="shared" si="256"/>
        <v>0</v>
      </c>
      <c r="N270" s="155">
        <f t="shared" si="256"/>
        <v>0</v>
      </c>
      <c r="O270" s="155">
        <f t="shared" si="256"/>
        <v>0</v>
      </c>
      <c r="P270" s="374"/>
      <c r="Q270" s="191"/>
      <c r="R270" s="192"/>
    </row>
    <row r="271" spans="1:18" x14ac:dyDescent="0.25">
      <c r="A271" s="33" t="s">
        <v>129</v>
      </c>
      <c r="B271" s="36" t="s">
        <v>57</v>
      </c>
      <c r="C271" s="621" t="s">
        <v>30</v>
      </c>
      <c r="D271" s="145">
        <f t="shared" si="253"/>
        <v>1.7</v>
      </c>
      <c r="E271" s="252">
        <v>1.7</v>
      </c>
      <c r="F271" s="145">
        <v>1.3</v>
      </c>
      <c r="G271" s="252">
        <f>G273+G274</f>
        <v>0</v>
      </c>
      <c r="H271" s="146">
        <f t="shared" si="254"/>
        <v>0</v>
      </c>
      <c r="I271" s="146"/>
      <c r="J271" s="253"/>
      <c r="K271" s="146">
        <f>K273+K274</f>
        <v>0</v>
      </c>
      <c r="L271" s="254">
        <f t="shared" si="251"/>
        <v>1.7</v>
      </c>
      <c r="M271" s="147">
        <f t="shared" si="256"/>
        <v>1.7</v>
      </c>
      <c r="N271" s="254">
        <f t="shared" si="256"/>
        <v>1.3</v>
      </c>
      <c r="O271" s="147">
        <f t="shared" si="256"/>
        <v>0</v>
      </c>
      <c r="P271" s="374"/>
      <c r="Q271" s="182"/>
      <c r="R271" s="91"/>
    </row>
    <row r="272" spans="1:18" hidden="1" x14ac:dyDescent="0.25">
      <c r="A272" s="41"/>
      <c r="B272" s="137" t="s">
        <v>194</v>
      </c>
      <c r="C272" s="625"/>
      <c r="D272" s="153"/>
      <c r="E272" s="252"/>
      <c r="F272" s="153"/>
      <c r="G272" s="252"/>
      <c r="H272" s="154"/>
      <c r="I272" s="154"/>
      <c r="J272" s="253"/>
      <c r="K272" s="154"/>
      <c r="L272" s="254"/>
      <c r="M272" s="155"/>
      <c r="N272" s="254"/>
      <c r="O272" s="155"/>
      <c r="P272" s="374"/>
      <c r="Q272" s="182"/>
      <c r="R272" s="91"/>
    </row>
    <row r="273" spans="1:18" ht="26.25" x14ac:dyDescent="0.25">
      <c r="A273" s="41"/>
      <c r="B273" s="140" t="s">
        <v>528</v>
      </c>
      <c r="C273" s="644"/>
      <c r="D273" s="301">
        <f>E273+G273</f>
        <v>0</v>
      </c>
      <c r="E273" s="252"/>
      <c r="F273" s="148"/>
      <c r="G273" s="252"/>
      <c r="H273" s="149">
        <f t="shared" si="254"/>
        <v>0</v>
      </c>
      <c r="I273" s="149"/>
      <c r="J273" s="253"/>
      <c r="K273" s="149"/>
      <c r="L273" s="254">
        <f t="shared" si="251"/>
        <v>0</v>
      </c>
      <c r="M273" s="150">
        <f t="shared" si="256"/>
        <v>0</v>
      </c>
      <c r="N273" s="254">
        <f t="shared" si="256"/>
        <v>0</v>
      </c>
      <c r="O273" s="150">
        <f t="shared" si="256"/>
        <v>0</v>
      </c>
      <c r="P273" s="374"/>
      <c r="Q273" s="182"/>
      <c r="R273" s="91"/>
    </row>
    <row r="274" spans="1:18" s="38" customFormat="1" ht="25.5" hidden="1" x14ac:dyDescent="0.25">
      <c r="A274" s="218"/>
      <c r="B274" s="479" t="s">
        <v>388</v>
      </c>
      <c r="C274" s="647" t="s">
        <v>30</v>
      </c>
      <c r="D274" s="153">
        <f t="shared" si="253"/>
        <v>0</v>
      </c>
      <c r="E274" s="334"/>
      <c r="F274" s="153"/>
      <c r="G274" s="250"/>
      <c r="H274" s="154">
        <f t="shared" si="254"/>
        <v>0</v>
      </c>
      <c r="I274" s="251"/>
      <c r="J274" s="154"/>
      <c r="K274" s="154"/>
      <c r="L274" s="155">
        <f t="shared" si="251"/>
        <v>0</v>
      </c>
      <c r="M274" s="155">
        <f t="shared" si="256"/>
        <v>0</v>
      </c>
      <c r="N274" s="155">
        <f t="shared" si="256"/>
        <v>0</v>
      </c>
      <c r="O274" s="155">
        <f t="shared" si="256"/>
        <v>0</v>
      </c>
      <c r="P274" s="374"/>
      <c r="Q274" s="191"/>
      <c r="R274" s="192"/>
    </row>
    <row r="275" spans="1:18" x14ac:dyDescent="0.25">
      <c r="A275" s="33" t="s">
        <v>130</v>
      </c>
      <c r="B275" s="36" t="s">
        <v>58</v>
      </c>
      <c r="C275" s="621" t="s">
        <v>30</v>
      </c>
      <c r="D275" s="201">
        <f t="shared" si="253"/>
        <v>0.5</v>
      </c>
      <c r="E275" s="145">
        <v>0.5</v>
      </c>
      <c r="F275" s="201">
        <v>0.4</v>
      </c>
      <c r="G275" s="145">
        <f>G277+G278</f>
        <v>0</v>
      </c>
      <c r="H275" s="202">
        <f t="shared" si="254"/>
        <v>0</v>
      </c>
      <c r="I275" s="146"/>
      <c r="J275" s="202"/>
      <c r="K275" s="146">
        <f>K277+K278</f>
        <v>0</v>
      </c>
      <c r="L275" s="203">
        <f t="shared" si="251"/>
        <v>0.5</v>
      </c>
      <c r="M275" s="147">
        <f t="shared" si="256"/>
        <v>0.5</v>
      </c>
      <c r="N275" s="203">
        <f t="shared" si="256"/>
        <v>0.4</v>
      </c>
      <c r="O275" s="147">
        <f t="shared" si="256"/>
        <v>0</v>
      </c>
      <c r="P275" s="374"/>
      <c r="Q275" s="182"/>
      <c r="R275" s="91"/>
    </row>
    <row r="276" spans="1:18" hidden="1" x14ac:dyDescent="0.25">
      <c r="A276" s="41"/>
      <c r="B276" s="137" t="s">
        <v>194</v>
      </c>
      <c r="C276" s="625"/>
      <c r="D276" s="252"/>
      <c r="E276" s="153"/>
      <c r="F276" s="252"/>
      <c r="G276" s="153"/>
      <c r="H276" s="253"/>
      <c r="I276" s="154"/>
      <c r="J276" s="253"/>
      <c r="K276" s="154"/>
      <c r="L276" s="254"/>
      <c r="M276" s="155"/>
      <c r="N276" s="254"/>
      <c r="O276" s="155"/>
      <c r="P276" s="374"/>
      <c r="Q276" s="182"/>
      <c r="R276" s="91"/>
    </row>
    <row r="277" spans="1:18" ht="26.25" x14ac:dyDescent="0.25">
      <c r="A277" s="41"/>
      <c r="B277" s="140" t="s">
        <v>528</v>
      </c>
      <c r="C277" s="644"/>
      <c r="D277" s="493">
        <f>E277+G277</f>
        <v>0</v>
      </c>
      <c r="E277" s="148"/>
      <c r="F277" s="303"/>
      <c r="G277" s="148"/>
      <c r="H277" s="282">
        <f t="shared" si="254"/>
        <v>0</v>
      </c>
      <c r="I277" s="149"/>
      <c r="J277" s="282"/>
      <c r="K277" s="149"/>
      <c r="L277" s="283">
        <f t="shared" si="251"/>
        <v>0</v>
      </c>
      <c r="M277" s="150">
        <f t="shared" si="256"/>
        <v>0</v>
      </c>
      <c r="N277" s="283">
        <f t="shared" si="256"/>
        <v>0</v>
      </c>
      <c r="O277" s="150">
        <f t="shared" si="256"/>
        <v>0</v>
      </c>
      <c r="P277" s="374"/>
      <c r="Q277" s="182"/>
      <c r="R277" s="91"/>
    </row>
    <row r="278" spans="1:18" s="38" customFormat="1" ht="25.5" hidden="1" x14ac:dyDescent="0.25">
      <c r="A278" s="218"/>
      <c r="B278" s="305" t="s">
        <v>388</v>
      </c>
      <c r="C278" s="648" t="s">
        <v>30</v>
      </c>
      <c r="D278" s="252">
        <f t="shared" si="253"/>
        <v>0</v>
      </c>
      <c r="E278" s="153"/>
      <c r="F278" s="252"/>
      <c r="G278" s="153"/>
      <c r="H278" s="253">
        <f t="shared" si="254"/>
        <v>0</v>
      </c>
      <c r="I278" s="154"/>
      <c r="J278" s="253"/>
      <c r="K278" s="154"/>
      <c r="L278" s="254">
        <f t="shared" si="251"/>
        <v>0</v>
      </c>
      <c r="M278" s="155">
        <f t="shared" si="256"/>
        <v>0</v>
      </c>
      <c r="N278" s="254">
        <f t="shared" si="256"/>
        <v>0</v>
      </c>
      <c r="O278" s="155">
        <f t="shared" si="256"/>
        <v>0</v>
      </c>
      <c r="P278" s="374"/>
      <c r="Q278" s="191"/>
      <c r="R278" s="192"/>
    </row>
    <row r="279" spans="1:18" x14ac:dyDescent="0.25">
      <c r="A279" s="33" t="s">
        <v>131</v>
      </c>
      <c r="B279" s="36" t="s">
        <v>394</v>
      </c>
      <c r="C279" s="625" t="s">
        <v>30</v>
      </c>
      <c r="D279" s="252">
        <f t="shared" si="253"/>
        <v>0.4</v>
      </c>
      <c r="E279" s="153">
        <v>0.4</v>
      </c>
      <c r="F279" s="252">
        <v>0.3</v>
      </c>
      <c r="G279" s="153">
        <f>G281+G282</f>
        <v>0</v>
      </c>
      <c r="H279" s="253">
        <f t="shared" si="254"/>
        <v>0</v>
      </c>
      <c r="I279" s="154"/>
      <c r="J279" s="253"/>
      <c r="K279" s="154">
        <f>K281+K282</f>
        <v>0</v>
      </c>
      <c r="L279" s="254">
        <f t="shared" si="251"/>
        <v>0.4</v>
      </c>
      <c r="M279" s="155">
        <f t="shared" si="256"/>
        <v>0.4</v>
      </c>
      <c r="N279" s="254">
        <f t="shared" si="256"/>
        <v>0.3</v>
      </c>
      <c r="O279" s="155">
        <f t="shared" si="256"/>
        <v>0</v>
      </c>
      <c r="P279" s="374"/>
      <c r="Q279" s="182"/>
      <c r="R279" s="91"/>
    </row>
    <row r="280" spans="1:18" hidden="1" x14ac:dyDescent="0.25">
      <c r="A280" s="41"/>
      <c r="B280" s="137" t="s">
        <v>194</v>
      </c>
      <c r="C280" s="625"/>
      <c r="D280" s="252"/>
      <c r="E280" s="153"/>
      <c r="F280" s="252"/>
      <c r="G280" s="153"/>
      <c r="H280" s="253"/>
      <c r="I280" s="154"/>
      <c r="J280" s="253"/>
      <c r="K280" s="154"/>
      <c r="L280" s="254"/>
      <c r="M280" s="155"/>
      <c r="N280" s="254"/>
      <c r="O280" s="155"/>
      <c r="P280" s="374"/>
      <c r="Q280" s="182"/>
      <c r="R280" s="91"/>
    </row>
    <row r="281" spans="1:18" ht="26.25" x14ac:dyDescent="0.25">
      <c r="A281" s="41"/>
      <c r="B281" s="140" t="s">
        <v>528</v>
      </c>
      <c r="C281" s="648"/>
      <c r="D281" s="495">
        <f>E281+G281</f>
        <v>0</v>
      </c>
      <c r="E281" s="153"/>
      <c r="F281" s="252"/>
      <c r="G281" s="153"/>
      <c r="H281" s="253">
        <f t="shared" si="254"/>
        <v>0</v>
      </c>
      <c r="I281" s="154"/>
      <c r="J281" s="253"/>
      <c r="K281" s="154"/>
      <c r="L281" s="254">
        <f t="shared" si="251"/>
        <v>0</v>
      </c>
      <c r="M281" s="155">
        <f t="shared" si="256"/>
        <v>0</v>
      </c>
      <c r="N281" s="254">
        <f t="shared" si="256"/>
        <v>0</v>
      </c>
      <c r="O281" s="155">
        <f t="shared" si="256"/>
        <v>0</v>
      </c>
      <c r="P281" s="374"/>
      <c r="Q281" s="182"/>
      <c r="R281" s="91"/>
    </row>
    <row r="282" spans="1:18" s="38" customFormat="1" ht="25.5" hidden="1" x14ac:dyDescent="0.25">
      <c r="A282" s="218"/>
      <c r="B282" s="305" t="s">
        <v>388</v>
      </c>
      <c r="C282" s="648" t="s">
        <v>30</v>
      </c>
      <c r="D282" s="252">
        <f t="shared" si="253"/>
        <v>0</v>
      </c>
      <c r="E282" s="153"/>
      <c r="F282" s="252"/>
      <c r="G282" s="153"/>
      <c r="H282" s="253">
        <f t="shared" si="254"/>
        <v>0</v>
      </c>
      <c r="I282" s="154"/>
      <c r="J282" s="253"/>
      <c r="K282" s="154"/>
      <c r="L282" s="254">
        <f t="shared" si="251"/>
        <v>0</v>
      </c>
      <c r="M282" s="155">
        <f t="shared" si="256"/>
        <v>0</v>
      </c>
      <c r="N282" s="254">
        <f t="shared" si="256"/>
        <v>0</v>
      </c>
      <c r="O282" s="155">
        <f t="shared" si="256"/>
        <v>0</v>
      </c>
      <c r="P282" s="374"/>
      <c r="Q282" s="191"/>
      <c r="R282" s="192"/>
    </row>
    <row r="283" spans="1:18" x14ac:dyDescent="0.25">
      <c r="A283" s="33" t="s">
        <v>132</v>
      </c>
      <c r="B283" s="36" t="s">
        <v>396</v>
      </c>
      <c r="C283" s="621" t="s">
        <v>30</v>
      </c>
      <c r="D283" s="201">
        <f t="shared" si="253"/>
        <v>1.4</v>
      </c>
      <c r="E283" s="145">
        <v>1.4</v>
      </c>
      <c r="F283" s="201">
        <v>1.1000000000000001</v>
      </c>
      <c r="G283" s="145">
        <f>G285+G286</f>
        <v>0</v>
      </c>
      <c r="H283" s="202">
        <f t="shared" si="254"/>
        <v>0</v>
      </c>
      <c r="I283" s="146"/>
      <c r="J283" s="202"/>
      <c r="K283" s="146">
        <f>K285+K286</f>
        <v>0</v>
      </c>
      <c r="L283" s="203">
        <f t="shared" si="251"/>
        <v>1.4</v>
      </c>
      <c r="M283" s="147">
        <f t="shared" si="256"/>
        <v>1.4</v>
      </c>
      <c r="N283" s="203">
        <f t="shared" si="256"/>
        <v>1.1000000000000001</v>
      </c>
      <c r="O283" s="147">
        <f t="shared" si="256"/>
        <v>0</v>
      </c>
      <c r="P283" s="374"/>
      <c r="Q283" s="182"/>
      <c r="R283" s="91"/>
    </row>
    <row r="284" spans="1:18" hidden="1" x14ac:dyDescent="0.25">
      <c r="A284" s="41"/>
      <c r="B284" s="137" t="s">
        <v>194</v>
      </c>
      <c r="C284" s="625"/>
      <c r="D284" s="252"/>
      <c r="E284" s="153"/>
      <c r="F284" s="252"/>
      <c r="G284" s="153"/>
      <c r="H284" s="253"/>
      <c r="I284" s="154"/>
      <c r="J284" s="253"/>
      <c r="K284" s="154"/>
      <c r="L284" s="254"/>
      <c r="M284" s="155"/>
      <c r="N284" s="254"/>
      <c r="O284" s="155"/>
      <c r="P284" s="374"/>
      <c r="Q284" s="182"/>
      <c r="R284" s="91"/>
    </row>
    <row r="285" spans="1:18" ht="26.25" x14ac:dyDescent="0.25">
      <c r="A285" s="41"/>
      <c r="B285" s="140" t="s">
        <v>528</v>
      </c>
      <c r="C285" s="644"/>
      <c r="D285" s="493">
        <f>E285+G285</f>
        <v>0</v>
      </c>
      <c r="E285" s="148"/>
      <c r="F285" s="303"/>
      <c r="G285" s="148"/>
      <c r="H285" s="282">
        <f t="shared" si="254"/>
        <v>0</v>
      </c>
      <c r="I285" s="149"/>
      <c r="J285" s="282"/>
      <c r="K285" s="149"/>
      <c r="L285" s="283">
        <f t="shared" si="251"/>
        <v>0</v>
      </c>
      <c r="M285" s="150">
        <f t="shared" si="256"/>
        <v>0</v>
      </c>
      <c r="N285" s="283">
        <f t="shared" si="256"/>
        <v>0</v>
      </c>
      <c r="O285" s="150">
        <f t="shared" si="256"/>
        <v>0</v>
      </c>
      <c r="P285" s="374"/>
      <c r="Q285" s="182"/>
      <c r="R285" s="91"/>
    </row>
    <row r="286" spans="1:18" s="38" customFormat="1" ht="25.5" hidden="1" x14ac:dyDescent="0.25">
      <c r="A286" s="218"/>
      <c r="B286" s="305" t="s">
        <v>388</v>
      </c>
      <c r="C286" s="648" t="s">
        <v>30</v>
      </c>
      <c r="D286" s="252">
        <f t="shared" si="253"/>
        <v>0</v>
      </c>
      <c r="E286" s="153"/>
      <c r="F286" s="252"/>
      <c r="G286" s="153"/>
      <c r="H286" s="253">
        <f t="shared" si="254"/>
        <v>0</v>
      </c>
      <c r="I286" s="154"/>
      <c r="J286" s="253"/>
      <c r="K286" s="154"/>
      <c r="L286" s="254">
        <f t="shared" si="251"/>
        <v>0</v>
      </c>
      <c r="M286" s="155">
        <f t="shared" si="256"/>
        <v>0</v>
      </c>
      <c r="N286" s="254">
        <f t="shared" si="256"/>
        <v>0</v>
      </c>
      <c r="O286" s="155">
        <f t="shared" si="256"/>
        <v>0</v>
      </c>
      <c r="P286" s="374"/>
      <c r="Q286" s="191"/>
      <c r="R286" s="192"/>
    </row>
    <row r="287" spans="1:18" x14ac:dyDescent="0.25">
      <c r="A287" s="33" t="s">
        <v>163</v>
      </c>
      <c r="B287" s="36" t="s">
        <v>67</v>
      </c>
      <c r="C287" s="625" t="s">
        <v>30</v>
      </c>
      <c r="D287" s="252">
        <f t="shared" si="253"/>
        <v>0.4</v>
      </c>
      <c r="E287" s="153">
        <v>0.4</v>
      </c>
      <c r="F287" s="252">
        <v>0.3</v>
      </c>
      <c r="G287" s="153">
        <f>G289+G290</f>
        <v>0</v>
      </c>
      <c r="H287" s="253">
        <f t="shared" si="254"/>
        <v>0</v>
      </c>
      <c r="I287" s="154"/>
      <c r="J287" s="253"/>
      <c r="K287" s="154">
        <f>K289+K290</f>
        <v>0</v>
      </c>
      <c r="L287" s="254">
        <f t="shared" si="251"/>
        <v>0.4</v>
      </c>
      <c r="M287" s="155">
        <f t="shared" si="256"/>
        <v>0.4</v>
      </c>
      <c r="N287" s="254">
        <f t="shared" si="256"/>
        <v>0.3</v>
      </c>
      <c r="O287" s="155">
        <f t="shared" si="256"/>
        <v>0</v>
      </c>
      <c r="P287" s="374"/>
      <c r="Q287" s="182"/>
      <c r="R287" s="91"/>
    </row>
    <row r="288" spans="1:18" hidden="1" x14ac:dyDescent="0.25">
      <c r="A288" s="41"/>
      <c r="B288" s="137" t="s">
        <v>194</v>
      </c>
      <c r="C288" s="625"/>
      <c r="D288" s="252"/>
      <c r="E288" s="153"/>
      <c r="F288" s="252"/>
      <c r="G288" s="153"/>
      <c r="H288" s="253"/>
      <c r="I288" s="154"/>
      <c r="J288" s="253"/>
      <c r="K288" s="154"/>
      <c r="L288" s="254"/>
      <c r="M288" s="155"/>
      <c r="N288" s="254"/>
      <c r="O288" s="155"/>
      <c r="P288" s="374"/>
      <c r="Q288" s="182"/>
      <c r="R288" s="91"/>
    </row>
    <row r="289" spans="1:18" ht="26.25" x14ac:dyDescent="0.25">
      <c r="A289" s="41"/>
      <c r="B289" s="140" t="s">
        <v>528</v>
      </c>
      <c r="C289" s="648"/>
      <c r="D289" s="495">
        <f>E289+G289</f>
        <v>0</v>
      </c>
      <c r="E289" s="153"/>
      <c r="F289" s="252"/>
      <c r="G289" s="153"/>
      <c r="H289" s="253">
        <f t="shared" si="254"/>
        <v>0</v>
      </c>
      <c r="I289" s="154"/>
      <c r="J289" s="253"/>
      <c r="K289" s="154"/>
      <c r="L289" s="254">
        <f t="shared" si="251"/>
        <v>0</v>
      </c>
      <c r="M289" s="155">
        <f t="shared" si="256"/>
        <v>0</v>
      </c>
      <c r="N289" s="254">
        <f t="shared" si="256"/>
        <v>0</v>
      </c>
      <c r="O289" s="155">
        <f t="shared" si="256"/>
        <v>0</v>
      </c>
      <c r="P289" s="374"/>
      <c r="Q289" s="182"/>
      <c r="R289" s="91"/>
    </row>
    <row r="290" spans="1:18" s="38" customFormat="1" ht="25.5" hidden="1" x14ac:dyDescent="0.25">
      <c r="A290" s="218"/>
      <c r="B290" s="305" t="s">
        <v>388</v>
      </c>
      <c r="C290" s="648" t="s">
        <v>30</v>
      </c>
      <c r="D290" s="252">
        <f t="shared" si="253"/>
        <v>0</v>
      </c>
      <c r="E290" s="153"/>
      <c r="F290" s="252"/>
      <c r="G290" s="153"/>
      <c r="H290" s="253">
        <f t="shared" si="254"/>
        <v>0</v>
      </c>
      <c r="I290" s="154"/>
      <c r="J290" s="253"/>
      <c r="K290" s="154"/>
      <c r="L290" s="254">
        <f t="shared" si="251"/>
        <v>0</v>
      </c>
      <c r="M290" s="155">
        <f t="shared" si="256"/>
        <v>0</v>
      </c>
      <c r="N290" s="254">
        <f t="shared" si="256"/>
        <v>0</v>
      </c>
      <c r="O290" s="155">
        <f t="shared" si="256"/>
        <v>0</v>
      </c>
      <c r="P290" s="374"/>
      <c r="Q290" s="191"/>
      <c r="R290" s="192"/>
    </row>
    <row r="291" spans="1:18" x14ac:dyDescent="0.25">
      <c r="A291" s="33" t="s">
        <v>133</v>
      </c>
      <c r="B291" s="36" t="s">
        <v>154</v>
      </c>
      <c r="C291" s="621" t="s">
        <v>30</v>
      </c>
      <c r="D291" s="201">
        <f t="shared" si="253"/>
        <v>0.4</v>
      </c>
      <c r="E291" s="145">
        <v>0.4</v>
      </c>
      <c r="F291" s="201">
        <v>0.3</v>
      </c>
      <c r="G291" s="145">
        <f>G293+G294</f>
        <v>0</v>
      </c>
      <c r="H291" s="202">
        <f t="shared" si="254"/>
        <v>0</v>
      </c>
      <c r="I291" s="146"/>
      <c r="J291" s="202"/>
      <c r="K291" s="146">
        <f>K293+K294</f>
        <v>0</v>
      </c>
      <c r="L291" s="203">
        <f t="shared" si="251"/>
        <v>0.4</v>
      </c>
      <c r="M291" s="147">
        <f t="shared" si="256"/>
        <v>0.4</v>
      </c>
      <c r="N291" s="203">
        <f t="shared" si="256"/>
        <v>0.3</v>
      </c>
      <c r="O291" s="147">
        <f t="shared" si="256"/>
        <v>0</v>
      </c>
      <c r="P291" s="374"/>
      <c r="Q291" s="182"/>
      <c r="R291" s="91"/>
    </row>
    <row r="292" spans="1:18" hidden="1" x14ac:dyDescent="0.25">
      <c r="A292" s="41"/>
      <c r="B292" s="137" t="s">
        <v>194</v>
      </c>
      <c r="C292" s="625"/>
      <c r="D292" s="252"/>
      <c r="E292" s="153"/>
      <c r="F292" s="252"/>
      <c r="G292" s="153"/>
      <c r="H292" s="253"/>
      <c r="I292" s="154"/>
      <c r="J292" s="253"/>
      <c r="K292" s="154"/>
      <c r="L292" s="254"/>
      <c r="M292" s="155"/>
      <c r="N292" s="254"/>
      <c r="O292" s="155"/>
      <c r="P292" s="374"/>
      <c r="Q292" s="182"/>
      <c r="R292" s="91"/>
    </row>
    <row r="293" spans="1:18" ht="26.25" x14ac:dyDescent="0.25">
      <c r="A293" s="41"/>
      <c r="B293" s="140" t="s">
        <v>528</v>
      </c>
      <c r="C293" s="644"/>
      <c r="D293" s="493">
        <f>E293+G293</f>
        <v>0</v>
      </c>
      <c r="E293" s="148"/>
      <c r="F293" s="303"/>
      <c r="G293" s="148"/>
      <c r="H293" s="282">
        <f t="shared" si="254"/>
        <v>0</v>
      </c>
      <c r="I293" s="149"/>
      <c r="J293" s="282"/>
      <c r="K293" s="149"/>
      <c r="L293" s="283">
        <f t="shared" si="251"/>
        <v>0</v>
      </c>
      <c r="M293" s="150">
        <f t="shared" si="256"/>
        <v>0</v>
      </c>
      <c r="N293" s="283">
        <f t="shared" si="256"/>
        <v>0</v>
      </c>
      <c r="O293" s="150">
        <f t="shared" si="256"/>
        <v>0</v>
      </c>
      <c r="P293" s="374"/>
      <c r="Q293" s="182"/>
      <c r="R293" s="91"/>
    </row>
    <row r="294" spans="1:18" s="38" customFormat="1" ht="25.5" hidden="1" x14ac:dyDescent="0.25">
      <c r="A294" s="218"/>
      <c r="B294" s="305" t="s">
        <v>388</v>
      </c>
      <c r="C294" s="648" t="s">
        <v>30</v>
      </c>
      <c r="D294" s="252">
        <f t="shared" si="253"/>
        <v>0</v>
      </c>
      <c r="E294" s="153"/>
      <c r="F294" s="252"/>
      <c r="G294" s="153"/>
      <c r="H294" s="253">
        <f t="shared" si="254"/>
        <v>0</v>
      </c>
      <c r="I294" s="154"/>
      <c r="J294" s="253"/>
      <c r="K294" s="154"/>
      <c r="L294" s="254">
        <f t="shared" si="251"/>
        <v>0</v>
      </c>
      <c r="M294" s="155">
        <f t="shared" si="256"/>
        <v>0</v>
      </c>
      <c r="N294" s="254">
        <f t="shared" si="256"/>
        <v>0</v>
      </c>
      <c r="O294" s="155">
        <f t="shared" si="256"/>
        <v>0</v>
      </c>
      <c r="P294" s="374"/>
      <c r="Q294" s="191"/>
      <c r="R294" s="192"/>
    </row>
    <row r="295" spans="1:18" x14ac:dyDescent="0.25">
      <c r="A295" s="33" t="s">
        <v>134</v>
      </c>
      <c r="B295" s="36" t="s">
        <v>28</v>
      </c>
      <c r="C295" s="625" t="s">
        <v>30</v>
      </c>
      <c r="D295" s="252">
        <f t="shared" si="253"/>
        <v>5.8</v>
      </c>
      <c r="E295" s="153">
        <v>5.8</v>
      </c>
      <c r="F295" s="252">
        <v>4.4000000000000004</v>
      </c>
      <c r="G295" s="153">
        <f>G297+G298</f>
        <v>0</v>
      </c>
      <c r="H295" s="253">
        <f t="shared" si="254"/>
        <v>0</v>
      </c>
      <c r="I295" s="154"/>
      <c r="J295" s="253"/>
      <c r="K295" s="154">
        <f>K297+K298</f>
        <v>0</v>
      </c>
      <c r="L295" s="254">
        <f t="shared" si="251"/>
        <v>5.8</v>
      </c>
      <c r="M295" s="155">
        <f t="shared" si="256"/>
        <v>5.8</v>
      </c>
      <c r="N295" s="254">
        <f t="shared" si="256"/>
        <v>4.4000000000000004</v>
      </c>
      <c r="O295" s="155">
        <f t="shared" si="256"/>
        <v>0</v>
      </c>
      <c r="P295" s="374"/>
      <c r="Q295" s="182"/>
      <c r="R295" s="91"/>
    </row>
    <row r="296" spans="1:18" hidden="1" x14ac:dyDescent="0.25">
      <c r="A296" s="41"/>
      <c r="B296" s="137" t="s">
        <v>194</v>
      </c>
      <c r="C296" s="625"/>
      <c r="D296" s="252"/>
      <c r="E296" s="153"/>
      <c r="F296" s="252"/>
      <c r="G296" s="153"/>
      <c r="H296" s="253"/>
      <c r="I296" s="154"/>
      <c r="J296" s="253"/>
      <c r="K296" s="154"/>
      <c r="L296" s="254"/>
      <c r="M296" s="155"/>
      <c r="N296" s="254"/>
      <c r="O296" s="155"/>
      <c r="P296" s="374"/>
      <c r="Q296" s="182"/>
      <c r="R296" s="91"/>
    </row>
    <row r="297" spans="1:18" ht="26.25" x14ac:dyDescent="0.25">
      <c r="A297" s="41"/>
      <c r="B297" s="140" t="s">
        <v>528</v>
      </c>
      <c r="C297" s="648"/>
      <c r="D297" s="495">
        <f>E297+G297</f>
        <v>0</v>
      </c>
      <c r="E297" s="153"/>
      <c r="F297" s="252"/>
      <c r="G297" s="153"/>
      <c r="H297" s="253">
        <f t="shared" si="254"/>
        <v>0</v>
      </c>
      <c r="I297" s="154"/>
      <c r="J297" s="253"/>
      <c r="K297" s="154"/>
      <c r="L297" s="254">
        <f t="shared" si="251"/>
        <v>0</v>
      </c>
      <c r="M297" s="155">
        <f t="shared" si="256"/>
        <v>0</v>
      </c>
      <c r="N297" s="254">
        <f t="shared" si="256"/>
        <v>0</v>
      </c>
      <c r="O297" s="155">
        <f t="shared" si="256"/>
        <v>0</v>
      </c>
      <c r="P297" s="374"/>
      <c r="Q297" s="182"/>
      <c r="R297" s="91"/>
    </row>
    <row r="298" spans="1:18" s="38" customFormat="1" ht="25.5" hidden="1" x14ac:dyDescent="0.25">
      <c r="A298" s="218"/>
      <c r="B298" s="305" t="s">
        <v>388</v>
      </c>
      <c r="C298" s="648" t="s">
        <v>30</v>
      </c>
      <c r="D298" s="252">
        <f t="shared" si="253"/>
        <v>0</v>
      </c>
      <c r="E298" s="153"/>
      <c r="F298" s="252"/>
      <c r="G298" s="153"/>
      <c r="H298" s="253">
        <f t="shared" si="254"/>
        <v>0</v>
      </c>
      <c r="I298" s="154"/>
      <c r="J298" s="253"/>
      <c r="K298" s="154"/>
      <c r="L298" s="254">
        <f t="shared" si="251"/>
        <v>0</v>
      </c>
      <c r="M298" s="155">
        <f t="shared" si="256"/>
        <v>0</v>
      </c>
      <c r="N298" s="254">
        <f t="shared" si="256"/>
        <v>0</v>
      </c>
      <c r="O298" s="155">
        <f t="shared" si="256"/>
        <v>0</v>
      </c>
      <c r="P298" s="374"/>
      <c r="Q298" s="191"/>
      <c r="R298" s="192"/>
    </row>
    <row r="299" spans="1:18" x14ac:dyDescent="0.25">
      <c r="A299" s="33" t="s">
        <v>135</v>
      </c>
      <c r="B299" s="36" t="s">
        <v>29</v>
      </c>
      <c r="C299" s="621" t="s">
        <v>30</v>
      </c>
      <c r="D299" s="201">
        <f t="shared" si="253"/>
        <v>3.4</v>
      </c>
      <c r="E299" s="145">
        <v>3.4</v>
      </c>
      <c r="F299" s="201">
        <v>2.6</v>
      </c>
      <c r="G299" s="145">
        <f>G301+G302</f>
        <v>0</v>
      </c>
      <c r="H299" s="202">
        <f t="shared" si="254"/>
        <v>0</v>
      </c>
      <c r="I299" s="146"/>
      <c r="J299" s="202"/>
      <c r="K299" s="146">
        <f>K301+K302</f>
        <v>0</v>
      </c>
      <c r="L299" s="203">
        <f t="shared" si="251"/>
        <v>3.4</v>
      </c>
      <c r="M299" s="147">
        <f t="shared" si="256"/>
        <v>3.4</v>
      </c>
      <c r="N299" s="203">
        <f t="shared" si="256"/>
        <v>2.6</v>
      </c>
      <c r="O299" s="147">
        <f t="shared" si="256"/>
        <v>0</v>
      </c>
      <c r="P299" s="374"/>
      <c r="Q299" s="182"/>
      <c r="R299" s="91"/>
    </row>
    <row r="300" spans="1:18" hidden="1" x14ac:dyDescent="0.25">
      <c r="A300" s="41"/>
      <c r="B300" s="137" t="s">
        <v>194</v>
      </c>
      <c r="C300" s="625"/>
      <c r="D300" s="252"/>
      <c r="E300" s="153"/>
      <c r="F300" s="252"/>
      <c r="G300" s="153"/>
      <c r="H300" s="253"/>
      <c r="I300" s="154"/>
      <c r="J300" s="253"/>
      <c r="K300" s="154"/>
      <c r="L300" s="254"/>
      <c r="M300" s="155"/>
      <c r="N300" s="254"/>
      <c r="O300" s="155"/>
      <c r="P300" s="374"/>
      <c r="Q300" s="182"/>
      <c r="R300" s="91"/>
    </row>
    <row r="301" spans="1:18" ht="26.25" x14ac:dyDescent="0.25">
      <c r="A301" s="41"/>
      <c r="B301" s="140" t="s">
        <v>528</v>
      </c>
      <c r="C301" s="644"/>
      <c r="D301" s="493">
        <f>E301+G301</f>
        <v>0</v>
      </c>
      <c r="E301" s="148"/>
      <c r="F301" s="303"/>
      <c r="G301" s="148"/>
      <c r="H301" s="282">
        <f t="shared" si="254"/>
        <v>0</v>
      </c>
      <c r="I301" s="149"/>
      <c r="J301" s="282"/>
      <c r="K301" s="149"/>
      <c r="L301" s="283">
        <f t="shared" si="251"/>
        <v>0</v>
      </c>
      <c r="M301" s="150">
        <f t="shared" si="256"/>
        <v>0</v>
      </c>
      <c r="N301" s="283">
        <f t="shared" si="256"/>
        <v>0</v>
      </c>
      <c r="O301" s="150">
        <f t="shared" si="256"/>
        <v>0</v>
      </c>
      <c r="P301" s="374"/>
      <c r="Q301" s="182"/>
      <c r="R301" s="91"/>
    </row>
    <row r="302" spans="1:18" s="38" customFormat="1" ht="25.5" hidden="1" x14ac:dyDescent="0.25">
      <c r="A302" s="218"/>
      <c r="B302" s="479" t="s">
        <v>388</v>
      </c>
      <c r="C302" s="649" t="s">
        <v>30</v>
      </c>
      <c r="D302" s="153">
        <f t="shared" si="253"/>
        <v>0</v>
      </c>
      <c r="E302" s="334"/>
      <c r="F302" s="153"/>
      <c r="G302" s="250"/>
      <c r="H302" s="149">
        <f t="shared" si="254"/>
        <v>0</v>
      </c>
      <c r="I302" s="149"/>
      <c r="J302" s="149"/>
      <c r="K302" s="149"/>
      <c r="L302" s="150">
        <f t="shared" si="251"/>
        <v>0</v>
      </c>
      <c r="M302" s="150">
        <f t="shared" si="256"/>
        <v>0</v>
      </c>
      <c r="N302" s="150">
        <f t="shared" si="256"/>
        <v>0</v>
      </c>
      <c r="O302" s="150">
        <f t="shared" si="256"/>
        <v>0</v>
      </c>
      <c r="P302" s="374"/>
      <c r="Q302" s="191"/>
      <c r="R302" s="192"/>
    </row>
    <row r="303" spans="1:18" x14ac:dyDescent="0.25">
      <c r="A303" s="33" t="s">
        <v>136</v>
      </c>
      <c r="B303" s="30" t="s">
        <v>64</v>
      </c>
      <c r="C303" s="650" t="s">
        <v>30</v>
      </c>
      <c r="D303" s="145">
        <f t="shared" si="253"/>
        <v>7.1</v>
      </c>
      <c r="E303" s="198">
        <v>7.1</v>
      </c>
      <c r="F303" s="145">
        <v>5.4</v>
      </c>
      <c r="G303" s="187"/>
      <c r="H303" s="146">
        <f t="shared" si="254"/>
        <v>0</v>
      </c>
      <c r="I303" s="188"/>
      <c r="J303" s="146"/>
      <c r="K303" s="146"/>
      <c r="L303" s="147">
        <f t="shared" si="251"/>
        <v>7.1</v>
      </c>
      <c r="M303" s="147">
        <f t="shared" si="256"/>
        <v>7.1</v>
      </c>
      <c r="N303" s="147">
        <f t="shared" si="256"/>
        <v>5.4</v>
      </c>
      <c r="O303" s="147">
        <f t="shared" si="256"/>
        <v>0</v>
      </c>
      <c r="P303" s="374"/>
      <c r="Q303" s="182"/>
      <c r="R303" s="91"/>
    </row>
    <row r="304" spans="1:18" ht="26.25" x14ac:dyDescent="0.25">
      <c r="A304" s="218"/>
      <c r="B304" s="140" t="s">
        <v>528</v>
      </c>
      <c r="C304" s="640"/>
      <c r="D304" s="148" t="s">
        <v>173</v>
      </c>
      <c r="E304" s="199"/>
      <c r="F304" s="148"/>
      <c r="G304" s="189"/>
      <c r="H304" s="149">
        <f t="shared" si="254"/>
        <v>0</v>
      </c>
      <c r="I304" s="190"/>
      <c r="J304" s="149"/>
      <c r="K304" s="149"/>
      <c r="L304" s="150"/>
      <c r="M304" s="150"/>
      <c r="N304" s="150"/>
      <c r="O304" s="150"/>
      <c r="P304" s="374"/>
      <c r="Q304" s="182"/>
      <c r="R304" s="91"/>
    </row>
    <row r="305" spans="1:18" x14ac:dyDescent="0.25">
      <c r="A305" s="470" t="s">
        <v>137</v>
      </c>
      <c r="B305" s="22" t="s">
        <v>179</v>
      </c>
      <c r="C305" s="200"/>
      <c r="D305" s="22">
        <f t="shared" ref="D305:O305" si="257">D249+D251+D255+D259+D263+D267+D271+D275+D279+D283+D287+D291+D295+D299+D303</f>
        <v>1997.0000000000002</v>
      </c>
      <c r="E305" s="22">
        <f t="shared" si="257"/>
        <v>26</v>
      </c>
      <c r="F305" s="22">
        <f t="shared" si="257"/>
        <v>19.8</v>
      </c>
      <c r="G305" s="22">
        <f t="shared" si="257"/>
        <v>1971</v>
      </c>
      <c r="H305" s="22">
        <f t="shared" si="257"/>
        <v>0</v>
      </c>
      <c r="I305" s="22">
        <f t="shared" si="257"/>
        <v>0</v>
      </c>
      <c r="J305" s="22">
        <f t="shared" si="257"/>
        <v>0</v>
      </c>
      <c r="K305" s="22">
        <f t="shared" si="257"/>
        <v>0</v>
      </c>
      <c r="L305" s="22">
        <f t="shared" si="257"/>
        <v>1997.0000000000002</v>
      </c>
      <c r="M305" s="22">
        <f t="shared" si="257"/>
        <v>26</v>
      </c>
      <c r="N305" s="22">
        <f t="shared" si="257"/>
        <v>19.8</v>
      </c>
      <c r="O305" s="22">
        <f t="shared" si="257"/>
        <v>1971</v>
      </c>
      <c r="P305" s="375"/>
    </row>
    <row r="306" spans="1:18" ht="15.95" customHeight="1" x14ac:dyDescent="0.25">
      <c r="A306" s="41" t="s">
        <v>138</v>
      </c>
      <c r="B306" s="520" t="s">
        <v>68</v>
      </c>
      <c r="C306" s="521"/>
      <c r="D306" s="521"/>
      <c r="E306" s="521"/>
      <c r="F306" s="521"/>
      <c r="G306" s="521"/>
      <c r="H306" s="521"/>
      <c r="I306" s="521"/>
      <c r="J306" s="521"/>
      <c r="K306" s="521"/>
      <c r="L306" s="521"/>
      <c r="M306" s="521"/>
      <c r="N306" s="521"/>
      <c r="O306" s="522"/>
      <c r="P306" s="358"/>
    </row>
    <row r="307" spans="1:18" ht="19.5" hidden="1" customHeight="1" x14ac:dyDescent="0.25">
      <c r="A307" s="384" t="s">
        <v>183</v>
      </c>
      <c r="B307" s="30" t="s">
        <v>20</v>
      </c>
      <c r="C307" s="347"/>
      <c r="D307" s="145">
        <f>E307+G307</f>
        <v>0</v>
      </c>
      <c r="E307" s="145">
        <f>E309+E310</f>
        <v>0</v>
      </c>
      <c r="F307" s="145">
        <f t="shared" ref="F307:G307" si="258">F309+F310</f>
        <v>0</v>
      </c>
      <c r="G307" s="145">
        <f t="shared" si="258"/>
        <v>0</v>
      </c>
      <c r="H307" s="146">
        <f>I307+K307</f>
        <v>0</v>
      </c>
      <c r="I307" s="146">
        <f>I309+I310</f>
        <v>0</v>
      </c>
      <c r="J307" s="146">
        <f>J309+J310</f>
        <v>0</v>
      </c>
      <c r="K307" s="202">
        <f>K309+K310</f>
        <v>0</v>
      </c>
      <c r="L307" s="147">
        <f>M307+O307</f>
        <v>0</v>
      </c>
      <c r="M307" s="203">
        <f t="shared" ref="M307:O311" si="259">E307+I307</f>
        <v>0</v>
      </c>
      <c r="N307" s="147">
        <f t="shared" si="259"/>
        <v>0</v>
      </c>
      <c r="O307" s="194">
        <f t="shared" si="259"/>
        <v>0</v>
      </c>
      <c r="P307" s="374"/>
    </row>
    <row r="308" spans="1:18" ht="19.5" hidden="1" customHeight="1" x14ac:dyDescent="0.25">
      <c r="A308" s="215"/>
      <c r="B308" s="340" t="s">
        <v>194</v>
      </c>
      <c r="C308" s="348"/>
      <c r="D308" s="153"/>
      <c r="E308" s="148"/>
      <c r="F308" s="148"/>
      <c r="G308" s="148"/>
      <c r="H308" s="154"/>
      <c r="I308" s="253"/>
      <c r="J308" s="154"/>
      <c r="K308" s="253"/>
      <c r="L308" s="155"/>
      <c r="M308" s="254"/>
      <c r="N308" s="155"/>
      <c r="O308" s="256"/>
      <c r="P308" s="374"/>
    </row>
    <row r="309" spans="1:18" ht="39" hidden="1" x14ac:dyDescent="0.25">
      <c r="A309" s="215"/>
      <c r="B309" s="475" t="s">
        <v>397</v>
      </c>
      <c r="C309" s="455" t="s">
        <v>24</v>
      </c>
      <c r="D309" s="64">
        <f>E309+G309</f>
        <v>0</v>
      </c>
      <c r="E309" s="64"/>
      <c r="F309" s="64"/>
      <c r="G309" s="64"/>
      <c r="H309" s="65">
        <f>I309+K309</f>
        <v>0</v>
      </c>
      <c r="I309" s="65"/>
      <c r="J309" s="65"/>
      <c r="K309" s="65"/>
      <c r="L309" s="66">
        <f>M309+O309</f>
        <v>0</v>
      </c>
      <c r="M309" s="66">
        <f t="shared" si="259"/>
        <v>0</v>
      </c>
      <c r="N309" s="66">
        <f t="shared" si="259"/>
        <v>0</v>
      </c>
      <c r="O309" s="66">
        <f t="shared" si="259"/>
        <v>0</v>
      </c>
      <c r="P309" s="374"/>
    </row>
    <row r="310" spans="1:18" ht="26.25" hidden="1" x14ac:dyDescent="0.25">
      <c r="A310" s="287"/>
      <c r="B310" s="346" t="s">
        <v>443</v>
      </c>
      <c r="C310" s="349">
        <v>10</v>
      </c>
      <c r="D310" s="64">
        <f>E310+G310</f>
        <v>0</v>
      </c>
      <c r="E310" s="64"/>
      <c r="F310" s="64"/>
      <c r="G310" s="64"/>
      <c r="H310" s="65">
        <f>I310+K310</f>
        <v>0</v>
      </c>
      <c r="I310" s="65"/>
      <c r="J310" s="65"/>
      <c r="K310" s="65"/>
      <c r="L310" s="66">
        <f>M310+O310</f>
        <v>0</v>
      </c>
      <c r="M310" s="66">
        <f t="shared" si="259"/>
        <v>0</v>
      </c>
      <c r="N310" s="66">
        <f t="shared" si="259"/>
        <v>0</v>
      </c>
      <c r="O310" s="66">
        <f t="shared" si="259"/>
        <v>0</v>
      </c>
      <c r="P310" s="374"/>
    </row>
    <row r="311" spans="1:18" s="38" customFormat="1" x14ac:dyDescent="0.25">
      <c r="A311" s="33" t="s">
        <v>139</v>
      </c>
      <c r="B311" s="27" t="s">
        <v>52</v>
      </c>
      <c r="C311" s="555" t="s">
        <v>24</v>
      </c>
      <c r="D311" s="302">
        <f>E311+G311</f>
        <v>4.5999999999999996</v>
      </c>
      <c r="E311" s="252">
        <v>4.5999999999999996</v>
      </c>
      <c r="F311" s="153">
        <v>3.5</v>
      </c>
      <c r="G311" s="252"/>
      <c r="H311" s="154">
        <f>I311+K311</f>
        <v>0</v>
      </c>
      <c r="I311" s="253"/>
      <c r="J311" s="154"/>
      <c r="K311" s="253"/>
      <c r="L311" s="155">
        <f>M311+O311</f>
        <v>4.5999999999999996</v>
      </c>
      <c r="M311" s="254">
        <f t="shared" si="259"/>
        <v>4.5999999999999996</v>
      </c>
      <c r="N311" s="155">
        <f t="shared" si="259"/>
        <v>3.5</v>
      </c>
      <c r="O311" s="256">
        <f t="shared" si="259"/>
        <v>0</v>
      </c>
      <c r="P311" s="374"/>
      <c r="Q311" s="2"/>
      <c r="R311" s="2"/>
    </row>
    <row r="312" spans="1:18" s="38" customFormat="1" ht="26.25" x14ac:dyDescent="0.25">
      <c r="A312" s="218"/>
      <c r="B312" s="140" t="s">
        <v>528</v>
      </c>
      <c r="C312" s="555"/>
      <c r="D312" s="153"/>
      <c r="E312" s="153"/>
      <c r="F312" s="153"/>
      <c r="G312" s="252"/>
      <c r="H312" s="154"/>
      <c r="I312" s="253"/>
      <c r="J312" s="154"/>
      <c r="K312" s="253"/>
      <c r="L312" s="155"/>
      <c r="M312" s="254"/>
      <c r="N312" s="155"/>
      <c r="O312" s="256"/>
      <c r="P312" s="374"/>
      <c r="Q312" s="2"/>
      <c r="R312" s="2"/>
    </row>
    <row r="313" spans="1:18" s="38" customFormat="1" x14ac:dyDescent="0.25">
      <c r="A313" s="33" t="s">
        <v>164</v>
      </c>
      <c r="B313" s="30" t="s">
        <v>53</v>
      </c>
      <c r="C313" s="580" t="s">
        <v>24</v>
      </c>
      <c r="D313" s="302">
        <f>E313+G313</f>
        <v>5.0999999999999996</v>
      </c>
      <c r="E313" s="145">
        <v>5.0999999999999996</v>
      </c>
      <c r="F313" s="145">
        <v>3.9</v>
      </c>
      <c r="G313" s="145">
        <f t="shared" ref="G313" si="260">G315+G316</f>
        <v>0</v>
      </c>
      <c r="H313" s="146">
        <f>I313+K313</f>
        <v>0</v>
      </c>
      <c r="I313" s="146"/>
      <c r="J313" s="146"/>
      <c r="K313" s="146">
        <f t="shared" ref="K313" si="261">K315+K316</f>
        <v>0</v>
      </c>
      <c r="L313" s="147">
        <f>M313+O313</f>
        <v>5.0999999999999996</v>
      </c>
      <c r="M313" s="147">
        <f t="shared" ref="M313:O313" si="262">E313+I313</f>
        <v>5.0999999999999996</v>
      </c>
      <c r="N313" s="147">
        <f t="shared" si="262"/>
        <v>3.9</v>
      </c>
      <c r="O313" s="147">
        <f t="shared" si="262"/>
        <v>0</v>
      </c>
      <c r="P313" s="374"/>
      <c r="Q313" s="2"/>
      <c r="R313" s="2"/>
    </row>
    <row r="314" spans="1:18" s="38" customFormat="1" ht="15" hidden="1" customHeight="1" x14ac:dyDescent="0.25">
      <c r="A314" s="41"/>
      <c r="B314" s="137" t="s">
        <v>194</v>
      </c>
      <c r="C314" s="581"/>
      <c r="D314" s="344"/>
      <c r="E314" s="153"/>
      <c r="F314" s="153"/>
      <c r="G314" s="153"/>
      <c r="H314" s="154"/>
      <c r="I314" s="154"/>
      <c r="J314" s="154"/>
      <c r="K314" s="154"/>
      <c r="L314" s="155"/>
      <c r="M314" s="155"/>
      <c r="N314" s="155"/>
      <c r="O314" s="155"/>
      <c r="P314" s="374"/>
      <c r="Q314" s="2"/>
      <c r="R314" s="2"/>
    </row>
    <row r="315" spans="1:18" s="38" customFormat="1" ht="26.25" x14ac:dyDescent="0.25">
      <c r="A315" s="41"/>
      <c r="B315" s="140" t="s">
        <v>528</v>
      </c>
      <c r="C315" s="581"/>
      <c r="D315" s="301">
        <f>E315+G315</f>
        <v>0</v>
      </c>
      <c r="E315" s="148"/>
      <c r="F315" s="148"/>
      <c r="G315" s="148"/>
      <c r="H315" s="149">
        <f>I315+K315</f>
        <v>0</v>
      </c>
      <c r="I315" s="149"/>
      <c r="J315" s="149"/>
      <c r="K315" s="149"/>
      <c r="L315" s="150">
        <f>M315+O315</f>
        <v>0</v>
      </c>
      <c r="M315" s="150">
        <f t="shared" ref="M315:O322" si="263">E315+I315</f>
        <v>0</v>
      </c>
      <c r="N315" s="150">
        <f t="shared" si="263"/>
        <v>0</v>
      </c>
      <c r="O315" s="150">
        <f t="shared" si="263"/>
        <v>0</v>
      </c>
      <c r="P315" s="374"/>
      <c r="Q315" s="2"/>
      <c r="R315" s="2"/>
    </row>
    <row r="316" spans="1:18" s="38" customFormat="1" ht="26.25" hidden="1" x14ac:dyDescent="0.25">
      <c r="A316" s="218"/>
      <c r="B316" s="345" t="s">
        <v>443</v>
      </c>
      <c r="C316" s="555"/>
      <c r="D316" s="344">
        <f>E316+G316</f>
        <v>0</v>
      </c>
      <c r="E316" s="148"/>
      <c r="F316" s="148"/>
      <c r="G316" s="148"/>
      <c r="H316" s="154">
        <f>I316+K316</f>
        <v>0</v>
      </c>
      <c r="I316" s="149"/>
      <c r="J316" s="149"/>
      <c r="K316" s="149"/>
      <c r="L316" s="155">
        <f>M316+O316</f>
        <v>0</v>
      </c>
      <c r="M316" s="150">
        <f t="shared" si="263"/>
        <v>0</v>
      </c>
      <c r="N316" s="150">
        <f t="shared" si="263"/>
        <v>0</v>
      </c>
      <c r="O316" s="150">
        <f t="shared" si="263"/>
        <v>0</v>
      </c>
      <c r="P316" s="374"/>
      <c r="Q316" s="2"/>
      <c r="R316" s="2"/>
    </row>
    <row r="317" spans="1:18" s="38" customFormat="1" x14ac:dyDescent="0.25">
      <c r="A317" s="384" t="s">
        <v>140</v>
      </c>
      <c r="B317" s="36" t="s">
        <v>69</v>
      </c>
      <c r="C317" s="467" t="s">
        <v>24</v>
      </c>
      <c r="D317" s="198">
        <f>E317+G317</f>
        <v>72.3</v>
      </c>
      <c r="E317" s="145">
        <f>SUM(E319:E321)</f>
        <v>72.3</v>
      </c>
      <c r="F317" s="145">
        <f t="shared" ref="F317:G317" si="264">SUM(F319:F321)</f>
        <v>45.800000000000004</v>
      </c>
      <c r="G317" s="145">
        <f t="shared" si="264"/>
        <v>0</v>
      </c>
      <c r="H317" s="146">
        <f>I317+K317</f>
        <v>2</v>
      </c>
      <c r="I317" s="146">
        <f>SUM(I319:I321)</f>
        <v>2</v>
      </c>
      <c r="J317" s="146">
        <f t="shared" ref="J317:K317" si="265">SUM(J319:J321)</f>
        <v>1.5</v>
      </c>
      <c r="K317" s="146">
        <f t="shared" si="265"/>
        <v>0</v>
      </c>
      <c r="L317" s="147">
        <f>M317+O317</f>
        <v>74.3</v>
      </c>
      <c r="M317" s="147">
        <f t="shared" si="263"/>
        <v>74.3</v>
      </c>
      <c r="N317" s="147">
        <f t="shared" si="263"/>
        <v>47.300000000000004</v>
      </c>
      <c r="O317" s="147">
        <f t="shared" si="263"/>
        <v>0</v>
      </c>
      <c r="P317" s="374"/>
      <c r="Q317" s="2"/>
      <c r="R317" s="2"/>
    </row>
    <row r="318" spans="1:18" s="38" customFormat="1" x14ac:dyDescent="0.25">
      <c r="A318" s="215"/>
      <c r="B318" s="137" t="s">
        <v>194</v>
      </c>
      <c r="C318" s="471"/>
      <c r="D318" s="334"/>
      <c r="E318" s="153"/>
      <c r="F318" s="153"/>
      <c r="G318" s="250"/>
      <c r="H318" s="154"/>
      <c r="I318" s="154"/>
      <c r="J318" s="154"/>
      <c r="K318" s="366"/>
      <c r="L318" s="155"/>
      <c r="M318" s="155"/>
      <c r="N318" s="155"/>
      <c r="O318" s="155"/>
      <c r="P318" s="374"/>
      <c r="Q318" s="2"/>
      <c r="R318" s="2"/>
    </row>
    <row r="319" spans="1:18" s="38" customFormat="1" ht="26.25" x14ac:dyDescent="0.25">
      <c r="A319" s="215"/>
      <c r="B319" s="140" t="s">
        <v>528</v>
      </c>
      <c r="C319" s="471"/>
      <c r="D319" s="64">
        <f>E319+G319</f>
        <v>9.3000000000000007</v>
      </c>
      <c r="E319" s="453">
        <v>9.3000000000000007</v>
      </c>
      <c r="F319" s="453">
        <v>7.1</v>
      </c>
      <c r="G319" s="453"/>
      <c r="H319" s="65">
        <f>I319+K319</f>
        <v>0</v>
      </c>
      <c r="I319" s="65"/>
      <c r="J319" s="65"/>
      <c r="K319" s="65"/>
      <c r="L319" s="66">
        <f>M319+O319</f>
        <v>9.3000000000000007</v>
      </c>
      <c r="M319" s="147">
        <f>E319+I319</f>
        <v>9.3000000000000007</v>
      </c>
      <c r="N319" s="147">
        <f t="shared" ref="N319:O319" si="266">F319+J319</f>
        <v>7.1</v>
      </c>
      <c r="O319" s="147">
        <f t="shared" si="266"/>
        <v>0</v>
      </c>
      <c r="P319" s="374"/>
      <c r="Q319" s="2"/>
      <c r="R319" s="2"/>
    </row>
    <row r="320" spans="1:18" s="38" customFormat="1" ht="25.5" hidden="1" x14ac:dyDescent="0.25">
      <c r="A320" s="215"/>
      <c r="B320" s="255" t="s">
        <v>388</v>
      </c>
      <c r="C320" s="471" t="s">
        <v>24</v>
      </c>
      <c r="D320" s="64">
        <f>E320+G320</f>
        <v>0</v>
      </c>
      <c r="E320" s="64"/>
      <c r="F320" s="64"/>
      <c r="G320" s="64"/>
      <c r="H320" s="65">
        <f>I320+K320</f>
        <v>0</v>
      </c>
      <c r="I320" s="65"/>
      <c r="J320" s="65"/>
      <c r="K320" s="65"/>
      <c r="L320" s="66">
        <f>M320+O320</f>
        <v>0</v>
      </c>
      <c r="M320" s="66">
        <f t="shared" si="263"/>
        <v>0</v>
      </c>
      <c r="N320" s="66">
        <f t="shared" si="263"/>
        <v>0</v>
      </c>
      <c r="O320" s="66">
        <f t="shared" si="263"/>
        <v>0</v>
      </c>
      <c r="P320" s="374"/>
      <c r="Q320" s="2"/>
      <c r="R320" s="2"/>
    </row>
    <row r="321" spans="1:22" s="38" customFormat="1" ht="26.25" x14ac:dyDescent="0.25">
      <c r="A321" s="215"/>
      <c r="B321" s="249" t="s">
        <v>353</v>
      </c>
      <c r="C321" s="471"/>
      <c r="D321" s="145">
        <f>E321+G321</f>
        <v>63</v>
      </c>
      <c r="E321" s="145">
        <v>63</v>
      </c>
      <c r="F321" s="145">
        <v>38.700000000000003</v>
      </c>
      <c r="G321" s="145"/>
      <c r="H321" s="65">
        <f>I321+K321</f>
        <v>2</v>
      </c>
      <c r="I321" s="146">
        <v>2</v>
      </c>
      <c r="J321" s="146">
        <v>1.5</v>
      </c>
      <c r="K321" s="146"/>
      <c r="L321" s="147">
        <f>M321+O321</f>
        <v>65</v>
      </c>
      <c r="M321" s="147">
        <f>E321+I321</f>
        <v>65</v>
      </c>
      <c r="N321" s="147">
        <f t="shared" si="263"/>
        <v>40.200000000000003</v>
      </c>
      <c r="O321" s="147">
        <f t="shared" si="263"/>
        <v>0</v>
      </c>
      <c r="P321" s="374"/>
      <c r="Q321" s="2"/>
      <c r="R321" s="2"/>
    </row>
    <row r="322" spans="1:22" s="38" customFormat="1" x14ac:dyDescent="0.25">
      <c r="A322" s="33" t="s">
        <v>183</v>
      </c>
      <c r="B322" s="18" t="s">
        <v>167</v>
      </c>
      <c r="C322" s="467" t="s">
        <v>24</v>
      </c>
      <c r="D322" s="145">
        <f>E322+G322</f>
        <v>0.1</v>
      </c>
      <c r="E322" s="145">
        <v>0.1</v>
      </c>
      <c r="F322" s="201">
        <v>0.1</v>
      </c>
      <c r="G322" s="187"/>
      <c r="H322" s="146">
        <f>I322+K322</f>
        <v>0</v>
      </c>
      <c r="I322" s="188"/>
      <c r="J322" s="202"/>
      <c r="K322" s="146"/>
      <c r="L322" s="147">
        <f>M322+O322</f>
        <v>0.1</v>
      </c>
      <c r="M322" s="147">
        <f t="shared" ref="M322" si="267">E322+I322</f>
        <v>0.1</v>
      </c>
      <c r="N322" s="147">
        <f t="shared" si="263"/>
        <v>0.1</v>
      </c>
      <c r="O322" s="147">
        <f t="shared" si="263"/>
        <v>0</v>
      </c>
      <c r="P322" s="374"/>
      <c r="Q322" s="2"/>
      <c r="R322" s="2"/>
    </row>
    <row r="323" spans="1:22" s="38" customFormat="1" ht="26.25" x14ac:dyDescent="0.25">
      <c r="A323" s="218"/>
      <c r="B323" s="496" t="s">
        <v>528</v>
      </c>
      <c r="C323" s="468"/>
      <c r="D323" s="189"/>
      <c r="E323" s="148"/>
      <c r="F323" s="303"/>
      <c r="G323" s="189"/>
      <c r="H323" s="149"/>
      <c r="I323" s="190"/>
      <c r="J323" s="282"/>
      <c r="K323" s="149"/>
      <c r="L323" s="283"/>
      <c r="M323" s="150"/>
      <c r="N323" s="283"/>
      <c r="O323" s="150"/>
      <c r="P323" s="374"/>
      <c r="Q323" s="214"/>
      <c r="R323" s="214"/>
      <c r="S323" s="651"/>
      <c r="T323" s="651"/>
      <c r="U323" s="651"/>
      <c r="V323" s="651"/>
    </row>
    <row r="324" spans="1:22" ht="15.75" customHeight="1" x14ac:dyDescent="0.25">
      <c r="A324" s="470" t="s">
        <v>184</v>
      </c>
      <c r="B324" s="22" t="s">
        <v>180</v>
      </c>
      <c r="C324" s="200"/>
      <c r="D324" s="22">
        <f>D317+D307+D311+D313+D322</f>
        <v>82.09999999999998</v>
      </c>
      <c r="E324" s="22">
        <f t="shared" ref="E324:O324" si="268">E317+E307+E311+E313+E322</f>
        <v>82.09999999999998</v>
      </c>
      <c r="F324" s="22">
        <f t="shared" si="268"/>
        <v>53.300000000000004</v>
      </c>
      <c r="G324" s="22">
        <f t="shared" si="268"/>
        <v>0</v>
      </c>
      <c r="H324" s="22">
        <f t="shared" si="268"/>
        <v>2</v>
      </c>
      <c r="I324" s="22">
        <f t="shared" si="268"/>
        <v>2</v>
      </c>
      <c r="J324" s="22">
        <f t="shared" si="268"/>
        <v>1.5</v>
      </c>
      <c r="K324" s="22">
        <f t="shared" si="268"/>
        <v>0</v>
      </c>
      <c r="L324" s="22">
        <f t="shared" si="268"/>
        <v>84.09999999999998</v>
      </c>
      <c r="M324" s="22">
        <f t="shared" si="268"/>
        <v>84.09999999999998</v>
      </c>
      <c r="N324" s="22">
        <f t="shared" si="268"/>
        <v>54.800000000000004</v>
      </c>
      <c r="O324" s="22">
        <f t="shared" si="268"/>
        <v>0</v>
      </c>
      <c r="P324" s="375"/>
      <c r="Q324" s="214"/>
      <c r="R324" s="214"/>
      <c r="S324" s="214"/>
      <c r="T324" s="214"/>
      <c r="U324" s="214"/>
      <c r="V324" s="214"/>
    </row>
    <row r="325" spans="1:22" x14ac:dyDescent="0.25">
      <c r="A325" s="422" t="s">
        <v>185</v>
      </c>
      <c r="B325" s="397" t="s">
        <v>172</v>
      </c>
      <c r="C325" s="379"/>
      <c r="D325" s="410">
        <f>D328+D329+D330+D331+D333+D332+D334+D335+D336+D337+D338+D339+D340</f>
        <v>5340.5</v>
      </c>
      <c r="E325" s="410">
        <f t="shared" ref="E325:G325" si="269">E328+E329+E330+E331+E333+E332+E334+E335+E336+E337+E338+E339+E340</f>
        <v>1784.8000000000002</v>
      </c>
      <c r="F325" s="410">
        <f t="shared" si="269"/>
        <v>581.19999999999993</v>
      </c>
      <c r="G325" s="410">
        <f t="shared" si="269"/>
        <v>3555.7</v>
      </c>
      <c r="H325" s="197">
        <f>H328+H329+H330+H331+H333+H332+H334+H335+H336+H337+H338+H339+H340+H327</f>
        <v>119.9</v>
      </c>
      <c r="I325" s="197">
        <f t="shared" ref="I325:K325" si="270">I328+I329+I330+I331+I333+I332+I334+I335+I336+I337+I338+I339+I340+I327</f>
        <v>39.900000000000006</v>
      </c>
      <c r="J325" s="197">
        <f t="shared" si="270"/>
        <v>30.5</v>
      </c>
      <c r="K325" s="197">
        <f t="shared" si="270"/>
        <v>80</v>
      </c>
      <c r="L325" s="309">
        <f>L328+L329+L330+L331+L333+L332+L334+L335+L336+L337+L338+L339+L340+L327</f>
        <v>5460.4</v>
      </c>
      <c r="M325" s="309">
        <f>M328+M329+M330+M331+M333+M332+M334+M335+M336+M337+M338+M339+M340+M327</f>
        <v>1824.7000000000003</v>
      </c>
      <c r="N325" s="309">
        <f t="shared" ref="N325:O325" si="271">N328+N329+N330+N331+N333+N332+N334+N335+N336+N337+N338+N339+N340+N327</f>
        <v>611.69999999999993</v>
      </c>
      <c r="O325" s="309">
        <f t="shared" si="271"/>
        <v>3635.7</v>
      </c>
      <c r="P325" s="375">
        <f t="shared" ref="P325:U325" si="272">P328+P329+P330+P331+P333+P332+P334+P335+P336+P337+P338+P339+P340</f>
        <v>0</v>
      </c>
      <c r="Q325" s="375">
        <f t="shared" si="272"/>
        <v>0</v>
      </c>
      <c r="R325" s="375">
        <f t="shared" si="272"/>
        <v>0</v>
      </c>
      <c r="S325" s="375">
        <f t="shared" si="272"/>
        <v>0</v>
      </c>
      <c r="T325" s="375">
        <f t="shared" si="272"/>
        <v>0</v>
      </c>
      <c r="U325" s="375">
        <f t="shared" si="272"/>
        <v>0</v>
      </c>
      <c r="V325" s="214"/>
    </row>
    <row r="326" spans="1:22" x14ac:dyDescent="0.25">
      <c r="A326" s="423"/>
      <c r="B326" s="408" t="s">
        <v>204</v>
      </c>
      <c r="C326" s="379"/>
      <c r="D326" s="298"/>
      <c r="E326" s="205"/>
      <c r="F326" s="205"/>
      <c r="G326" s="205"/>
      <c r="H326" s="206"/>
      <c r="I326" s="206"/>
      <c r="J326" s="206"/>
      <c r="K326" s="206"/>
      <c r="L326" s="310"/>
      <c r="M326" s="310"/>
      <c r="N326" s="310"/>
      <c r="O326" s="310"/>
      <c r="P326" s="377"/>
      <c r="Q326" s="313"/>
      <c r="R326" s="313"/>
    </row>
    <row r="327" spans="1:22" ht="26.25" x14ac:dyDescent="0.25">
      <c r="A327" s="423"/>
      <c r="B327" s="98" t="s">
        <v>351</v>
      </c>
      <c r="C327" s="379"/>
      <c r="D327" s="298"/>
      <c r="E327" s="205"/>
      <c r="F327" s="205"/>
      <c r="G327" s="205"/>
      <c r="H327" s="208">
        <f t="shared" ref="H327:H328" si="273">I327+K327</f>
        <v>30.200000000000003</v>
      </c>
      <c r="I327" s="206">
        <f>I89+I100+I105+I118+I127+I136+I161+I182+I233</f>
        <v>30.200000000000003</v>
      </c>
      <c r="J327" s="206">
        <f>J89+J100+J105+J118+J127+J136+J161+J182+J233</f>
        <v>23.1</v>
      </c>
      <c r="K327" s="206"/>
      <c r="L327" s="310">
        <f>M327</f>
        <v>30.200000000000003</v>
      </c>
      <c r="M327" s="310">
        <f>M89+M100+M105+M118+M127+M161+M182+M233+M136</f>
        <v>30.200000000000003</v>
      </c>
      <c r="N327" s="310">
        <f>N89+N100+N105+N118+N127+N161+N182+N233+N136</f>
        <v>23.1</v>
      </c>
      <c r="O327" s="310"/>
      <c r="P327" s="377"/>
      <c r="Q327" s="313"/>
      <c r="R327" s="313"/>
    </row>
    <row r="328" spans="1:22" ht="25.5" x14ac:dyDescent="0.25">
      <c r="A328" s="423"/>
      <c r="B328" s="409" t="s">
        <v>317</v>
      </c>
      <c r="C328" s="379"/>
      <c r="D328" s="299">
        <f>E328+G328</f>
        <v>2746</v>
      </c>
      <c r="E328" s="207">
        <f>E20+E77+E91+E249</f>
        <v>0</v>
      </c>
      <c r="F328" s="207">
        <f>F20+F77+F91+F249</f>
        <v>0</v>
      </c>
      <c r="G328" s="207">
        <f>G20+G77+G91+G249</f>
        <v>2746</v>
      </c>
      <c r="H328" s="208">
        <f t="shared" si="273"/>
        <v>80</v>
      </c>
      <c r="I328" s="208">
        <f>I20+I77+I91+I249</f>
        <v>0</v>
      </c>
      <c r="J328" s="208">
        <f>J20+J77+J91+J249</f>
        <v>0</v>
      </c>
      <c r="K328" s="208">
        <f>K20+K77+K91+K249</f>
        <v>80</v>
      </c>
      <c r="L328" s="311">
        <f t="shared" ref="L328" si="274">M328+O328</f>
        <v>2826</v>
      </c>
      <c r="M328" s="311">
        <f>M20+M77+M91+M249</f>
        <v>0</v>
      </c>
      <c r="N328" s="311">
        <f>N20+N77+N91+N249</f>
        <v>0</v>
      </c>
      <c r="O328" s="311">
        <f>O20+O77+O91+O249</f>
        <v>2826</v>
      </c>
      <c r="P328" s="314"/>
      <c r="Q328" s="314"/>
      <c r="R328" s="314"/>
    </row>
    <row r="329" spans="1:22" ht="38.25" customHeight="1" x14ac:dyDescent="0.25">
      <c r="A329" s="423"/>
      <c r="B329" s="409" t="s">
        <v>316</v>
      </c>
      <c r="C329" s="379"/>
      <c r="D329" s="299">
        <f t="shared" ref="D329:O329" si="275">D72+D73</f>
        <v>1618.7000000000003</v>
      </c>
      <c r="E329" s="207">
        <f t="shared" si="275"/>
        <v>809</v>
      </c>
      <c r="F329" s="207">
        <f t="shared" si="275"/>
        <v>0</v>
      </c>
      <c r="G329" s="207">
        <f t="shared" si="275"/>
        <v>809.7</v>
      </c>
      <c r="H329" s="208">
        <f t="shared" si="275"/>
        <v>0</v>
      </c>
      <c r="I329" s="208">
        <f t="shared" si="275"/>
        <v>0</v>
      </c>
      <c r="J329" s="208">
        <f t="shared" si="275"/>
        <v>0</v>
      </c>
      <c r="K329" s="208">
        <f t="shared" si="275"/>
        <v>0</v>
      </c>
      <c r="L329" s="311">
        <f t="shared" si="275"/>
        <v>1618.7000000000003</v>
      </c>
      <c r="M329" s="311">
        <f t="shared" si="275"/>
        <v>809</v>
      </c>
      <c r="N329" s="311">
        <f t="shared" si="275"/>
        <v>0</v>
      </c>
      <c r="O329" s="311">
        <f t="shared" si="275"/>
        <v>809.7</v>
      </c>
      <c r="P329" s="315"/>
      <c r="Q329" s="214"/>
      <c r="R329" s="214"/>
    </row>
    <row r="330" spans="1:22" ht="16.5" customHeight="1" x14ac:dyDescent="0.25">
      <c r="A330" s="423"/>
      <c r="B330" s="393" t="s">
        <v>400</v>
      </c>
      <c r="C330" s="379"/>
      <c r="D330" s="299">
        <f t="shared" ref="D330:O330" si="276">D74</f>
        <v>0</v>
      </c>
      <c r="E330" s="207">
        <f t="shared" si="276"/>
        <v>0</v>
      </c>
      <c r="F330" s="207">
        <f t="shared" si="276"/>
        <v>0</v>
      </c>
      <c r="G330" s="207">
        <f t="shared" si="276"/>
        <v>0</v>
      </c>
      <c r="H330" s="208">
        <f t="shared" si="276"/>
        <v>0</v>
      </c>
      <c r="I330" s="208">
        <f t="shared" si="276"/>
        <v>0</v>
      </c>
      <c r="J330" s="208">
        <f t="shared" si="276"/>
        <v>0</v>
      </c>
      <c r="K330" s="208">
        <f t="shared" si="276"/>
        <v>0</v>
      </c>
      <c r="L330" s="311">
        <f t="shared" si="276"/>
        <v>0</v>
      </c>
      <c r="M330" s="311">
        <f t="shared" si="276"/>
        <v>0</v>
      </c>
      <c r="N330" s="311">
        <f t="shared" si="276"/>
        <v>0</v>
      </c>
      <c r="O330" s="311">
        <f t="shared" si="276"/>
        <v>0</v>
      </c>
      <c r="P330" s="315"/>
      <c r="Q330" s="214"/>
      <c r="R330" s="214"/>
    </row>
    <row r="331" spans="1:22" ht="51.75" x14ac:dyDescent="0.25">
      <c r="A331" s="423"/>
      <c r="B331" s="393" t="s">
        <v>352</v>
      </c>
      <c r="C331" s="379"/>
      <c r="D331" s="299">
        <f>E331+G331</f>
        <v>396.70000000000005</v>
      </c>
      <c r="E331" s="207">
        <f>E240+E236</f>
        <v>396.70000000000005</v>
      </c>
      <c r="F331" s="207">
        <f>F240+F236</f>
        <v>250.8</v>
      </c>
      <c r="G331" s="207">
        <f>G240+G236</f>
        <v>0</v>
      </c>
      <c r="H331" s="208">
        <f t="shared" ref="H331:H339" si="277">I331+K331</f>
        <v>7.7</v>
      </c>
      <c r="I331" s="208">
        <f>I240+I236</f>
        <v>7.7</v>
      </c>
      <c r="J331" s="208">
        <f>J240+J236</f>
        <v>5.8999999999999995</v>
      </c>
      <c r="K331" s="208">
        <f>K240+K236</f>
        <v>0</v>
      </c>
      <c r="L331" s="311">
        <f t="shared" ref="L331:L339" si="278">M331+O331</f>
        <v>404.4</v>
      </c>
      <c r="M331" s="311">
        <f>M240+M236</f>
        <v>404.4</v>
      </c>
      <c r="N331" s="311">
        <f>N240+N236</f>
        <v>256.7</v>
      </c>
      <c r="O331" s="311">
        <f>O240+O236</f>
        <v>0</v>
      </c>
      <c r="P331" s="315"/>
      <c r="Q331" s="315"/>
      <c r="R331" s="315"/>
    </row>
    <row r="332" spans="1:22" ht="26.25" hidden="1" customHeight="1" x14ac:dyDescent="0.25">
      <c r="A332" s="423"/>
      <c r="B332" s="393" t="s">
        <v>351</v>
      </c>
      <c r="C332" s="379"/>
      <c r="D332" s="288">
        <f t="shared" ref="D332:D340" si="279">E332+G332</f>
        <v>0</v>
      </c>
      <c r="E332" s="207"/>
      <c r="F332" s="207"/>
      <c r="G332" s="207"/>
      <c r="H332" s="308">
        <f t="shared" si="277"/>
        <v>0</v>
      </c>
      <c r="I332" s="208"/>
      <c r="J332" s="208"/>
      <c r="K332" s="208"/>
      <c r="L332" s="312">
        <f t="shared" si="278"/>
        <v>0</v>
      </c>
      <c r="M332" s="311"/>
      <c r="N332" s="311"/>
      <c r="O332" s="311"/>
      <c r="P332" s="315"/>
      <c r="Q332" s="214"/>
      <c r="R332" s="214"/>
    </row>
    <row r="333" spans="1:22" ht="26.25" x14ac:dyDescent="0.25">
      <c r="A333" s="423"/>
      <c r="B333" s="393" t="s">
        <v>353</v>
      </c>
      <c r="C333" s="379"/>
      <c r="D333" s="288">
        <f t="shared" si="279"/>
        <v>63</v>
      </c>
      <c r="E333" s="299">
        <f>E321</f>
        <v>63</v>
      </c>
      <c r="F333" s="299">
        <f t="shared" ref="F333:G333" si="280">F321</f>
        <v>38.700000000000003</v>
      </c>
      <c r="G333" s="299">
        <f t="shared" si="280"/>
        <v>0</v>
      </c>
      <c r="H333" s="308">
        <f t="shared" si="277"/>
        <v>2</v>
      </c>
      <c r="I333" s="208">
        <f>I321</f>
        <v>2</v>
      </c>
      <c r="J333" s="208">
        <f t="shared" ref="J333:K333" si="281">J321</f>
        <v>1.5</v>
      </c>
      <c r="K333" s="208">
        <f t="shared" si="281"/>
        <v>0</v>
      </c>
      <c r="L333" s="312">
        <f t="shared" si="278"/>
        <v>65</v>
      </c>
      <c r="M333" s="311">
        <f>M321</f>
        <v>65</v>
      </c>
      <c r="N333" s="311">
        <f t="shared" ref="N333:O333" si="282">N321</f>
        <v>40.200000000000003</v>
      </c>
      <c r="O333" s="311">
        <f t="shared" si="282"/>
        <v>0</v>
      </c>
      <c r="P333" s="315"/>
      <c r="Q333" s="315"/>
      <c r="R333" s="315"/>
    </row>
    <row r="334" spans="1:22" ht="26.25" x14ac:dyDescent="0.25">
      <c r="A334" s="423"/>
      <c r="B334" s="393" t="s">
        <v>502</v>
      </c>
      <c r="C334" s="379"/>
      <c r="D334" s="288">
        <f t="shared" si="279"/>
        <v>228.29999999999993</v>
      </c>
      <c r="E334" s="299">
        <f>E90+E97+E102+E107+E111+E115+E120+E124+E129+E133+E138+E142+E146+E150+E154+E158+E163+E167+E171+E175+E179+E184+E188+E192+E196+E200+E204+E208+E212+E216+E217+E222+E226+E227+E235+E239</f>
        <v>228.29999999999993</v>
      </c>
      <c r="F334" s="299">
        <f>F90+F97+F102+F107+F111+F115+F120+F124+F129+F133+F138+F142+F146+F150+F154+F158+F163+F167+F171+F175+F179+F184+F188+F192+F196+F200+F204+F208+F212+F216+F217+F222+F226+F227+F235+F239</f>
        <v>174.60000000000002</v>
      </c>
      <c r="G334" s="299">
        <f>G90+G97+G102+G107+G111+G115+G120+G124+G129+G133+G138+G142+G146+G150+G154+G158+G163+G167+G171+G175+G179+G184+G188+G192+G196+G200+G204+G208+G212+G216+G217+G222+G226+G227+G235+G239</f>
        <v>0</v>
      </c>
      <c r="H334" s="308">
        <f t="shared" si="277"/>
        <v>0</v>
      </c>
      <c r="I334" s="308">
        <f>I90+I97+I102+I107+I111+I115+I120+I124+I129+I133+I138+I142+I146+I150+I154+I158+I163+I167+I171+I175+I179+I184+I188+I192+I196+I200+I204+I208+I212+I216+I217+I222+I226+I227+I235+I239</f>
        <v>0</v>
      </c>
      <c r="J334" s="308">
        <f>J90+J97+J102+J107+J111+J115+J120+J124+J129+J133+J138+J142+J146+J150+J154+J158+J163+J167+J171+J175+J179+J184+J188+J192+J196+J200+J204+J208+J212+J216+J217+J222+J226+J227+J235+J239</f>
        <v>0</v>
      </c>
      <c r="K334" s="308">
        <f>K90+K97+K102+K107+K111+K115+K120+K124+K129+K133+K138+K142+K146+K150+K154+K158+K163+K167+K171+K175+K179+K184+K188+K192+K196+K200+K204+K208+K212+K216+K217+K222+K226+K227+K235+K239</f>
        <v>0</v>
      </c>
      <c r="L334" s="312">
        <f t="shared" si="278"/>
        <v>228.29999999999993</v>
      </c>
      <c r="M334" s="312">
        <f>M90+M97+M102+M107+M111+M115+M120+M124+M129+M133+M138+M142+M146+M150+M154+M158+M163+M167+M171+M175+M179+M184+M188+M192+M196+M200+M204+M208+M212+M216+M217+M222+M226+M227+M235+M239</f>
        <v>228.29999999999993</v>
      </c>
      <c r="N334" s="312">
        <f>N90+N97+N102+N107+N111+N115+N120+N124+N129+N133+N138+N142+N146+N150+N154+N158+N163+N167+N171+N175+N179+N184+N188+N192+N196+N200+N204+N208+N212+N216+N217+N222+N226+N227+N235+N239</f>
        <v>174.60000000000002</v>
      </c>
      <c r="O334" s="311">
        <f>O90+O97+O102+O107+O111+O115+O120+O124+O129+O133+O138+O142+O146+O150+O154+O158+O163+O167+O171+O175+O179+O184+O188+O192+O196+O200+O204+O208+O212+O216+O217+O222+O226+O227+O235+O239</f>
        <v>0</v>
      </c>
      <c r="P334" s="315"/>
      <c r="Q334" s="315"/>
      <c r="R334" s="315"/>
    </row>
    <row r="335" spans="1:22" ht="26.25" x14ac:dyDescent="0.25">
      <c r="A335" s="423"/>
      <c r="B335" s="393" t="s">
        <v>528</v>
      </c>
      <c r="C335" s="379"/>
      <c r="D335" s="288">
        <f t="shared" si="279"/>
        <v>145</v>
      </c>
      <c r="E335" s="299">
        <f>E21+E23+E27+E31+E36+E40+E44+E48+E52+E56+E60+E64+E81+E96+E101+E106+E110+E114+E119+E123+E128+E132+E137+E141+E145+E149+E153+E157+E162+E166+E170+E174+E178+E183+E187+E191+E195+E199+E203+E207+E211+E215+E221+E225+E234+E251+E255+E259+E263+E267+E271+E275+E279+E283+E287+E291+E295+E299+E303+E311+E313+E319+E322</f>
        <v>145</v>
      </c>
      <c r="F335" s="299">
        <f>F21+F23+F27+F31+F36+F40+F44+F48+F52+F56+F60+F64+F81+F96+F101+F106+F110+F114+F119+F123+F128+F132+F137+F141+F145+F149+F153+F157+F162+F166+F170+F174+F178+F183+F187+F191+F195+F199+F203+F207+F211+F215+F221+F225+F234+F251+F255+F259+F263+F267+F271+F275+F279+F283+F287+F291+F295+F299+F303+F311+F313+F319+F322</f>
        <v>110.79999999999998</v>
      </c>
      <c r="G335" s="299">
        <f>G21+G23+G27+G31+G36+G40+G44+G48+G52+G56+G60+G64+G81+G96+G101+G106+G110+G114+G119+G123+G128+G132+G137+G141+G145+G149+G153+G157+G162+G166+G170+G174+G178+G183+G187+G191+G195+G199+G203+G207+G211+G215+G221+G225+G234+G251+G255+G259+G263+G267+G271+G275+G279+G283+G287+G291+G295+G299+G303+G311+G313+G319+G322</f>
        <v>0</v>
      </c>
      <c r="H335" s="308">
        <f t="shared" si="277"/>
        <v>0</v>
      </c>
      <c r="I335" s="308">
        <f>I21+I23+I27+I31+I36+I40+I44+I48+I52+I56+I60+I64+I81+I96+I101+I106+I110+I114+I119+I123+I128+I132+I137+I141+I145+I149+I153+I157+I162+I166+I170+I174+I178+I183+I187+I191+I195+I199+I203+I207+I211+I215+I221+I225+I234+I251+I255+I259+I263+I267+I271+I275+I279+I283+I287+I291+I295+I299+I303+I311+I313+I319+I322</f>
        <v>0</v>
      </c>
      <c r="J335" s="308">
        <f>J21+J23+J27+J31+J36+J40+J44+J48+J52+J56+J60+J64+J81+J96+J101+J106+J110+J114+J119+J123+J128+J132+J137+J141+J145+J149+J153+J157+J162+J166+J170+J174+J178+J183+J187+J191+J195+J199+J203+J207+J211+J215+J221+J225+J234+J251+J255+J259+J263+J267+J271+J275+J279+J283+J287+J291+J295+J299+J303+J311+J313+J319+J322</f>
        <v>0</v>
      </c>
      <c r="K335" s="308">
        <f>K21+K23+K27+K31+K36+K40+K44+K48+K52+K56+K60+K64+K81+K96+K101+K106+K110+K114+K119+K123+K128+K132+K137+K141+K145+K149+K153+K157+K162+K166+K170+K174+K178+K183+K187+K191+K195+K199+K203+K207+K211+K215+K221+K225+K234+K251+K255+K259+K263+K267+K271+K275+K279+K283+K287+K291+K295+K299+K303+K311+K313+K319+K322</f>
        <v>0</v>
      </c>
      <c r="L335" s="312">
        <f t="shared" si="278"/>
        <v>145</v>
      </c>
      <c r="M335" s="312">
        <f>M21+M23+M27+M31+M36+M40+M44+M48+M52+M56+M60+M64+M81+M96+M101+M106+M110+M114+M119+M123+M128+M132+M137+M141+M145+M149+M153+M157+M162+M166+M170+M174+M178+M183+M187+M191+M195+M199+M203+M207+M211+M215+M221+M225+M234+M251+M255+M259+M263+M267+M271+M275+M279+M283+M287+M291+M295+M299+M303+M311+M313+M319+M322</f>
        <v>145</v>
      </c>
      <c r="N335" s="312">
        <f>N21+N23+N27+N31+N36+N40+N44+N48+N52+N56+N60+N64+N81+N96+N101+N106+N110+N114+N119+N123+N128+N132+N137+N141+N145+N149+N153+N157+N162+N166+N170+N174+N178+N183+N187+N191+N195+N199+N203+N207+N211+N215+N221+N225+N234+N251+N255+N259+N263+N267+N271+N275+N279+N283+N287+N291+N295+N299+N303+N311+N313+N319+N322</f>
        <v>110.79999999999998</v>
      </c>
      <c r="O335" s="311">
        <f>O21+O23+O27+O31+O36+O40+O44+O48+O52+O56+O60+O64+O81+O96+O101+O106+O110+O114+O119+O123+O128+O132+O137+O141+O145+O149+O153+O157+O162+O166+O170+O174+O178+O183+O187+O191+O195+O199+O203+O207+O211+O215+O221+O225+O234+O251+O255+O259+O263+O267+O271+O275+O279+O283+O287+O291+O295+O299+O303+O311+O313+O319+O322</f>
        <v>0</v>
      </c>
      <c r="P335" s="315"/>
      <c r="Q335" s="315"/>
      <c r="R335" s="315"/>
    </row>
    <row r="336" spans="1:22" ht="39" customHeight="1" x14ac:dyDescent="0.25">
      <c r="A336" s="423"/>
      <c r="B336" s="393" t="s">
        <v>397</v>
      </c>
      <c r="C336" s="379"/>
      <c r="D336" s="288">
        <f t="shared" si="279"/>
        <v>0</v>
      </c>
      <c r="E336" s="299">
        <f t="shared" ref="E336:G336" si="283">E309</f>
        <v>0</v>
      </c>
      <c r="F336" s="299">
        <f t="shared" si="283"/>
        <v>0</v>
      </c>
      <c r="G336" s="299">
        <f t="shared" si="283"/>
        <v>0</v>
      </c>
      <c r="H336" s="308">
        <f t="shared" si="277"/>
        <v>0</v>
      </c>
      <c r="I336" s="308">
        <f t="shared" ref="I336:K336" si="284">I309</f>
        <v>0</v>
      </c>
      <c r="J336" s="308">
        <f t="shared" si="284"/>
        <v>0</v>
      </c>
      <c r="K336" s="308">
        <f t="shared" si="284"/>
        <v>0</v>
      </c>
      <c r="L336" s="312">
        <f t="shared" si="278"/>
        <v>0</v>
      </c>
      <c r="M336" s="312">
        <f t="shared" ref="M336:O336" si="285">M309</f>
        <v>0</v>
      </c>
      <c r="N336" s="312">
        <f t="shared" si="285"/>
        <v>0</v>
      </c>
      <c r="O336" s="311">
        <f t="shared" si="285"/>
        <v>0</v>
      </c>
      <c r="P336" s="2"/>
    </row>
    <row r="337" spans="1:19" x14ac:dyDescent="0.25">
      <c r="A337" s="423"/>
      <c r="B337" s="393" t="s">
        <v>481</v>
      </c>
      <c r="C337" s="379"/>
      <c r="D337" s="288">
        <f t="shared" si="279"/>
        <v>107.7</v>
      </c>
      <c r="E337" s="299">
        <f>E79+E83+E93+E245+E310+E316</f>
        <v>107.7</v>
      </c>
      <c r="F337" s="299">
        <f>F79+F83+F93+F245+F310+F316</f>
        <v>1.1000000000000001</v>
      </c>
      <c r="G337" s="299">
        <f>G79+G83+G93+G245+G310+G316</f>
        <v>0</v>
      </c>
      <c r="H337" s="308">
        <f t="shared" si="277"/>
        <v>0</v>
      </c>
      <c r="I337" s="308">
        <f>I79+I83+I93+I245+I310+I316</f>
        <v>0</v>
      </c>
      <c r="J337" s="308">
        <f>J79+J83+J93+J245+J310+J316</f>
        <v>0</v>
      </c>
      <c r="K337" s="308">
        <f>K79+K83+K93+K245+K310+K316</f>
        <v>0</v>
      </c>
      <c r="L337" s="312">
        <f t="shared" si="278"/>
        <v>107.7</v>
      </c>
      <c r="M337" s="312">
        <f>M79+M83+M93+M245+M310+M316</f>
        <v>107.7</v>
      </c>
      <c r="N337" s="312">
        <f>N79+N83+N93+N245+N310+N316</f>
        <v>1.1000000000000001</v>
      </c>
      <c r="O337" s="311">
        <f>O79+O83+O93+O245+O310+O316</f>
        <v>0</v>
      </c>
      <c r="P337" s="2"/>
    </row>
    <row r="338" spans="1:19" ht="51.75" x14ac:dyDescent="0.25">
      <c r="A338" s="423"/>
      <c r="B338" s="393" t="s">
        <v>538</v>
      </c>
      <c r="C338" s="379"/>
      <c r="D338" s="288">
        <f t="shared" si="279"/>
        <v>6.2</v>
      </c>
      <c r="E338" s="299">
        <f>E22</f>
        <v>6.2</v>
      </c>
      <c r="F338" s="299">
        <f>F22</f>
        <v>4.8</v>
      </c>
      <c r="G338" s="299">
        <f>G22</f>
        <v>0</v>
      </c>
      <c r="H338" s="308">
        <f t="shared" si="277"/>
        <v>0</v>
      </c>
      <c r="I338" s="308">
        <f>I22</f>
        <v>0</v>
      </c>
      <c r="J338" s="308">
        <f>J22</f>
        <v>0</v>
      </c>
      <c r="K338" s="308">
        <f>K22</f>
        <v>0</v>
      </c>
      <c r="L338" s="312">
        <f t="shared" si="278"/>
        <v>6.2</v>
      </c>
      <c r="M338" s="312">
        <f>M22</f>
        <v>6.2</v>
      </c>
      <c r="N338" s="312">
        <f>N22</f>
        <v>4.8</v>
      </c>
      <c r="O338" s="312">
        <f>O22</f>
        <v>0</v>
      </c>
      <c r="P338" s="2"/>
    </row>
    <row r="339" spans="1:19" ht="26.25" x14ac:dyDescent="0.25">
      <c r="A339" s="424"/>
      <c r="B339" s="398" t="s">
        <v>443</v>
      </c>
      <c r="C339" s="380"/>
      <c r="D339" s="288">
        <f t="shared" si="279"/>
        <v>28.9</v>
      </c>
      <c r="E339" s="299">
        <f>E92</f>
        <v>28.9</v>
      </c>
      <c r="F339" s="299">
        <f>F92</f>
        <v>0.4</v>
      </c>
      <c r="G339" s="299">
        <f>G92</f>
        <v>0</v>
      </c>
      <c r="H339" s="308">
        <f t="shared" si="277"/>
        <v>0</v>
      </c>
      <c r="I339" s="308">
        <f>I92</f>
        <v>0</v>
      </c>
      <c r="J339" s="308">
        <f>J92</f>
        <v>0</v>
      </c>
      <c r="K339" s="308">
        <f>K92</f>
        <v>0</v>
      </c>
      <c r="L339" s="312">
        <f t="shared" si="278"/>
        <v>28.9</v>
      </c>
      <c r="M339" s="312">
        <f>M92</f>
        <v>28.9</v>
      </c>
      <c r="N339" s="312">
        <f>N92</f>
        <v>0.4</v>
      </c>
      <c r="O339" s="311">
        <f>O92</f>
        <v>0</v>
      </c>
      <c r="P339" s="2"/>
    </row>
    <row r="340" spans="1:19" ht="39" customHeight="1" x14ac:dyDescent="0.25">
      <c r="A340" s="385"/>
      <c r="B340" s="178" t="s">
        <v>444</v>
      </c>
      <c r="C340" s="380"/>
      <c r="D340" s="288">
        <f t="shared" si="279"/>
        <v>0</v>
      </c>
      <c r="E340" s="207">
        <f t="shared" ref="E340:O340" si="286">E80+E84+E246</f>
        <v>0</v>
      </c>
      <c r="F340" s="207">
        <f t="shared" si="286"/>
        <v>0</v>
      </c>
      <c r="G340" s="207">
        <f t="shared" si="286"/>
        <v>0</v>
      </c>
      <c r="H340" s="208">
        <f t="shared" si="286"/>
        <v>0</v>
      </c>
      <c r="I340" s="208">
        <f t="shared" si="286"/>
        <v>0</v>
      </c>
      <c r="J340" s="208">
        <f t="shared" si="286"/>
        <v>0</v>
      </c>
      <c r="K340" s="208">
        <f t="shared" si="286"/>
        <v>0</v>
      </c>
      <c r="L340" s="311">
        <f t="shared" si="286"/>
        <v>0</v>
      </c>
      <c r="M340" s="311">
        <f t="shared" si="286"/>
        <v>0</v>
      </c>
      <c r="N340" s="311">
        <f t="shared" si="286"/>
        <v>0</v>
      </c>
      <c r="O340" s="311">
        <f t="shared" si="286"/>
        <v>0</v>
      </c>
      <c r="P340" s="2"/>
    </row>
    <row r="341" spans="1:19" x14ac:dyDescent="0.25">
      <c r="A341" s="386"/>
      <c r="B341" s="109"/>
      <c r="C341" s="209"/>
      <c r="D341" s="109"/>
      <c r="E341" s="109"/>
      <c r="F341" s="210"/>
      <c r="G341" s="210"/>
      <c r="H341" s="210"/>
      <c r="I341" s="210"/>
      <c r="J341" s="210"/>
      <c r="K341" s="109"/>
      <c r="L341" s="210"/>
      <c r="M341" s="210"/>
      <c r="N341" s="210"/>
      <c r="O341" s="18"/>
      <c r="P341" s="214"/>
      <c r="R341" s="67" t="s">
        <v>305</v>
      </c>
      <c r="S341" s="68">
        <f>SUMIF(C17:C323,1,L17:L323)</f>
        <v>10.700000000000001</v>
      </c>
    </row>
    <row r="342" spans="1:19" x14ac:dyDescent="0.25">
      <c r="A342" s="214"/>
      <c r="B342" s="7"/>
      <c r="C342" s="211"/>
      <c r="D342" s="7"/>
      <c r="E342" s="7"/>
      <c r="F342" s="7"/>
      <c r="G342" s="7"/>
      <c r="H342" s="7"/>
      <c r="I342" s="7"/>
      <c r="J342" s="7"/>
      <c r="L342" s="7"/>
      <c r="M342" s="7"/>
      <c r="N342" s="7"/>
      <c r="O342" s="7"/>
      <c r="P342" s="214"/>
      <c r="R342" s="67" t="s">
        <v>306</v>
      </c>
      <c r="S342" s="68">
        <f>SUMIF(C17:C323,2,L17:L323)</f>
        <v>0</v>
      </c>
    </row>
    <row r="343" spans="1:19" x14ac:dyDescent="0.25">
      <c r="A343" s="214"/>
      <c r="B343" s="7"/>
      <c r="C343" s="211"/>
      <c r="D343" s="7"/>
      <c r="E343" s="7"/>
      <c r="F343" s="7"/>
      <c r="G343" s="7"/>
      <c r="H343" s="7"/>
      <c r="I343" s="7"/>
      <c r="J343" s="7"/>
      <c r="L343" s="7"/>
      <c r="M343" s="7"/>
      <c r="N343" s="7"/>
      <c r="R343" s="67" t="s">
        <v>307</v>
      </c>
      <c r="S343" s="68">
        <f>SUMIF(C17:C321,3,L17:L321)</f>
        <v>0</v>
      </c>
    </row>
    <row r="344" spans="1:19" x14ac:dyDescent="0.25">
      <c r="A344" s="214"/>
      <c r="B344" s="7"/>
      <c r="C344" s="211"/>
      <c r="D344" s="7"/>
      <c r="E344" s="7"/>
      <c r="F344" s="7"/>
      <c r="G344" s="7"/>
      <c r="H344" s="7"/>
      <c r="I344" s="7"/>
      <c r="J344" s="7"/>
      <c r="L344" s="7"/>
      <c r="M344" s="7"/>
      <c r="N344" s="7"/>
      <c r="R344" s="67" t="s">
        <v>447</v>
      </c>
      <c r="S344" s="68">
        <f>SUMIF(C17:C323,4,L17:L323)</f>
        <v>1340.0000000000002</v>
      </c>
    </row>
    <row r="345" spans="1:19" x14ac:dyDescent="0.25">
      <c r="A345" s="214"/>
      <c r="B345" s="7"/>
      <c r="C345" s="211"/>
      <c r="D345" s="7"/>
      <c r="E345" s="7"/>
      <c r="F345" s="7"/>
      <c r="G345" s="7"/>
      <c r="H345" s="7"/>
      <c r="I345" s="7"/>
      <c r="J345" s="7"/>
      <c r="L345" s="7"/>
      <c r="M345" s="7"/>
      <c r="N345" s="7"/>
      <c r="R345" s="67" t="s">
        <v>311</v>
      </c>
      <c r="S345" s="68">
        <f>SUMIF(C17:C321,5,L17:L321)</f>
        <v>284.89999999999998</v>
      </c>
    </row>
    <row r="346" spans="1:19" x14ac:dyDescent="0.25">
      <c r="A346" s="214"/>
      <c r="B346" s="7"/>
      <c r="C346" s="211"/>
      <c r="D346" s="7"/>
      <c r="E346" s="7"/>
      <c r="F346" s="7"/>
      <c r="G346" s="7"/>
      <c r="H346" s="7"/>
      <c r="I346" s="7"/>
      <c r="J346" s="7"/>
      <c r="L346" s="7"/>
      <c r="M346" s="7"/>
      <c r="N346" s="7"/>
      <c r="R346" s="67" t="s">
        <v>309</v>
      </c>
      <c r="S346" s="68">
        <f>SUMIF(C17:C321,6,L17:L321)</f>
        <v>12.000000000000002</v>
      </c>
    </row>
    <row r="347" spans="1:19" x14ac:dyDescent="0.25">
      <c r="A347" s="214"/>
      <c r="B347" s="7"/>
      <c r="C347" s="211"/>
      <c r="D347" s="7"/>
      <c r="E347" s="7"/>
      <c r="F347" s="7"/>
      <c r="G347" s="7"/>
      <c r="H347" s="7"/>
      <c r="I347" s="7"/>
      <c r="J347" s="7"/>
      <c r="L347" s="7"/>
      <c r="M347" s="7"/>
      <c r="N347" s="7"/>
      <c r="R347" s="67" t="s">
        <v>310</v>
      </c>
      <c r="S347" s="68">
        <f>SUMIF(C17:C323,7,L17:L323)</f>
        <v>126.6</v>
      </c>
    </row>
    <row r="348" spans="1:19" x14ac:dyDescent="0.25">
      <c r="A348" s="214"/>
      <c r="B348" s="7"/>
      <c r="C348" s="211"/>
      <c r="D348" s="7"/>
      <c r="E348" s="7"/>
      <c r="F348" s="7"/>
      <c r="G348" s="7"/>
      <c r="H348" s="7"/>
      <c r="I348" s="7"/>
      <c r="J348" s="7"/>
      <c r="L348" s="7"/>
      <c r="M348" s="7"/>
      <c r="N348" s="7"/>
      <c r="R348" s="67" t="s">
        <v>312</v>
      </c>
      <c r="S348" s="68">
        <f>SUMIF(C17:C323,8,L17:L323)</f>
        <v>1997.1000000000001</v>
      </c>
    </row>
    <row r="349" spans="1:19" x14ac:dyDescent="0.25">
      <c r="A349" s="214"/>
      <c r="B349" s="7"/>
      <c r="C349" s="211"/>
      <c r="D349" s="7"/>
      <c r="E349" s="7"/>
      <c r="F349" s="7"/>
      <c r="G349" s="7"/>
      <c r="H349" s="7"/>
      <c r="I349" s="7"/>
      <c r="J349" s="7"/>
      <c r="L349" s="7"/>
      <c r="M349" s="7"/>
      <c r="N349" s="7"/>
      <c r="R349" s="67" t="s">
        <v>313</v>
      </c>
      <c r="S349" s="68">
        <f>SUMIF(C17:C323,9,L17:L323)</f>
        <v>1603.8</v>
      </c>
    </row>
    <row r="350" spans="1:19" x14ac:dyDescent="0.25">
      <c r="A350" s="214"/>
      <c r="B350" s="7"/>
      <c r="C350" s="211"/>
      <c r="D350" s="7"/>
      <c r="E350" s="7"/>
      <c r="F350" s="7"/>
      <c r="G350" s="7"/>
      <c r="H350" s="7"/>
      <c r="I350" s="7"/>
      <c r="J350" s="7"/>
      <c r="L350" s="7"/>
      <c r="M350" s="7"/>
      <c r="N350" s="7"/>
      <c r="R350" s="67" t="s">
        <v>314</v>
      </c>
      <c r="S350" s="68">
        <f>SUMIF(C17:C323,10,L17:L323)</f>
        <v>85.299999999999983</v>
      </c>
    </row>
    <row r="351" spans="1:19" x14ac:dyDescent="0.25">
      <c r="A351" s="214"/>
      <c r="B351" s="7"/>
      <c r="C351" s="211"/>
      <c r="D351" s="7"/>
      <c r="E351" s="7"/>
      <c r="F351" s="7"/>
      <c r="G351" s="7"/>
      <c r="H351" s="7"/>
      <c r="I351" s="7"/>
      <c r="J351" s="7"/>
      <c r="L351" s="7"/>
      <c r="M351" s="7"/>
      <c r="N351" s="7"/>
      <c r="R351" s="67"/>
      <c r="S351" s="68"/>
    </row>
    <row r="352" spans="1:19" x14ac:dyDescent="0.25">
      <c r="A352" s="214"/>
      <c r="B352" s="7"/>
      <c r="C352" s="211"/>
      <c r="D352" s="7"/>
      <c r="E352" s="7"/>
      <c r="F352" s="7"/>
      <c r="G352" s="7"/>
      <c r="H352" s="7"/>
      <c r="I352" s="7"/>
      <c r="J352" s="7"/>
      <c r="L352" s="7"/>
      <c r="M352" s="7"/>
      <c r="N352" s="7"/>
      <c r="R352" s="72" t="s">
        <v>172</v>
      </c>
      <c r="S352" s="73">
        <f>SUM(S341:S350)</f>
        <v>5460.4000000000005</v>
      </c>
    </row>
    <row r="353" spans="1:19" x14ac:dyDescent="0.25">
      <c r="A353" s="214"/>
      <c r="B353" s="7"/>
      <c r="C353" s="211"/>
      <c r="D353" s="7"/>
      <c r="E353" s="7"/>
      <c r="F353" s="7"/>
      <c r="G353" s="7"/>
      <c r="H353" s="7"/>
      <c r="I353" s="7"/>
      <c r="J353" s="7"/>
      <c r="L353" s="7"/>
      <c r="M353" s="7"/>
      <c r="N353" s="7"/>
      <c r="R353" s="182"/>
      <c r="S353" s="91">
        <f>L325-S352</f>
        <v>0</v>
      </c>
    </row>
    <row r="354" spans="1:19" x14ac:dyDescent="0.25">
      <c r="A354" s="214"/>
      <c r="B354" s="7"/>
      <c r="C354" s="211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9" x14ac:dyDescent="0.25">
      <c r="A355" s="214"/>
      <c r="B355" s="7"/>
      <c r="C355" s="211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9" x14ac:dyDescent="0.25">
      <c r="A356" s="214"/>
      <c r="B356" s="7"/>
      <c r="C356" s="211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9" x14ac:dyDescent="0.25">
      <c r="A357" s="214"/>
      <c r="B357" s="7"/>
      <c r="C357" s="211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9" x14ac:dyDescent="0.25">
      <c r="A358" s="214"/>
      <c r="B358" s="7"/>
      <c r="C358" s="211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9" x14ac:dyDescent="0.25">
      <c r="A359" s="214"/>
      <c r="B359" s="7"/>
      <c r="C359" s="211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9" x14ac:dyDescent="0.25">
      <c r="A360" s="214"/>
      <c r="B360" s="7"/>
      <c r="C360" s="211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9" x14ac:dyDescent="0.25">
      <c r="A361" s="214"/>
      <c r="B361" s="7"/>
      <c r="C361" s="211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9" x14ac:dyDescent="0.25">
      <c r="A362" s="214"/>
      <c r="B362" s="7"/>
      <c r="C362" s="211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9" x14ac:dyDescent="0.25">
      <c r="A363" s="214"/>
      <c r="B363" s="7"/>
      <c r="C363" s="211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9" x14ac:dyDescent="0.25">
      <c r="A364" s="214"/>
      <c r="B364" s="7"/>
      <c r="C364" s="211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9" x14ac:dyDescent="0.25">
      <c r="A365" s="214"/>
      <c r="B365" s="7"/>
      <c r="C365" s="211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9" x14ac:dyDescent="0.25">
      <c r="A366" s="214"/>
      <c r="B366" s="7"/>
      <c r="C366" s="211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9" x14ac:dyDescent="0.25">
      <c r="A367" s="214"/>
      <c r="B367" s="7"/>
      <c r="C367" s="211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9" x14ac:dyDescent="0.25">
      <c r="A368" s="214"/>
      <c r="B368" s="7"/>
      <c r="C368" s="211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s="2" customFormat="1" x14ac:dyDescent="0.25">
      <c r="A369" s="214"/>
      <c r="B369" s="7"/>
      <c r="C369" s="211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s="2" customFormat="1" x14ac:dyDescent="0.25">
      <c r="A370" s="214"/>
      <c r="B370" s="7"/>
      <c r="C370" s="211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s="2" customFormat="1" x14ac:dyDescent="0.25">
      <c r="A371" s="214"/>
      <c r="B371" s="7"/>
      <c r="C371" s="211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s="2" customFormat="1" x14ac:dyDescent="0.25">
      <c r="A372" s="214"/>
      <c r="B372" s="7"/>
      <c r="C372" s="211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s="2" customFormat="1" x14ac:dyDescent="0.25">
      <c r="A373" s="214"/>
      <c r="B373" s="7"/>
      <c r="C373" s="211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s="2" customFormat="1" x14ac:dyDescent="0.25">
      <c r="A374" s="214"/>
      <c r="B374" s="7"/>
      <c r="C374" s="211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s="2" customFormat="1" x14ac:dyDescent="0.25">
      <c r="A375" s="214"/>
      <c r="B375" s="7"/>
      <c r="C375" s="211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s="2" customFormat="1" x14ac:dyDescent="0.25">
      <c r="A376" s="214"/>
      <c r="B376" s="7"/>
      <c r="C376" s="211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s="2" customFormat="1" x14ac:dyDescent="0.25">
      <c r="A377" s="214"/>
      <c r="B377" s="7"/>
      <c r="C377" s="211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s="2" customFormat="1" x14ac:dyDescent="0.25">
      <c r="A378" s="214"/>
      <c r="B378" s="7"/>
      <c r="C378" s="211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s="2" customFormat="1" x14ac:dyDescent="0.25">
      <c r="A379" s="214"/>
      <c r="B379" s="7"/>
      <c r="C379" s="211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s="2" customFormat="1" x14ac:dyDescent="0.25">
      <c r="A380" s="214"/>
      <c r="B380" s="7"/>
      <c r="C380" s="211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s="2" customFormat="1" x14ac:dyDescent="0.25">
      <c r="A381" s="214"/>
      <c r="B381" s="7"/>
      <c r="C381" s="211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s="2" customFormat="1" x14ac:dyDescent="0.25">
      <c r="A382" s="214"/>
      <c r="B382" s="7"/>
      <c r="C382" s="211"/>
      <c r="D382" s="7"/>
      <c r="E382" s="7"/>
      <c r="F382" s="7"/>
      <c r="G382" s="7"/>
      <c r="H382" s="7"/>
      <c r="I382" s="7"/>
      <c r="J382" s="7"/>
      <c r="L382" s="7"/>
      <c r="M382" s="7"/>
      <c r="N382" s="7"/>
    </row>
    <row r="383" spans="1:14" s="2" customFormat="1" x14ac:dyDescent="0.25">
      <c r="A383" s="214"/>
      <c r="B383" s="7"/>
      <c r="C383" s="211"/>
      <c r="D383" s="7"/>
      <c r="E383" s="7"/>
      <c r="F383" s="7"/>
      <c r="G383" s="7"/>
      <c r="H383" s="7"/>
      <c r="I383" s="7"/>
      <c r="J383" s="7"/>
      <c r="L383" s="7"/>
      <c r="M383" s="7"/>
      <c r="N383" s="7"/>
    </row>
    <row r="384" spans="1:14" s="2" customFormat="1" x14ac:dyDescent="0.25">
      <c r="A384" s="214"/>
      <c r="B384" s="7"/>
      <c r="C384" s="211"/>
      <c r="D384" s="7"/>
      <c r="E384" s="7"/>
      <c r="F384" s="7"/>
      <c r="G384" s="7"/>
      <c r="H384" s="7"/>
      <c r="I384" s="7"/>
      <c r="J384" s="7"/>
      <c r="L384" s="7"/>
      <c r="M384" s="7"/>
      <c r="N384" s="7"/>
    </row>
    <row r="385" spans="1:14" s="2" customFormat="1" x14ac:dyDescent="0.25">
      <c r="A385" s="214"/>
      <c r="B385" s="7"/>
      <c r="C385" s="211"/>
      <c r="D385" s="7"/>
      <c r="E385" s="7"/>
      <c r="F385" s="7"/>
      <c r="G385" s="7"/>
      <c r="H385" s="7"/>
      <c r="I385" s="7"/>
      <c r="J385" s="7"/>
      <c r="L385" s="7"/>
      <c r="M385" s="7"/>
      <c r="N385" s="7"/>
    </row>
    <row r="386" spans="1:14" s="2" customFormat="1" x14ac:dyDescent="0.25">
      <c r="A386" s="214"/>
      <c r="B386" s="7"/>
      <c r="C386" s="211"/>
      <c r="D386" s="7"/>
      <c r="E386" s="7"/>
      <c r="F386" s="7"/>
      <c r="G386" s="7"/>
      <c r="H386" s="7"/>
      <c r="I386" s="7"/>
      <c r="J386" s="7"/>
      <c r="L386" s="7"/>
      <c r="M386" s="7"/>
      <c r="N386" s="7"/>
    </row>
    <row r="387" spans="1:14" s="2" customFormat="1" x14ac:dyDescent="0.25">
      <c r="A387" s="214"/>
      <c r="B387" s="7"/>
      <c r="C387" s="211"/>
      <c r="D387" s="7"/>
      <c r="E387" s="7"/>
      <c r="F387" s="7"/>
      <c r="G387" s="7"/>
      <c r="H387" s="7"/>
      <c r="I387" s="7"/>
      <c r="J387" s="7"/>
      <c r="L387" s="7"/>
      <c r="M387" s="7"/>
      <c r="N387" s="7"/>
    </row>
    <row r="388" spans="1:14" s="2" customFormat="1" x14ac:dyDescent="0.25">
      <c r="A388" s="214"/>
      <c r="B388" s="7"/>
      <c r="C388" s="211"/>
      <c r="D388" s="7"/>
      <c r="E388" s="7"/>
      <c r="F388" s="7"/>
      <c r="G388" s="7"/>
      <c r="H388" s="7"/>
      <c r="I388" s="7"/>
      <c r="J388" s="7"/>
      <c r="L388" s="7"/>
      <c r="M388" s="7"/>
      <c r="N388" s="7"/>
    </row>
    <row r="389" spans="1:14" s="2" customFormat="1" x14ac:dyDescent="0.25">
      <c r="A389" s="214"/>
      <c r="B389" s="7"/>
      <c r="C389" s="211"/>
      <c r="D389" s="7"/>
      <c r="E389" s="7"/>
      <c r="F389" s="7"/>
      <c r="G389" s="7"/>
      <c r="H389" s="7"/>
      <c r="I389" s="7"/>
      <c r="J389" s="7"/>
      <c r="L389" s="7"/>
      <c r="M389" s="7"/>
      <c r="N389" s="7"/>
    </row>
    <row r="390" spans="1:14" s="2" customFormat="1" x14ac:dyDescent="0.25">
      <c r="A390" s="214"/>
      <c r="B390" s="7"/>
      <c r="C390" s="211"/>
      <c r="D390" s="7"/>
      <c r="E390" s="7"/>
      <c r="F390" s="7"/>
      <c r="G390" s="7"/>
      <c r="H390" s="7"/>
      <c r="I390" s="7"/>
      <c r="J390" s="7"/>
      <c r="L390" s="7"/>
      <c r="M390" s="7"/>
      <c r="N390" s="7"/>
    </row>
    <row r="391" spans="1:14" s="2" customFormat="1" x14ac:dyDescent="0.25">
      <c r="A391" s="214"/>
      <c r="B391" s="7"/>
      <c r="C391" s="211"/>
      <c r="D391" s="7"/>
      <c r="E391" s="7"/>
      <c r="F391" s="7"/>
      <c r="G391" s="7"/>
      <c r="H391" s="7"/>
      <c r="I391" s="7"/>
      <c r="J391" s="7"/>
      <c r="L391" s="7"/>
      <c r="M391" s="7"/>
      <c r="N391" s="7"/>
    </row>
    <row r="392" spans="1:14" s="2" customFormat="1" x14ac:dyDescent="0.25">
      <c r="A392" s="214"/>
      <c r="B392" s="7"/>
      <c r="C392" s="211"/>
      <c r="D392" s="7"/>
      <c r="E392" s="7"/>
      <c r="F392" s="7"/>
      <c r="G392" s="7"/>
      <c r="H392" s="7"/>
      <c r="I392" s="7"/>
      <c r="J392" s="7"/>
      <c r="L392" s="7"/>
      <c r="M392" s="7"/>
      <c r="N392" s="7"/>
    </row>
    <row r="393" spans="1:14" s="2" customFormat="1" x14ac:dyDescent="0.25">
      <c r="A393" s="214"/>
      <c r="B393" s="7"/>
      <c r="C393" s="211"/>
      <c r="D393" s="7"/>
      <c r="E393" s="7"/>
      <c r="F393" s="7"/>
      <c r="G393" s="7"/>
      <c r="H393" s="7"/>
      <c r="I393" s="7"/>
      <c r="J393" s="7"/>
      <c r="L393" s="7"/>
      <c r="M393" s="7"/>
      <c r="N393" s="7"/>
    </row>
    <row r="394" spans="1:14" s="2" customFormat="1" x14ac:dyDescent="0.25">
      <c r="A394" s="214"/>
      <c r="B394" s="7"/>
      <c r="C394" s="211"/>
      <c r="D394" s="7"/>
      <c r="E394" s="7"/>
      <c r="F394" s="7"/>
      <c r="G394" s="7"/>
      <c r="H394" s="7"/>
      <c r="I394" s="7"/>
      <c r="J394" s="7"/>
      <c r="L394" s="7"/>
      <c r="M394" s="7"/>
      <c r="N394" s="7"/>
    </row>
    <row r="395" spans="1:14" s="2" customFormat="1" x14ac:dyDescent="0.25">
      <c r="A395" s="214"/>
      <c r="B395" s="7"/>
      <c r="C395" s="211"/>
      <c r="D395" s="7"/>
      <c r="E395" s="7"/>
      <c r="F395" s="7"/>
      <c r="G395" s="7"/>
      <c r="H395" s="7"/>
      <c r="I395" s="7"/>
      <c r="J395" s="7"/>
      <c r="L395" s="7"/>
      <c r="M395" s="7"/>
      <c r="N395" s="7"/>
    </row>
    <row r="396" spans="1:14" s="2" customFormat="1" x14ac:dyDescent="0.25">
      <c r="A396" s="214"/>
      <c r="B396" s="7"/>
      <c r="C396" s="211"/>
      <c r="D396" s="7"/>
      <c r="E396" s="7"/>
      <c r="F396" s="7"/>
      <c r="G396" s="7"/>
      <c r="H396" s="7"/>
      <c r="I396" s="7"/>
      <c r="J396" s="7"/>
      <c r="L396" s="7"/>
      <c r="M396" s="7"/>
      <c r="N396" s="7"/>
    </row>
    <row r="397" spans="1:14" s="2" customFormat="1" x14ac:dyDescent="0.25">
      <c r="A397" s="214"/>
      <c r="B397" s="7"/>
      <c r="C397" s="211"/>
      <c r="D397" s="7"/>
      <c r="E397" s="7"/>
      <c r="F397" s="7"/>
      <c r="G397" s="7"/>
      <c r="H397" s="7"/>
      <c r="I397" s="7"/>
      <c r="J397" s="7"/>
      <c r="L397" s="7"/>
      <c r="M397" s="7"/>
      <c r="N397" s="7"/>
    </row>
    <row r="398" spans="1:14" s="2" customFormat="1" x14ac:dyDescent="0.25">
      <c r="A398" s="214"/>
      <c r="B398" s="7"/>
      <c r="C398" s="211"/>
      <c r="D398" s="7"/>
      <c r="E398" s="7"/>
      <c r="F398" s="7"/>
      <c r="G398" s="7"/>
      <c r="H398" s="7"/>
      <c r="I398" s="7"/>
      <c r="J398" s="7"/>
      <c r="L398" s="7"/>
      <c r="M398" s="7"/>
      <c r="N398" s="7"/>
    </row>
    <row r="399" spans="1:14" s="2" customFormat="1" x14ac:dyDescent="0.25">
      <c r="A399" s="214"/>
      <c r="B399" s="7"/>
      <c r="C399" s="211"/>
      <c r="D399" s="7"/>
      <c r="E399" s="7"/>
      <c r="F399" s="7"/>
      <c r="G399" s="7"/>
      <c r="H399" s="7"/>
      <c r="I399" s="7"/>
      <c r="J399" s="7"/>
      <c r="L399" s="7"/>
      <c r="M399" s="7"/>
      <c r="N399" s="7"/>
    </row>
    <row r="400" spans="1:14" s="2" customFormat="1" x14ac:dyDescent="0.25">
      <c r="A400" s="214"/>
      <c r="B400" s="7"/>
      <c r="C400" s="211"/>
      <c r="D400" s="7"/>
      <c r="E400" s="7"/>
      <c r="F400" s="7"/>
      <c r="G400" s="7"/>
      <c r="H400" s="7"/>
      <c r="I400" s="7"/>
      <c r="J400" s="7"/>
      <c r="L400" s="7"/>
      <c r="M400" s="7"/>
      <c r="N400" s="7"/>
    </row>
    <row r="401" spans="1:14" s="2" customFormat="1" x14ac:dyDescent="0.25">
      <c r="A401" s="214"/>
      <c r="B401" s="7"/>
      <c r="C401" s="211"/>
      <c r="D401" s="7"/>
      <c r="E401" s="7"/>
      <c r="F401" s="7"/>
      <c r="G401" s="7"/>
      <c r="H401" s="7"/>
      <c r="I401" s="7"/>
      <c r="J401" s="7"/>
      <c r="L401" s="7"/>
      <c r="M401" s="7"/>
      <c r="N401" s="7"/>
    </row>
    <row r="402" spans="1:14" s="2" customFormat="1" x14ac:dyDescent="0.25">
      <c r="A402" s="214"/>
      <c r="B402" s="7"/>
      <c r="C402" s="211"/>
      <c r="D402" s="7"/>
      <c r="E402" s="7"/>
      <c r="F402" s="7"/>
      <c r="G402" s="7"/>
      <c r="H402" s="7"/>
      <c r="I402" s="7"/>
      <c r="J402" s="7"/>
      <c r="L402" s="7"/>
      <c r="M402" s="7"/>
      <c r="N402" s="7"/>
    </row>
    <row r="403" spans="1:14" s="2" customFormat="1" x14ac:dyDescent="0.25">
      <c r="A403" s="214"/>
      <c r="B403" s="7"/>
      <c r="C403" s="211"/>
      <c r="D403" s="7"/>
      <c r="E403" s="7"/>
      <c r="F403" s="7"/>
      <c r="G403" s="7"/>
      <c r="H403" s="7"/>
      <c r="I403" s="7"/>
      <c r="J403" s="7"/>
      <c r="L403" s="7"/>
      <c r="M403" s="7"/>
      <c r="N403" s="7"/>
    </row>
    <row r="404" spans="1:14" s="2" customFormat="1" x14ac:dyDescent="0.25">
      <c r="A404" s="214"/>
      <c r="B404" s="7"/>
      <c r="C404" s="211"/>
      <c r="D404" s="7"/>
      <c r="E404" s="7"/>
      <c r="F404" s="7"/>
      <c r="G404" s="7"/>
      <c r="H404" s="7"/>
      <c r="I404" s="7"/>
      <c r="J404" s="7"/>
      <c r="L404" s="7"/>
      <c r="M404" s="7"/>
      <c r="N404" s="7"/>
    </row>
    <row r="405" spans="1:14" s="2" customFormat="1" x14ac:dyDescent="0.25">
      <c r="A405" s="214"/>
      <c r="B405" s="7"/>
      <c r="C405" s="211"/>
      <c r="D405" s="7"/>
      <c r="E405" s="7"/>
      <c r="F405" s="7"/>
      <c r="G405" s="7"/>
      <c r="H405" s="7"/>
      <c r="I405" s="7"/>
      <c r="J405" s="7"/>
      <c r="L405" s="7"/>
      <c r="M405" s="7"/>
      <c r="N405" s="7"/>
    </row>
    <row r="406" spans="1:14" s="2" customFormat="1" x14ac:dyDescent="0.25">
      <c r="A406" s="214"/>
      <c r="B406" s="7"/>
      <c r="C406" s="211"/>
      <c r="D406" s="7"/>
      <c r="E406" s="7"/>
      <c r="F406" s="7"/>
      <c r="G406" s="7"/>
      <c r="H406" s="7"/>
      <c r="I406" s="7"/>
      <c r="J406" s="7"/>
      <c r="L406" s="7"/>
      <c r="M406" s="7"/>
      <c r="N406" s="7"/>
    </row>
    <row r="407" spans="1:14" s="2" customFormat="1" x14ac:dyDescent="0.25">
      <c r="A407" s="214"/>
      <c r="B407" s="7"/>
      <c r="C407" s="211"/>
      <c r="D407" s="7"/>
      <c r="E407" s="7"/>
      <c r="F407" s="7"/>
      <c r="G407" s="7"/>
      <c r="H407" s="7"/>
      <c r="I407" s="7"/>
      <c r="J407" s="7"/>
      <c r="L407" s="7"/>
      <c r="M407" s="7"/>
      <c r="N407" s="7"/>
    </row>
    <row r="408" spans="1:14" s="2" customFormat="1" x14ac:dyDescent="0.25">
      <c r="A408" s="214"/>
      <c r="B408" s="7"/>
      <c r="C408" s="211"/>
      <c r="D408" s="7"/>
      <c r="E408" s="7"/>
      <c r="F408" s="7"/>
      <c r="G408" s="7"/>
      <c r="H408" s="7"/>
      <c r="I408" s="7"/>
      <c r="J408" s="7"/>
      <c r="L408" s="7"/>
      <c r="M408" s="7"/>
      <c r="N408" s="7"/>
    </row>
    <row r="409" spans="1:14" s="2" customFormat="1" x14ac:dyDescent="0.25">
      <c r="A409" s="214"/>
      <c r="B409" s="7"/>
      <c r="C409" s="211"/>
      <c r="D409" s="7"/>
      <c r="E409" s="7"/>
      <c r="F409" s="7"/>
      <c r="G409" s="7"/>
      <c r="H409" s="7"/>
      <c r="I409" s="7"/>
      <c r="J409" s="7"/>
      <c r="L409" s="7"/>
      <c r="M409" s="7"/>
      <c r="N409" s="7"/>
    </row>
    <row r="410" spans="1:14" s="2" customFormat="1" x14ac:dyDescent="0.25">
      <c r="A410" s="214"/>
      <c r="B410" s="7"/>
      <c r="C410" s="211"/>
      <c r="D410" s="7"/>
      <c r="E410" s="7"/>
      <c r="F410" s="7"/>
      <c r="G410" s="7"/>
      <c r="H410" s="7"/>
      <c r="I410" s="7"/>
      <c r="J410" s="7"/>
      <c r="L410" s="7"/>
      <c r="M410" s="7"/>
      <c r="N410" s="7"/>
    </row>
    <row r="411" spans="1:14" s="2" customFormat="1" x14ac:dyDescent="0.25">
      <c r="A411" s="214"/>
      <c r="B411" s="7"/>
      <c r="C411" s="211"/>
      <c r="D411" s="7"/>
      <c r="E411" s="7"/>
      <c r="F411" s="7"/>
      <c r="G411" s="7"/>
      <c r="H411" s="7"/>
      <c r="I411" s="7"/>
      <c r="J411" s="7"/>
      <c r="L411" s="7"/>
      <c r="M411" s="7"/>
      <c r="N411" s="7"/>
    </row>
    <row r="412" spans="1:14" s="2" customFormat="1" x14ac:dyDescent="0.25">
      <c r="A412" s="214"/>
      <c r="B412" s="7"/>
      <c r="C412" s="211"/>
      <c r="D412" s="7"/>
      <c r="E412" s="7"/>
      <c r="F412" s="7"/>
      <c r="G412" s="7"/>
      <c r="H412" s="7"/>
      <c r="I412" s="7"/>
      <c r="J412" s="7"/>
      <c r="L412" s="7"/>
      <c r="M412" s="7"/>
      <c r="N412" s="7"/>
    </row>
    <row r="413" spans="1:14" s="2" customFormat="1" x14ac:dyDescent="0.25">
      <c r="A413" s="214"/>
      <c r="B413" s="7"/>
      <c r="C413" s="211"/>
      <c r="D413" s="7"/>
      <c r="E413" s="7"/>
      <c r="F413" s="7"/>
      <c r="G413" s="7"/>
      <c r="H413" s="7"/>
      <c r="I413" s="7"/>
      <c r="J413" s="7"/>
      <c r="L413" s="7"/>
      <c r="M413" s="7"/>
      <c r="N413" s="7"/>
    </row>
    <row r="414" spans="1:14" s="2" customFormat="1" x14ac:dyDescent="0.25">
      <c r="A414" s="214"/>
      <c r="B414" s="7"/>
      <c r="C414" s="211"/>
      <c r="D414" s="7"/>
      <c r="E414" s="7"/>
      <c r="F414" s="7"/>
      <c r="G414" s="7"/>
      <c r="H414" s="7"/>
      <c r="I414" s="7"/>
      <c r="J414" s="7"/>
      <c r="L414" s="7"/>
      <c r="M414" s="7"/>
      <c r="N414" s="7"/>
    </row>
    <row r="415" spans="1:14" s="2" customFormat="1" x14ac:dyDescent="0.25">
      <c r="A415" s="214"/>
      <c r="B415" s="7"/>
      <c r="C415" s="211"/>
      <c r="D415" s="7"/>
      <c r="E415" s="7"/>
      <c r="F415" s="7"/>
      <c r="G415" s="7"/>
      <c r="H415" s="7"/>
      <c r="I415" s="7"/>
      <c r="J415" s="7"/>
      <c r="L415" s="7"/>
      <c r="M415" s="7"/>
      <c r="N415" s="7"/>
    </row>
    <row r="416" spans="1:14" s="2" customFormat="1" x14ac:dyDescent="0.25">
      <c r="A416" s="214"/>
      <c r="B416" s="7"/>
      <c r="C416" s="211"/>
      <c r="D416" s="7"/>
      <c r="E416" s="7"/>
      <c r="F416" s="7"/>
      <c r="G416" s="7"/>
      <c r="H416" s="7"/>
      <c r="I416" s="7"/>
      <c r="J416" s="7"/>
      <c r="L416" s="7"/>
      <c r="M416" s="7"/>
      <c r="N416" s="7"/>
    </row>
    <row r="417" spans="1:14" s="2" customFormat="1" x14ac:dyDescent="0.25">
      <c r="A417" s="214"/>
      <c r="B417" s="7"/>
      <c r="C417" s="211"/>
      <c r="D417" s="7"/>
      <c r="E417" s="7"/>
      <c r="F417" s="7"/>
      <c r="G417" s="7"/>
      <c r="H417" s="7"/>
      <c r="I417" s="7"/>
      <c r="J417" s="7"/>
      <c r="L417" s="7"/>
      <c r="M417" s="7"/>
      <c r="N417" s="7"/>
    </row>
    <row r="418" spans="1:14" s="2" customFormat="1" x14ac:dyDescent="0.25">
      <c r="A418" s="214"/>
      <c r="B418" s="7"/>
      <c r="C418" s="211"/>
      <c r="D418" s="7"/>
      <c r="E418" s="7"/>
      <c r="F418" s="7"/>
      <c r="G418" s="7"/>
      <c r="H418" s="7"/>
      <c r="I418" s="7"/>
      <c r="J418" s="7"/>
      <c r="L418" s="7"/>
      <c r="M418" s="7"/>
      <c r="N418" s="7"/>
    </row>
    <row r="419" spans="1:14" s="2" customFormat="1" x14ac:dyDescent="0.25">
      <c r="A419" s="214"/>
      <c r="B419" s="7"/>
      <c r="C419" s="211"/>
      <c r="D419" s="7"/>
      <c r="E419" s="7"/>
      <c r="F419" s="7"/>
      <c r="G419" s="7"/>
      <c r="H419" s="7"/>
      <c r="I419" s="7"/>
      <c r="J419" s="7"/>
      <c r="L419" s="7"/>
      <c r="M419" s="7"/>
      <c r="N419" s="7"/>
    </row>
    <row r="420" spans="1:14" s="2" customFormat="1" x14ac:dyDescent="0.25">
      <c r="A420" s="214"/>
      <c r="B420" s="7"/>
      <c r="C420" s="211"/>
      <c r="D420" s="7"/>
      <c r="E420" s="7"/>
      <c r="F420" s="7"/>
      <c r="G420" s="7"/>
      <c r="H420" s="7"/>
      <c r="I420" s="7"/>
      <c r="J420" s="7"/>
      <c r="L420" s="7"/>
      <c r="M420" s="7"/>
      <c r="N420" s="7"/>
    </row>
    <row r="421" spans="1:14" s="2" customFormat="1" x14ac:dyDescent="0.25">
      <c r="A421" s="214"/>
      <c r="B421" s="7"/>
      <c r="C421" s="211"/>
      <c r="D421" s="7"/>
      <c r="E421" s="7"/>
      <c r="F421" s="7"/>
      <c r="G421" s="7"/>
      <c r="H421" s="7"/>
      <c r="I421" s="7"/>
      <c r="J421" s="7"/>
      <c r="L421" s="7"/>
      <c r="M421" s="7"/>
      <c r="N421" s="7"/>
    </row>
    <row r="422" spans="1:14" s="2" customFormat="1" x14ac:dyDescent="0.25">
      <c r="A422" s="214"/>
      <c r="B422" s="7"/>
      <c r="C422" s="211"/>
      <c r="D422" s="7"/>
      <c r="E422" s="7"/>
      <c r="F422" s="7"/>
      <c r="G422" s="7"/>
      <c r="H422" s="7"/>
      <c r="I422" s="7"/>
      <c r="J422" s="7"/>
      <c r="L422" s="7"/>
      <c r="M422" s="7"/>
      <c r="N422" s="7"/>
    </row>
    <row r="423" spans="1:14" s="2" customFormat="1" x14ac:dyDescent="0.25">
      <c r="A423" s="214"/>
      <c r="B423" s="7"/>
      <c r="C423" s="211"/>
      <c r="D423" s="7"/>
      <c r="E423" s="7"/>
      <c r="F423" s="7"/>
      <c r="G423" s="7"/>
      <c r="H423" s="7"/>
      <c r="I423" s="7"/>
      <c r="J423" s="7"/>
      <c r="L423" s="7"/>
      <c r="M423" s="7"/>
      <c r="N423" s="7"/>
    </row>
    <row r="424" spans="1:14" s="2" customFormat="1" x14ac:dyDescent="0.25">
      <c r="A424" s="214"/>
      <c r="B424" s="7"/>
      <c r="C424" s="211"/>
      <c r="D424" s="7"/>
      <c r="E424" s="7"/>
      <c r="F424" s="7"/>
      <c r="G424" s="7"/>
      <c r="H424" s="7"/>
      <c r="I424" s="7"/>
      <c r="J424" s="7"/>
      <c r="L424" s="7"/>
      <c r="M424" s="7"/>
      <c r="N424" s="7"/>
    </row>
    <row r="425" spans="1:14" s="2" customFormat="1" x14ac:dyDescent="0.25">
      <c r="A425" s="214"/>
      <c r="B425" s="7"/>
      <c r="C425" s="211"/>
      <c r="D425" s="7"/>
      <c r="E425" s="7"/>
      <c r="F425" s="7"/>
      <c r="G425" s="7"/>
      <c r="H425" s="7"/>
      <c r="I425" s="7"/>
      <c r="J425" s="7"/>
      <c r="L425" s="7"/>
      <c r="M425" s="7"/>
      <c r="N425" s="7"/>
    </row>
    <row r="426" spans="1:14" s="2" customFormat="1" x14ac:dyDescent="0.25">
      <c r="A426" s="214"/>
      <c r="B426" s="7"/>
      <c r="C426" s="211"/>
      <c r="D426" s="7"/>
      <c r="E426" s="7"/>
      <c r="F426" s="7"/>
      <c r="G426" s="7"/>
      <c r="H426" s="7"/>
      <c r="I426" s="7"/>
      <c r="J426" s="7"/>
      <c r="L426" s="7"/>
      <c r="M426" s="7"/>
      <c r="N426" s="7"/>
    </row>
    <row r="427" spans="1:14" s="2" customFormat="1" x14ac:dyDescent="0.25">
      <c r="A427" s="214"/>
      <c r="B427" s="7"/>
      <c r="C427" s="211"/>
      <c r="D427" s="7"/>
      <c r="E427" s="7"/>
      <c r="F427" s="7"/>
      <c r="G427" s="7"/>
      <c r="H427" s="7"/>
      <c r="I427" s="7"/>
      <c r="J427" s="7"/>
      <c r="L427" s="7"/>
      <c r="M427" s="7"/>
      <c r="N427" s="7"/>
    </row>
    <row r="428" spans="1:14" s="2" customFormat="1" x14ac:dyDescent="0.25">
      <c r="A428" s="214"/>
      <c r="B428" s="7"/>
      <c r="C428" s="211"/>
      <c r="D428" s="7"/>
      <c r="E428" s="7"/>
      <c r="F428" s="7"/>
      <c r="G428" s="7"/>
      <c r="H428" s="7"/>
      <c r="I428" s="7"/>
      <c r="J428" s="7"/>
      <c r="L428" s="7"/>
      <c r="M428" s="7"/>
      <c r="N428" s="7"/>
    </row>
    <row r="429" spans="1:14" s="2" customFormat="1" x14ac:dyDescent="0.25">
      <c r="A429" s="214"/>
      <c r="B429" s="7"/>
      <c r="C429" s="211"/>
      <c r="D429" s="7"/>
      <c r="E429" s="7"/>
      <c r="F429" s="7"/>
      <c r="G429" s="7"/>
      <c r="H429" s="7"/>
      <c r="I429" s="7"/>
      <c r="J429" s="7"/>
      <c r="L429" s="7"/>
      <c r="M429" s="7"/>
      <c r="N429" s="7"/>
    </row>
    <row r="430" spans="1:14" s="2" customFormat="1" x14ac:dyDescent="0.25">
      <c r="A430" s="214"/>
      <c r="B430" s="7"/>
      <c r="C430" s="211"/>
      <c r="D430" s="7"/>
      <c r="E430" s="7"/>
      <c r="F430" s="7"/>
      <c r="G430" s="7"/>
      <c r="H430" s="7"/>
      <c r="I430" s="7"/>
      <c r="J430" s="7"/>
      <c r="L430" s="7"/>
      <c r="M430" s="7"/>
      <c r="N430" s="7"/>
    </row>
    <row r="431" spans="1:14" s="2" customFormat="1" x14ac:dyDescent="0.25">
      <c r="A431" s="214"/>
      <c r="B431" s="7"/>
      <c r="C431" s="211"/>
      <c r="D431" s="7"/>
      <c r="E431" s="7"/>
      <c r="F431" s="7"/>
      <c r="G431" s="7"/>
      <c r="H431" s="7"/>
      <c r="I431" s="7"/>
      <c r="J431" s="7"/>
      <c r="L431" s="7"/>
      <c r="M431" s="7"/>
      <c r="N431" s="7"/>
    </row>
    <row r="432" spans="1:14" s="2" customFormat="1" x14ac:dyDescent="0.25">
      <c r="A432" s="214"/>
      <c r="B432" s="7"/>
      <c r="C432" s="211"/>
      <c r="D432" s="7"/>
      <c r="E432" s="7"/>
      <c r="F432" s="7"/>
      <c r="G432" s="7"/>
      <c r="H432" s="7"/>
      <c r="I432" s="7"/>
      <c r="J432" s="7"/>
      <c r="L432" s="7"/>
      <c r="M432" s="7"/>
      <c r="N432" s="7"/>
    </row>
    <row r="433" spans="1:14" s="2" customFormat="1" x14ac:dyDescent="0.25">
      <c r="A433" s="214"/>
      <c r="B433" s="7"/>
      <c r="C433" s="211"/>
      <c r="D433" s="7"/>
      <c r="E433" s="7"/>
      <c r="F433" s="7"/>
      <c r="G433" s="7"/>
      <c r="H433" s="7"/>
      <c r="I433" s="7"/>
      <c r="J433" s="7"/>
      <c r="L433" s="7"/>
      <c r="M433" s="7"/>
      <c r="N433" s="7"/>
    </row>
    <row r="434" spans="1:14" s="2" customFormat="1" x14ac:dyDescent="0.25">
      <c r="A434" s="214"/>
      <c r="B434" s="7"/>
      <c r="C434" s="211"/>
      <c r="D434" s="7"/>
      <c r="E434" s="7"/>
      <c r="F434" s="7"/>
      <c r="G434" s="7"/>
      <c r="H434" s="7"/>
      <c r="I434" s="7"/>
      <c r="J434" s="7"/>
      <c r="L434" s="7"/>
      <c r="M434" s="7"/>
      <c r="N434" s="7"/>
    </row>
    <row r="435" spans="1:14" s="2" customFormat="1" x14ac:dyDescent="0.25">
      <c r="A435" s="214"/>
      <c r="B435" s="7"/>
      <c r="C435" s="211"/>
      <c r="D435" s="7"/>
      <c r="E435" s="7"/>
      <c r="F435" s="7"/>
      <c r="G435" s="7"/>
      <c r="H435" s="7"/>
      <c r="I435" s="7"/>
      <c r="J435" s="7"/>
      <c r="L435" s="7"/>
      <c r="M435" s="7"/>
      <c r="N435" s="7"/>
    </row>
    <row r="436" spans="1:14" s="2" customFormat="1" x14ac:dyDescent="0.25">
      <c r="A436" s="214"/>
      <c r="B436" s="7"/>
      <c r="C436" s="211"/>
      <c r="D436" s="7"/>
      <c r="E436" s="7"/>
      <c r="F436" s="7"/>
      <c r="G436" s="7"/>
      <c r="H436" s="7"/>
      <c r="I436" s="7"/>
      <c r="J436" s="7"/>
      <c r="L436" s="7"/>
      <c r="M436" s="7"/>
      <c r="N436" s="7"/>
    </row>
    <row r="437" spans="1:14" s="2" customFormat="1" x14ac:dyDescent="0.25">
      <c r="A437" s="214"/>
      <c r="B437" s="7"/>
      <c r="C437" s="211"/>
      <c r="D437" s="7"/>
      <c r="E437" s="7"/>
      <c r="F437" s="7"/>
      <c r="G437" s="7"/>
      <c r="H437" s="7"/>
      <c r="I437" s="7"/>
      <c r="J437" s="7"/>
      <c r="L437" s="7"/>
      <c r="M437" s="7"/>
      <c r="N437" s="7"/>
    </row>
    <row r="438" spans="1:14" s="2" customFormat="1" x14ac:dyDescent="0.25">
      <c r="A438" s="214"/>
      <c r="B438" s="7"/>
      <c r="C438" s="211"/>
      <c r="D438" s="7"/>
      <c r="E438" s="7"/>
      <c r="F438" s="7"/>
      <c r="G438" s="7"/>
      <c r="H438" s="7"/>
      <c r="I438" s="7"/>
      <c r="J438" s="7"/>
      <c r="L438" s="7"/>
      <c r="M438" s="7"/>
      <c r="N438" s="7"/>
    </row>
    <row r="439" spans="1:14" s="2" customFormat="1" x14ac:dyDescent="0.25">
      <c r="A439" s="214"/>
      <c r="B439" s="7"/>
      <c r="C439" s="211"/>
      <c r="D439" s="7"/>
      <c r="E439" s="7"/>
      <c r="F439" s="7"/>
      <c r="G439" s="7"/>
      <c r="H439" s="7"/>
      <c r="I439" s="7"/>
      <c r="J439" s="7"/>
      <c r="L439" s="7"/>
      <c r="M439" s="7"/>
      <c r="N439" s="7"/>
    </row>
    <row r="440" spans="1:14" s="2" customFormat="1" x14ac:dyDescent="0.25">
      <c r="A440" s="214"/>
      <c r="B440" s="7"/>
      <c r="C440" s="211"/>
      <c r="D440" s="7"/>
      <c r="E440" s="7"/>
      <c r="F440" s="7"/>
      <c r="G440" s="7"/>
      <c r="H440" s="7"/>
      <c r="I440" s="7"/>
      <c r="J440" s="7"/>
      <c r="L440" s="7"/>
      <c r="M440" s="7"/>
      <c r="N440" s="7"/>
    </row>
    <row r="441" spans="1:14" s="2" customFormat="1" x14ac:dyDescent="0.25">
      <c r="A441" s="214"/>
      <c r="B441" s="7"/>
      <c r="C441" s="211"/>
      <c r="D441" s="7"/>
      <c r="E441" s="7"/>
      <c r="F441" s="7"/>
      <c r="G441" s="7"/>
      <c r="H441" s="7"/>
      <c r="I441" s="7"/>
      <c r="J441" s="7"/>
      <c r="L441" s="7"/>
      <c r="M441" s="7"/>
      <c r="N441" s="7"/>
    </row>
    <row r="442" spans="1:14" s="2" customFormat="1" x14ac:dyDescent="0.25">
      <c r="A442" s="214"/>
      <c r="B442" s="7"/>
      <c r="C442" s="211"/>
      <c r="D442" s="7"/>
      <c r="E442" s="7"/>
      <c r="F442" s="7"/>
      <c r="G442" s="7"/>
      <c r="H442" s="7"/>
      <c r="I442" s="7"/>
      <c r="J442" s="7"/>
      <c r="L442" s="7"/>
      <c r="M442" s="7"/>
      <c r="N442" s="7"/>
    </row>
    <row r="443" spans="1:14" s="2" customFormat="1" x14ac:dyDescent="0.25">
      <c r="A443" s="196"/>
      <c r="C443" s="212"/>
    </row>
    <row r="444" spans="1:14" s="2" customFormat="1" x14ac:dyDescent="0.25">
      <c r="A444" s="196"/>
      <c r="C444" s="212"/>
    </row>
    <row r="445" spans="1:14" s="2" customFormat="1" x14ac:dyDescent="0.25">
      <c r="A445" s="196"/>
      <c r="C445" s="212"/>
    </row>
    <row r="446" spans="1:14" s="2" customFormat="1" x14ac:dyDescent="0.25">
      <c r="A446" s="196"/>
      <c r="C446" s="212"/>
    </row>
    <row r="447" spans="1:14" s="2" customFormat="1" x14ac:dyDescent="0.25">
      <c r="A447" s="196"/>
      <c r="C447" s="212"/>
    </row>
    <row r="448" spans="1:14" s="2" customFormat="1" x14ac:dyDescent="0.25">
      <c r="A448" s="196"/>
      <c r="C448" s="212"/>
    </row>
    <row r="449" spans="3:3" s="2" customFormat="1" x14ac:dyDescent="0.25">
      <c r="C449" s="212"/>
    </row>
    <row r="450" spans="3:3" s="2" customFormat="1" x14ac:dyDescent="0.25">
      <c r="C450" s="212"/>
    </row>
    <row r="451" spans="3:3" s="2" customFormat="1" x14ac:dyDescent="0.25">
      <c r="C451" s="212"/>
    </row>
    <row r="452" spans="3:3" s="2" customFormat="1" x14ac:dyDescent="0.25">
      <c r="C452" s="212"/>
    </row>
    <row r="453" spans="3:3" s="2" customFormat="1" x14ac:dyDescent="0.25">
      <c r="C453" s="212"/>
    </row>
    <row r="454" spans="3:3" s="2" customFormat="1" x14ac:dyDescent="0.25">
      <c r="C454" s="212"/>
    </row>
    <row r="455" spans="3:3" s="2" customFormat="1" x14ac:dyDescent="0.25">
      <c r="C455" s="212"/>
    </row>
    <row r="456" spans="3:3" s="2" customFormat="1" x14ac:dyDescent="0.25">
      <c r="C456" s="212"/>
    </row>
    <row r="457" spans="3:3" s="2" customFormat="1" x14ac:dyDescent="0.25">
      <c r="C457" s="212"/>
    </row>
    <row r="458" spans="3:3" s="2" customFormat="1" x14ac:dyDescent="0.25">
      <c r="C458" s="212"/>
    </row>
    <row r="459" spans="3:3" s="2" customFormat="1" x14ac:dyDescent="0.25">
      <c r="C459" s="212"/>
    </row>
    <row r="460" spans="3:3" s="2" customFormat="1" x14ac:dyDescent="0.25">
      <c r="C460" s="212"/>
    </row>
    <row r="461" spans="3:3" s="2" customFormat="1" x14ac:dyDescent="0.25">
      <c r="C461" s="212"/>
    </row>
    <row r="462" spans="3:3" s="2" customFormat="1" x14ac:dyDescent="0.25">
      <c r="C462" s="212"/>
    </row>
    <row r="463" spans="3:3" s="2" customFormat="1" x14ac:dyDescent="0.25">
      <c r="C463" s="212"/>
    </row>
    <row r="464" spans="3:3" s="2" customFormat="1" x14ac:dyDescent="0.25">
      <c r="C464" s="212"/>
    </row>
    <row r="465" spans="3:3" s="2" customFormat="1" x14ac:dyDescent="0.25">
      <c r="C465" s="212"/>
    </row>
    <row r="466" spans="3:3" s="2" customFormat="1" x14ac:dyDescent="0.25">
      <c r="C466" s="212"/>
    </row>
    <row r="467" spans="3:3" s="2" customFormat="1" x14ac:dyDescent="0.25">
      <c r="C467" s="212"/>
    </row>
    <row r="468" spans="3:3" s="2" customFormat="1" x14ac:dyDescent="0.25">
      <c r="C468" s="212"/>
    </row>
    <row r="469" spans="3:3" s="2" customFormat="1" x14ac:dyDescent="0.25">
      <c r="C469" s="212"/>
    </row>
    <row r="470" spans="3:3" s="2" customFormat="1" x14ac:dyDescent="0.25">
      <c r="C470" s="212"/>
    </row>
    <row r="471" spans="3:3" s="2" customFormat="1" x14ac:dyDescent="0.25">
      <c r="C471" s="212"/>
    </row>
    <row r="472" spans="3:3" s="2" customFormat="1" x14ac:dyDescent="0.25">
      <c r="C472" s="212"/>
    </row>
    <row r="473" spans="3:3" s="2" customFormat="1" x14ac:dyDescent="0.25">
      <c r="C473" s="212"/>
    </row>
    <row r="474" spans="3:3" s="2" customFormat="1" x14ac:dyDescent="0.25">
      <c r="C474" s="212"/>
    </row>
    <row r="475" spans="3:3" s="2" customFormat="1" x14ac:dyDescent="0.25">
      <c r="C475" s="212"/>
    </row>
    <row r="476" spans="3:3" s="2" customFormat="1" x14ac:dyDescent="0.25">
      <c r="C476" s="212"/>
    </row>
    <row r="477" spans="3:3" s="2" customFormat="1" x14ac:dyDescent="0.25">
      <c r="C477" s="212"/>
    </row>
    <row r="478" spans="3:3" s="2" customFormat="1" x14ac:dyDescent="0.25">
      <c r="C478" s="212"/>
    </row>
    <row r="479" spans="3:3" s="2" customFormat="1" x14ac:dyDescent="0.25">
      <c r="C479" s="212"/>
    </row>
    <row r="480" spans="3:3" s="2" customFormat="1" x14ac:dyDescent="0.25">
      <c r="C480" s="212"/>
    </row>
    <row r="481" spans="3:3" s="2" customFormat="1" x14ac:dyDescent="0.25">
      <c r="C481" s="212"/>
    </row>
    <row r="482" spans="3:3" s="2" customFormat="1" x14ac:dyDescent="0.25">
      <c r="C482" s="212"/>
    </row>
    <row r="483" spans="3:3" s="2" customFormat="1" x14ac:dyDescent="0.25">
      <c r="C483" s="212"/>
    </row>
    <row r="484" spans="3:3" s="2" customFormat="1" x14ac:dyDescent="0.25">
      <c r="C484" s="212"/>
    </row>
    <row r="485" spans="3:3" s="2" customFormat="1" x14ac:dyDescent="0.25">
      <c r="C485" s="212"/>
    </row>
    <row r="486" spans="3:3" s="2" customFormat="1" x14ac:dyDescent="0.25">
      <c r="C486" s="212"/>
    </row>
    <row r="487" spans="3:3" s="2" customFormat="1" x14ac:dyDescent="0.25">
      <c r="C487" s="212"/>
    </row>
    <row r="488" spans="3:3" s="2" customFormat="1" x14ac:dyDescent="0.25">
      <c r="C488" s="212"/>
    </row>
    <row r="489" spans="3:3" s="2" customFormat="1" x14ac:dyDescent="0.25">
      <c r="C489" s="212"/>
    </row>
    <row r="490" spans="3:3" s="2" customFormat="1" x14ac:dyDescent="0.25">
      <c r="C490" s="212"/>
    </row>
    <row r="491" spans="3:3" s="2" customFormat="1" x14ac:dyDescent="0.25">
      <c r="C491" s="212"/>
    </row>
    <row r="492" spans="3:3" s="2" customFormat="1" x14ac:dyDescent="0.25">
      <c r="C492" s="212"/>
    </row>
    <row r="493" spans="3:3" s="2" customFormat="1" x14ac:dyDescent="0.25">
      <c r="C493" s="212"/>
    </row>
    <row r="494" spans="3:3" s="2" customFormat="1" x14ac:dyDescent="0.25">
      <c r="C494" s="212"/>
    </row>
    <row r="495" spans="3:3" s="2" customFormat="1" x14ac:dyDescent="0.25">
      <c r="C495" s="212"/>
    </row>
    <row r="496" spans="3:3" s="2" customFormat="1" x14ac:dyDescent="0.25">
      <c r="C496" s="212"/>
    </row>
    <row r="497" spans="3:3" s="2" customFormat="1" x14ac:dyDescent="0.25">
      <c r="C497" s="212"/>
    </row>
    <row r="498" spans="3:3" s="2" customFormat="1" x14ac:dyDescent="0.25">
      <c r="C498" s="212"/>
    </row>
    <row r="499" spans="3:3" s="2" customFormat="1" x14ac:dyDescent="0.25">
      <c r="C499" s="212"/>
    </row>
    <row r="500" spans="3:3" s="2" customFormat="1" x14ac:dyDescent="0.25">
      <c r="C500" s="212"/>
    </row>
    <row r="501" spans="3:3" s="2" customFormat="1" x14ac:dyDescent="0.25">
      <c r="C501" s="212"/>
    </row>
    <row r="502" spans="3:3" s="2" customFormat="1" x14ac:dyDescent="0.25">
      <c r="C502" s="212"/>
    </row>
    <row r="503" spans="3:3" s="2" customFormat="1" x14ac:dyDescent="0.25">
      <c r="C503" s="212"/>
    </row>
    <row r="504" spans="3:3" s="2" customFormat="1" x14ac:dyDescent="0.25">
      <c r="C504" s="212"/>
    </row>
    <row r="505" spans="3:3" s="2" customFormat="1" x14ac:dyDescent="0.25">
      <c r="C505" s="212"/>
    </row>
    <row r="506" spans="3:3" s="2" customFormat="1" x14ac:dyDescent="0.25">
      <c r="C506" s="212"/>
    </row>
    <row r="507" spans="3:3" s="2" customFormat="1" x14ac:dyDescent="0.25">
      <c r="C507" s="212"/>
    </row>
    <row r="508" spans="3:3" s="2" customFormat="1" x14ac:dyDescent="0.25">
      <c r="C508" s="212"/>
    </row>
    <row r="509" spans="3:3" s="2" customFormat="1" x14ac:dyDescent="0.25">
      <c r="C509" s="212"/>
    </row>
    <row r="510" spans="3:3" s="2" customFormat="1" x14ac:dyDescent="0.25">
      <c r="C510" s="212"/>
    </row>
    <row r="511" spans="3:3" s="2" customFormat="1" x14ac:dyDescent="0.25">
      <c r="C511" s="212"/>
    </row>
    <row r="512" spans="3:3" s="2" customFormat="1" x14ac:dyDescent="0.25">
      <c r="C512" s="212"/>
    </row>
    <row r="513" spans="3:3" s="2" customFormat="1" x14ac:dyDescent="0.25">
      <c r="C513" s="212"/>
    </row>
    <row r="514" spans="3:3" s="2" customFormat="1" x14ac:dyDescent="0.25">
      <c r="C514" s="212"/>
    </row>
    <row r="515" spans="3:3" s="2" customFormat="1" x14ac:dyDescent="0.25">
      <c r="C515" s="212"/>
    </row>
    <row r="516" spans="3:3" s="2" customFormat="1" x14ac:dyDescent="0.25">
      <c r="C516" s="212"/>
    </row>
    <row r="517" spans="3:3" s="2" customFormat="1" x14ac:dyDescent="0.25">
      <c r="C517" s="212"/>
    </row>
    <row r="518" spans="3:3" s="2" customFormat="1" x14ac:dyDescent="0.25">
      <c r="C518" s="212"/>
    </row>
    <row r="519" spans="3:3" s="2" customFormat="1" x14ac:dyDescent="0.25">
      <c r="C519" s="212"/>
    </row>
    <row r="520" spans="3:3" s="2" customFormat="1" x14ac:dyDescent="0.25">
      <c r="C520" s="212"/>
    </row>
    <row r="521" spans="3:3" s="2" customFormat="1" x14ac:dyDescent="0.25">
      <c r="C521" s="212"/>
    </row>
    <row r="522" spans="3:3" s="2" customFormat="1" x14ac:dyDescent="0.25">
      <c r="C522" s="212"/>
    </row>
    <row r="523" spans="3:3" s="2" customFormat="1" x14ac:dyDescent="0.25">
      <c r="C523" s="212"/>
    </row>
    <row r="524" spans="3:3" s="2" customFormat="1" x14ac:dyDescent="0.25">
      <c r="C524" s="212"/>
    </row>
    <row r="525" spans="3:3" s="2" customFormat="1" x14ac:dyDescent="0.25">
      <c r="C525" s="212"/>
    </row>
    <row r="526" spans="3:3" s="2" customFormat="1" x14ac:dyDescent="0.25">
      <c r="C526" s="212"/>
    </row>
    <row r="527" spans="3:3" s="2" customFormat="1" x14ac:dyDescent="0.25">
      <c r="C527" s="212"/>
    </row>
    <row r="528" spans="3:3" s="2" customFormat="1" x14ac:dyDescent="0.25">
      <c r="C528" s="212"/>
    </row>
    <row r="529" spans="3:3" s="2" customFormat="1" x14ac:dyDescent="0.25">
      <c r="C529" s="212"/>
    </row>
    <row r="530" spans="3:3" s="2" customFormat="1" x14ac:dyDescent="0.25">
      <c r="C530" s="212"/>
    </row>
    <row r="531" spans="3:3" s="2" customFormat="1" x14ac:dyDescent="0.25">
      <c r="C531" s="212"/>
    </row>
    <row r="532" spans="3:3" s="2" customFormat="1" x14ac:dyDescent="0.25">
      <c r="C532" s="212"/>
    </row>
    <row r="533" spans="3:3" s="2" customFormat="1" x14ac:dyDescent="0.25">
      <c r="C533" s="212"/>
    </row>
    <row r="534" spans="3:3" s="2" customFormat="1" x14ac:dyDescent="0.25">
      <c r="C534" s="212"/>
    </row>
    <row r="535" spans="3:3" s="2" customFormat="1" x14ac:dyDescent="0.25">
      <c r="C535" s="212"/>
    </row>
    <row r="536" spans="3:3" s="2" customFormat="1" x14ac:dyDescent="0.25">
      <c r="C536" s="212"/>
    </row>
    <row r="537" spans="3:3" s="2" customFormat="1" x14ac:dyDescent="0.25">
      <c r="C537" s="212"/>
    </row>
    <row r="538" spans="3:3" s="2" customFormat="1" x14ac:dyDescent="0.25">
      <c r="C538" s="212"/>
    </row>
    <row r="539" spans="3:3" s="2" customFormat="1" x14ac:dyDescent="0.25">
      <c r="C539" s="212"/>
    </row>
    <row r="540" spans="3:3" s="2" customFormat="1" x14ac:dyDescent="0.25">
      <c r="C540" s="212"/>
    </row>
    <row r="541" spans="3:3" s="2" customFormat="1" x14ac:dyDescent="0.25">
      <c r="C541" s="212"/>
    </row>
    <row r="542" spans="3:3" s="2" customFormat="1" x14ac:dyDescent="0.25">
      <c r="C542" s="212"/>
    </row>
    <row r="543" spans="3:3" s="2" customFormat="1" x14ac:dyDescent="0.25">
      <c r="C543" s="212"/>
    </row>
    <row r="544" spans="3:3" s="2" customFormat="1" x14ac:dyDescent="0.25">
      <c r="C544" s="212"/>
    </row>
    <row r="545" spans="3:3" s="2" customFormat="1" x14ac:dyDescent="0.25">
      <c r="C545" s="212"/>
    </row>
    <row r="546" spans="3:3" s="2" customFormat="1" x14ac:dyDescent="0.25">
      <c r="C546" s="212"/>
    </row>
    <row r="547" spans="3:3" s="2" customFormat="1" x14ac:dyDescent="0.25">
      <c r="C547" s="212"/>
    </row>
    <row r="548" spans="3:3" s="2" customFormat="1" x14ac:dyDescent="0.25">
      <c r="C548" s="212"/>
    </row>
    <row r="549" spans="3:3" s="2" customFormat="1" x14ac:dyDescent="0.25">
      <c r="C549" s="212"/>
    </row>
    <row r="550" spans="3:3" s="2" customFormat="1" x14ac:dyDescent="0.25">
      <c r="C550" s="212"/>
    </row>
    <row r="551" spans="3:3" s="2" customFormat="1" x14ac:dyDescent="0.25">
      <c r="C551" s="212"/>
    </row>
    <row r="552" spans="3:3" s="2" customFormat="1" x14ac:dyDescent="0.25">
      <c r="C552" s="212"/>
    </row>
    <row r="553" spans="3:3" s="2" customFormat="1" x14ac:dyDescent="0.25">
      <c r="C553" s="212"/>
    </row>
    <row r="554" spans="3:3" s="2" customFormat="1" x14ac:dyDescent="0.25">
      <c r="C554" s="212"/>
    </row>
    <row r="555" spans="3:3" s="2" customFormat="1" x14ac:dyDescent="0.25">
      <c r="C555" s="212"/>
    </row>
    <row r="556" spans="3:3" s="2" customFormat="1" x14ac:dyDescent="0.25">
      <c r="C556" s="212"/>
    </row>
    <row r="557" spans="3:3" s="2" customFormat="1" x14ac:dyDescent="0.25">
      <c r="C557" s="212"/>
    </row>
    <row r="558" spans="3:3" s="2" customFormat="1" x14ac:dyDescent="0.25">
      <c r="C558" s="212"/>
    </row>
    <row r="559" spans="3:3" s="2" customFormat="1" x14ac:dyDescent="0.25">
      <c r="C559" s="212"/>
    </row>
    <row r="560" spans="3:3" s="2" customFormat="1" x14ac:dyDescent="0.25">
      <c r="C560" s="212"/>
    </row>
    <row r="561" spans="3:3" s="2" customFormat="1" x14ac:dyDescent="0.25">
      <c r="C561" s="212"/>
    </row>
    <row r="562" spans="3:3" s="2" customFormat="1" x14ac:dyDescent="0.25">
      <c r="C562" s="212"/>
    </row>
    <row r="563" spans="3:3" s="2" customFormat="1" x14ac:dyDescent="0.25">
      <c r="C563" s="212"/>
    </row>
    <row r="564" spans="3:3" s="2" customFormat="1" x14ac:dyDescent="0.25">
      <c r="C564" s="212"/>
    </row>
    <row r="565" spans="3:3" s="2" customFormat="1" x14ac:dyDescent="0.25">
      <c r="C565" s="212"/>
    </row>
    <row r="566" spans="3:3" s="2" customFormat="1" x14ac:dyDescent="0.25">
      <c r="C566" s="212"/>
    </row>
    <row r="567" spans="3:3" s="2" customFormat="1" x14ac:dyDescent="0.25">
      <c r="C567" s="212"/>
    </row>
    <row r="568" spans="3:3" s="2" customFormat="1" x14ac:dyDescent="0.25">
      <c r="C568" s="212"/>
    </row>
    <row r="569" spans="3:3" s="2" customFormat="1" x14ac:dyDescent="0.25">
      <c r="C569" s="212"/>
    </row>
    <row r="570" spans="3:3" s="2" customFormat="1" x14ac:dyDescent="0.25">
      <c r="C570" s="212"/>
    </row>
    <row r="571" spans="3:3" s="2" customFormat="1" x14ac:dyDescent="0.25">
      <c r="C571" s="212"/>
    </row>
    <row r="572" spans="3:3" s="2" customFormat="1" x14ac:dyDescent="0.25">
      <c r="C572" s="212"/>
    </row>
    <row r="573" spans="3:3" s="2" customFormat="1" x14ac:dyDescent="0.25">
      <c r="C573" s="212"/>
    </row>
    <row r="574" spans="3:3" s="2" customFormat="1" x14ac:dyDescent="0.25">
      <c r="C574" s="212"/>
    </row>
    <row r="575" spans="3:3" s="2" customFormat="1" x14ac:dyDescent="0.25">
      <c r="C575" s="212"/>
    </row>
    <row r="576" spans="3:3" s="2" customFormat="1" x14ac:dyDescent="0.25">
      <c r="C576" s="212"/>
    </row>
    <row r="577" spans="3:3" s="2" customFormat="1" x14ac:dyDescent="0.25">
      <c r="C577" s="212"/>
    </row>
    <row r="578" spans="3:3" s="2" customFormat="1" x14ac:dyDescent="0.25">
      <c r="C578" s="212"/>
    </row>
    <row r="579" spans="3:3" s="2" customFormat="1" x14ac:dyDescent="0.25">
      <c r="C579" s="212"/>
    </row>
    <row r="580" spans="3:3" s="2" customFormat="1" x14ac:dyDescent="0.25">
      <c r="C580" s="212"/>
    </row>
    <row r="581" spans="3:3" s="2" customFormat="1" x14ac:dyDescent="0.25">
      <c r="C581" s="212"/>
    </row>
    <row r="582" spans="3:3" s="2" customFormat="1" x14ac:dyDescent="0.25">
      <c r="C582" s="212"/>
    </row>
    <row r="583" spans="3:3" s="2" customFormat="1" x14ac:dyDescent="0.25">
      <c r="C583" s="212"/>
    </row>
    <row r="584" spans="3:3" s="2" customFormat="1" x14ac:dyDescent="0.25">
      <c r="C584" s="212"/>
    </row>
    <row r="585" spans="3:3" s="2" customFormat="1" x14ac:dyDescent="0.25">
      <c r="C585" s="212"/>
    </row>
    <row r="586" spans="3:3" s="2" customFormat="1" x14ac:dyDescent="0.25">
      <c r="C586" s="212"/>
    </row>
    <row r="587" spans="3:3" s="2" customFormat="1" x14ac:dyDescent="0.25">
      <c r="C587" s="212"/>
    </row>
    <row r="588" spans="3:3" s="2" customFormat="1" x14ac:dyDescent="0.25">
      <c r="C588" s="212"/>
    </row>
    <row r="589" spans="3:3" s="2" customFormat="1" x14ac:dyDescent="0.25">
      <c r="C589" s="212"/>
    </row>
    <row r="590" spans="3:3" s="2" customFormat="1" x14ac:dyDescent="0.25">
      <c r="C590" s="212"/>
    </row>
    <row r="591" spans="3:3" s="2" customFormat="1" x14ac:dyDescent="0.25">
      <c r="C591" s="212"/>
    </row>
    <row r="592" spans="3:3" s="2" customFormat="1" x14ac:dyDescent="0.25">
      <c r="C592" s="212"/>
    </row>
    <row r="593" spans="3:3" s="2" customFormat="1" x14ac:dyDescent="0.25">
      <c r="C593" s="212"/>
    </row>
    <row r="594" spans="3:3" s="2" customFormat="1" x14ac:dyDescent="0.25">
      <c r="C594" s="212"/>
    </row>
    <row r="595" spans="3:3" s="2" customFormat="1" x14ac:dyDescent="0.25">
      <c r="C595" s="212"/>
    </row>
    <row r="596" spans="3:3" s="2" customFormat="1" x14ac:dyDescent="0.25">
      <c r="C596" s="212"/>
    </row>
    <row r="597" spans="3:3" s="2" customFormat="1" x14ac:dyDescent="0.25">
      <c r="C597" s="212"/>
    </row>
    <row r="598" spans="3:3" s="2" customFormat="1" x14ac:dyDescent="0.25">
      <c r="C598" s="212"/>
    </row>
    <row r="599" spans="3:3" s="2" customFormat="1" x14ac:dyDescent="0.25">
      <c r="C599" s="212"/>
    </row>
    <row r="600" spans="3:3" s="2" customFormat="1" x14ac:dyDescent="0.25">
      <c r="C600" s="212"/>
    </row>
    <row r="601" spans="3:3" s="2" customFormat="1" x14ac:dyDescent="0.25">
      <c r="C601" s="212"/>
    </row>
    <row r="602" spans="3:3" s="2" customFormat="1" x14ac:dyDescent="0.25">
      <c r="C602" s="212"/>
    </row>
    <row r="603" spans="3:3" s="2" customFormat="1" x14ac:dyDescent="0.25">
      <c r="C603" s="212"/>
    </row>
    <row r="604" spans="3:3" s="2" customFormat="1" x14ac:dyDescent="0.25">
      <c r="C604" s="212"/>
    </row>
    <row r="605" spans="3:3" s="2" customFormat="1" x14ac:dyDescent="0.25">
      <c r="C605" s="212"/>
    </row>
    <row r="606" spans="3:3" s="2" customFormat="1" x14ac:dyDescent="0.25">
      <c r="C606" s="212"/>
    </row>
    <row r="607" spans="3:3" s="2" customFormat="1" x14ac:dyDescent="0.25">
      <c r="C607" s="212"/>
    </row>
    <row r="608" spans="3:3" s="2" customFormat="1" x14ac:dyDescent="0.25">
      <c r="C608" s="212"/>
    </row>
    <row r="609" spans="3:3" s="2" customFormat="1" x14ac:dyDescent="0.25">
      <c r="C609" s="212"/>
    </row>
    <row r="610" spans="3:3" s="2" customFormat="1" x14ac:dyDescent="0.25">
      <c r="C610" s="212"/>
    </row>
    <row r="611" spans="3:3" s="2" customFormat="1" x14ac:dyDescent="0.25">
      <c r="C611" s="212"/>
    </row>
    <row r="612" spans="3:3" s="2" customFormat="1" x14ac:dyDescent="0.25">
      <c r="C612" s="212"/>
    </row>
    <row r="613" spans="3:3" s="2" customFormat="1" x14ac:dyDescent="0.25">
      <c r="C613" s="212"/>
    </row>
    <row r="614" spans="3:3" s="2" customFormat="1" x14ac:dyDescent="0.25">
      <c r="C614" s="212"/>
    </row>
    <row r="615" spans="3:3" s="2" customFormat="1" x14ac:dyDescent="0.25">
      <c r="C615" s="212"/>
    </row>
    <row r="616" spans="3:3" s="2" customFormat="1" x14ac:dyDescent="0.25">
      <c r="C616" s="212"/>
    </row>
    <row r="617" spans="3:3" s="2" customFormat="1" x14ac:dyDescent="0.25">
      <c r="C617" s="212"/>
    </row>
    <row r="618" spans="3:3" s="2" customFormat="1" x14ac:dyDescent="0.25">
      <c r="C618" s="212"/>
    </row>
    <row r="619" spans="3:3" s="2" customFormat="1" x14ac:dyDescent="0.25">
      <c r="C619" s="212"/>
    </row>
    <row r="620" spans="3:3" s="2" customFormat="1" x14ac:dyDescent="0.25">
      <c r="C620" s="212"/>
    </row>
    <row r="621" spans="3:3" s="2" customFormat="1" x14ac:dyDescent="0.25">
      <c r="C621" s="212"/>
    </row>
    <row r="622" spans="3:3" s="2" customFormat="1" x14ac:dyDescent="0.25">
      <c r="C622" s="212"/>
    </row>
    <row r="623" spans="3:3" s="2" customFormat="1" x14ac:dyDescent="0.25">
      <c r="C623" s="212"/>
    </row>
    <row r="624" spans="3:3" s="2" customFormat="1" x14ac:dyDescent="0.25">
      <c r="C624" s="212"/>
    </row>
    <row r="625" spans="3:3" s="2" customFormat="1" x14ac:dyDescent="0.25">
      <c r="C625" s="212"/>
    </row>
    <row r="626" spans="3:3" s="2" customFormat="1" x14ac:dyDescent="0.25">
      <c r="C626" s="212"/>
    </row>
    <row r="627" spans="3:3" s="2" customFormat="1" x14ac:dyDescent="0.25">
      <c r="C627" s="212"/>
    </row>
    <row r="628" spans="3:3" s="2" customFormat="1" x14ac:dyDescent="0.25">
      <c r="C628" s="212"/>
    </row>
    <row r="629" spans="3:3" s="2" customFormat="1" x14ac:dyDescent="0.25">
      <c r="C629" s="212"/>
    </row>
    <row r="630" spans="3:3" s="2" customFormat="1" x14ac:dyDescent="0.25">
      <c r="C630" s="212"/>
    </row>
    <row r="631" spans="3:3" s="2" customFormat="1" x14ac:dyDescent="0.25">
      <c r="C631" s="212"/>
    </row>
    <row r="632" spans="3:3" s="2" customFormat="1" x14ac:dyDescent="0.25">
      <c r="C632" s="212"/>
    </row>
    <row r="633" spans="3:3" s="2" customFormat="1" x14ac:dyDescent="0.25">
      <c r="C633" s="212"/>
    </row>
    <row r="634" spans="3:3" s="2" customFormat="1" x14ac:dyDescent="0.25">
      <c r="C634" s="212"/>
    </row>
    <row r="635" spans="3:3" s="2" customFormat="1" x14ac:dyDescent="0.25">
      <c r="C635" s="212"/>
    </row>
    <row r="636" spans="3:3" s="2" customFormat="1" x14ac:dyDescent="0.25">
      <c r="C636" s="212"/>
    </row>
    <row r="637" spans="3:3" s="2" customFormat="1" x14ac:dyDescent="0.25">
      <c r="C637" s="212"/>
    </row>
    <row r="638" spans="3:3" s="2" customFormat="1" x14ac:dyDescent="0.25">
      <c r="C638" s="212"/>
    </row>
    <row r="639" spans="3:3" s="2" customFormat="1" x14ac:dyDescent="0.25">
      <c r="C639" s="212"/>
    </row>
    <row r="640" spans="3:3" s="2" customFormat="1" x14ac:dyDescent="0.25">
      <c r="C640" s="212"/>
    </row>
    <row r="641" spans="3:3" s="2" customFormat="1" x14ac:dyDescent="0.25">
      <c r="C641" s="212"/>
    </row>
    <row r="642" spans="3:3" s="2" customFormat="1" x14ac:dyDescent="0.25">
      <c r="C642" s="212"/>
    </row>
    <row r="643" spans="3:3" s="2" customFormat="1" x14ac:dyDescent="0.25">
      <c r="C643" s="212"/>
    </row>
    <row r="644" spans="3:3" s="2" customFormat="1" x14ac:dyDescent="0.25">
      <c r="C644" s="212"/>
    </row>
    <row r="645" spans="3:3" s="2" customFormat="1" x14ac:dyDescent="0.25">
      <c r="C645" s="212"/>
    </row>
    <row r="646" spans="3:3" s="2" customFormat="1" x14ac:dyDescent="0.25">
      <c r="C646" s="212"/>
    </row>
    <row r="647" spans="3:3" s="2" customFormat="1" x14ac:dyDescent="0.25">
      <c r="C647" s="212"/>
    </row>
    <row r="648" spans="3:3" s="2" customFormat="1" x14ac:dyDescent="0.25">
      <c r="C648" s="212"/>
    </row>
    <row r="649" spans="3:3" s="2" customFormat="1" x14ac:dyDescent="0.25">
      <c r="C649" s="212"/>
    </row>
    <row r="650" spans="3:3" s="2" customFormat="1" x14ac:dyDescent="0.25">
      <c r="C650" s="212"/>
    </row>
    <row r="651" spans="3:3" s="2" customFormat="1" x14ac:dyDescent="0.25">
      <c r="C651" s="212"/>
    </row>
    <row r="652" spans="3:3" s="2" customFormat="1" x14ac:dyDescent="0.25">
      <c r="C652" s="212"/>
    </row>
    <row r="653" spans="3:3" s="2" customFormat="1" x14ac:dyDescent="0.25">
      <c r="C653" s="212"/>
    </row>
    <row r="654" spans="3:3" s="2" customFormat="1" x14ac:dyDescent="0.25">
      <c r="C654" s="212"/>
    </row>
    <row r="655" spans="3:3" s="2" customFormat="1" x14ac:dyDescent="0.25">
      <c r="C655" s="212"/>
    </row>
    <row r="656" spans="3:3" s="2" customFormat="1" x14ac:dyDescent="0.25">
      <c r="C656" s="212"/>
    </row>
    <row r="657" spans="3:3" s="2" customFormat="1" x14ac:dyDescent="0.25">
      <c r="C657" s="212"/>
    </row>
    <row r="658" spans="3:3" s="2" customFormat="1" x14ac:dyDescent="0.25">
      <c r="C658" s="212"/>
    </row>
    <row r="659" spans="3:3" s="2" customFormat="1" x14ac:dyDescent="0.25">
      <c r="C659" s="212"/>
    </row>
    <row r="660" spans="3:3" s="2" customFormat="1" x14ac:dyDescent="0.25">
      <c r="C660" s="212"/>
    </row>
    <row r="661" spans="3:3" s="2" customFormat="1" x14ac:dyDescent="0.25">
      <c r="C661" s="212"/>
    </row>
    <row r="662" spans="3:3" s="2" customFormat="1" x14ac:dyDescent="0.25">
      <c r="C662" s="212"/>
    </row>
    <row r="663" spans="3:3" s="2" customFormat="1" x14ac:dyDescent="0.25">
      <c r="C663" s="212"/>
    </row>
    <row r="664" spans="3:3" s="2" customFormat="1" x14ac:dyDescent="0.25">
      <c r="C664" s="212"/>
    </row>
    <row r="665" spans="3:3" s="2" customFormat="1" x14ac:dyDescent="0.25">
      <c r="C665" s="212"/>
    </row>
    <row r="666" spans="3:3" s="2" customFormat="1" x14ac:dyDescent="0.25">
      <c r="C666" s="212"/>
    </row>
    <row r="667" spans="3:3" s="2" customFormat="1" x14ac:dyDescent="0.25">
      <c r="C667" s="212"/>
    </row>
    <row r="668" spans="3:3" s="2" customFormat="1" x14ac:dyDescent="0.25">
      <c r="C668" s="212"/>
    </row>
    <row r="669" spans="3:3" s="2" customFormat="1" x14ac:dyDescent="0.25">
      <c r="C669" s="212"/>
    </row>
    <row r="670" spans="3:3" s="2" customFormat="1" x14ac:dyDescent="0.25">
      <c r="C670" s="212"/>
    </row>
    <row r="671" spans="3:3" s="2" customFormat="1" x14ac:dyDescent="0.25">
      <c r="C671" s="212"/>
    </row>
    <row r="672" spans="3:3" s="2" customFormat="1" x14ac:dyDescent="0.25">
      <c r="C672" s="212"/>
    </row>
    <row r="673" spans="1:16" x14ac:dyDescent="0.25">
      <c r="A673" s="2"/>
      <c r="C673" s="212"/>
      <c r="P673" s="2"/>
    </row>
    <row r="674" spans="1:16" x14ac:dyDescent="0.25">
      <c r="A674" s="2"/>
      <c r="C674" s="212"/>
      <c r="P674" s="2"/>
    </row>
    <row r="675" spans="1:16" x14ac:dyDescent="0.25">
      <c r="A675" s="2"/>
      <c r="C675" s="212"/>
      <c r="P675" s="2"/>
    </row>
    <row r="676" spans="1:16" x14ac:dyDescent="0.25">
      <c r="A676" s="2"/>
      <c r="C676" s="212"/>
      <c r="P676" s="2"/>
    </row>
    <row r="677" spans="1:16" x14ac:dyDescent="0.25">
      <c r="A677" s="2"/>
      <c r="C677" s="212"/>
      <c r="P677" s="2"/>
    </row>
    <row r="678" spans="1:16" x14ac:dyDescent="0.25">
      <c r="A678" s="2"/>
      <c r="C678" s="212"/>
      <c r="P678" s="2"/>
    </row>
    <row r="679" spans="1:16" x14ac:dyDescent="0.25">
      <c r="A679" s="2"/>
      <c r="C679" s="212"/>
      <c r="P679" s="2"/>
    </row>
    <row r="680" spans="1:16" x14ac:dyDescent="0.25">
      <c r="A680" s="2"/>
      <c r="C680" s="212"/>
      <c r="P680" s="2"/>
    </row>
    <row r="681" spans="1:16" x14ac:dyDescent="0.25">
      <c r="A681" s="2"/>
      <c r="C681" s="212"/>
      <c r="P681" s="2"/>
    </row>
    <row r="682" spans="1:16" x14ac:dyDescent="0.25">
      <c r="A682" s="2"/>
      <c r="C682" s="212"/>
      <c r="P682" s="2"/>
    </row>
    <row r="683" spans="1:16" x14ac:dyDescent="0.25">
      <c r="A683" s="2"/>
      <c r="C683" s="212"/>
      <c r="P683" s="2"/>
    </row>
    <row r="684" spans="1:16" x14ac:dyDescent="0.25">
      <c r="A684" s="2"/>
      <c r="C684" s="212"/>
      <c r="P684" s="2"/>
    </row>
    <row r="685" spans="1:16" x14ac:dyDescent="0.25">
      <c r="A685" s="2"/>
      <c r="C685" s="212"/>
      <c r="P685" s="2"/>
    </row>
    <row r="686" spans="1:16" x14ac:dyDescent="0.25">
      <c r="A686" s="2"/>
      <c r="C686" s="212"/>
      <c r="P686" s="2"/>
    </row>
    <row r="687" spans="1:16" x14ac:dyDescent="0.25">
      <c r="A687" s="2"/>
      <c r="C687" s="212"/>
      <c r="P687" s="2"/>
    </row>
    <row r="688" spans="1:16" x14ac:dyDescent="0.25">
      <c r="A688" s="2"/>
      <c r="C688" s="212"/>
      <c r="P688" s="2"/>
    </row>
    <row r="689" spans="3:3" s="2" customFormat="1" x14ac:dyDescent="0.25">
      <c r="C689" s="212"/>
    </row>
    <row r="690" spans="3:3" s="2" customFormat="1" x14ac:dyDescent="0.25">
      <c r="C690" s="212"/>
    </row>
    <row r="691" spans="3:3" s="2" customFormat="1" x14ac:dyDescent="0.25">
      <c r="C691" s="212"/>
    </row>
    <row r="692" spans="3:3" s="2" customFormat="1" x14ac:dyDescent="0.25">
      <c r="C692" s="212"/>
    </row>
    <row r="693" spans="3:3" s="2" customFormat="1" x14ac:dyDescent="0.25">
      <c r="C693" s="212"/>
    </row>
    <row r="694" spans="3:3" s="2" customFormat="1" x14ac:dyDescent="0.25">
      <c r="C694" s="212"/>
    </row>
    <row r="695" spans="3:3" s="2" customFormat="1" x14ac:dyDescent="0.25">
      <c r="C695" s="212"/>
    </row>
    <row r="696" spans="3:3" s="2" customFormat="1" x14ac:dyDescent="0.25">
      <c r="C696" s="212"/>
    </row>
    <row r="697" spans="3:3" s="2" customFormat="1" x14ac:dyDescent="0.25">
      <c r="C697" s="212"/>
    </row>
    <row r="698" spans="3:3" s="2" customFormat="1" x14ac:dyDescent="0.25">
      <c r="C698" s="212"/>
    </row>
    <row r="699" spans="3:3" s="2" customFormat="1" x14ac:dyDescent="0.25">
      <c r="C699" s="212"/>
    </row>
    <row r="700" spans="3:3" s="2" customFormat="1" x14ac:dyDescent="0.25">
      <c r="C700" s="212"/>
    </row>
    <row r="701" spans="3:3" s="2" customFormat="1" x14ac:dyDescent="0.25">
      <c r="C701" s="212"/>
    </row>
    <row r="702" spans="3:3" s="2" customFormat="1" x14ac:dyDescent="0.25">
      <c r="C702" s="212"/>
    </row>
    <row r="703" spans="3:3" s="2" customFormat="1" x14ac:dyDescent="0.25">
      <c r="C703" s="212"/>
    </row>
    <row r="704" spans="3:3" s="2" customFormat="1" x14ac:dyDescent="0.25">
      <c r="C704" s="212"/>
    </row>
    <row r="705" spans="3:3" s="2" customFormat="1" x14ac:dyDescent="0.25">
      <c r="C705" s="212"/>
    </row>
    <row r="706" spans="3:3" s="2" customFormat="1" x14ac:dyDescent="0.25">
      <c r="C706" s="212"/>
    </row>
    <row r="707" spans="3:3" s="2" customFormat="1" x14ac:dyDescent="0.25">
      <c r="C707" s="212"/>
    </row>
    <row r="708" spans="3:3" s="2" customFormat="1" x14ac:dyDescent="0.25">
      <c r="C708" s="212"/>
    </row>
    <row r="709" spans="3:3" s="2" customFormat="1" x14ac:dyDescent="0.25">
      <c r="C709" s="212"/>
    </row>
    <row r="710" spans="3:3" s="2" customFormat="1" x14ac:dyDescent="0.25">
      <c r="C710" s="212"/>
    </row>
    <row r="711" spans="3:3" s="2" customFormat="1" x14ac:dyDescent="0.25">
      <c r="C711" s="212"/>
    </row>
    <row r="712" spans="3:3" s="2" customFormat="1" x14ac:dyDescent="0.25">
      <c r="C712" s="212"/>
    </row>
    <row r="713" spans="3:3" s="2" customFormat="1" x14ac:dyDescent="0.25">
      <c r="C713" s="212"/>
    </row>
    <row r="714" spans="3:3" s="2" customFormat="1" x14ac:dyDescent="0.25">
      <c r="C714" s="212"/>
    </row>
    <row r="715" spans="3:3" s="2" customFormat="1" x14ac:dyDescent="0.25">
      <c r="C715" s="212"/>
    </row>
    <row r="716" spans="3:3" s="2" customFormat="1" x14ac:dyDescent="0.25">
      <c r="C716" s="212"/>
    </row>
    <row r="717" spans="3:3" s="2" customFormat="1" x14ac:dyDescent="0.25">
      <c r="C717" s="212"/>
    </row>
    <row r="718" spans="3:3" s="2" customFormat="1" x14ac:dyDescent="0.25">
      <c r="C718" s="212"/>
    </row>
    <row r="719" spans="3:3" s="2" customFormat="1" x14ac:dyDescent="0.25">
      <c r="C719" s="212"/>
    </row>
    <row r="720" spans="3:3" s="2" customFormat="1" x14ac:dyDescent="0.25">
      <c r="C720" s="212"/>
    </row>
    <row r="721" spans="3:3" s="2" customFormat="1" x14ac:dyDescent="0.25">
      <c r="C721" s="212"/>
    </row>
    <row r="722" spans="3:3" s="2" customFormat="1" x14ac:dyDescent="0.25">
      <c r="C722" s="212"/>
    </row>
    <row r="723" spans="3:3" s="2" customFormat="1" x14ac:dyDescent="0.25">
      <c r="C723" s="212"/>
    </row>
    <row r="724" spans="3:3" s="2" customFormat="1" x14ac:dyDescent="0.25">
      <c r="C724" s="212"/>
    </row>
    <row r="725" spans="3:3" s="2" customFormat="1" x14ac:dyDescent="0.25">
      <c r="C725" s="212"/>
    </row>
    <row r="726" spans="3:3" s="2" customFormat="1" x14ac:dyDescent="0.25">
      <c r="C726" s="212"/>
    </row>
    <row r="727" spans="3:3" s="2" customFormat="1" x14ac:dyDescent="0.25">
      <c r="C727" s="212"/>
    </row>
    <row r="728" spans="3:3" s="2" customFormat="1" x14ac:dyDescent="0.25">
      <c r="C728" s="212"/>
    </row>
    <row r="729" spans="3:3" s="2" customFormat="1" x14ac:dyDescent="0.25">
      <c r="C729" s="212"/>
    </row>
    <row r="730" spans="3:3" s="2" customFormat="1" x14ac:dyDescent="0.25">
      <c r="C730" s="212"/>
    </row>
    <row r="731" spans="3:3" s="2" customFormat="1" x14ac:dyDescent="0.25">
      <c r="C731" s="212"/>
    </row>
    <row r="732" spans="3:3" s="2" customFormat="1" x14ac:dyDescent="0.25">
      <c r="C732" s="212"/>
    </row>
    <row r="733" spans="3:3" s="2" customFormat="1" x14ac:dyDescent="0.25">
      <c r="C733" s="212"/>
    </row>
    <row r="734" spans="3:3" s="2" customFormat="1" x14ac:dyDescent="0.25">
      <c r="C734" s="212"/>
    </row>
    <row r="735" spans="3:3" s="2" customFormat="1" x14ac:dyDescent="0.25">
      <c r="C735" s="212"/>
    </row>
    <row r="736" spans="3:3" s="2" customFormat="1" x14ac:dyDescent="0.25">
      <c r="C736" s="212"/>
    </row>
    <row r="737" spans="3:3" s="2" customFormat="1" x14ac:dyDescent="0.25">
      <c r="C737" s="212"/>
    </row>
    <row r="738" spans="3:3" s="2" customFormat="1" x14ac:dyDescent="0.25">
      <c r="C738" s="212"/>
    </row>
    <row r="739" spans="3:3" s="2" customFormat="1" x14ac:dyDescent="0.25">
      <c r="C739" s="212"/>
    </row>
    <row r="740" spans="3:3" s="2" customFormat="1" x14ac:dyDescent="0.25">
      <c r="C740" s="212"/>
    </row>
    <row r="741" spans="3:3" s="2" customFormat="1" x14ac:dyDescent="0.25">
      <c r="C741" s="212"/>
    </row>
    <row r="742" spans="3:3" s="2" customFormat="1" x14ac:dyDescent="0.25">
      <c r="C742" s="212"/>
    </row>
    <row r="743" spans="3:3" s="2" customFormat="1" x14ac:dyDescent="0.25">
      <c r="C743" s="212"/>
    </row>
    <row r="744" spans="3:3" s="2" customFormat="1" x14ac:dyDescent="0.25">
      <c r="C744" s="212"/>
    </row>
    <row r="745" spans="3:3" s="2" customFormat="1" x14ac:dyDescent="0.25">
      <c r="C745" s="212"/>
    </row>
    <row r="746" spans="3:3" s="2" customFormat="1" x14ac:dyDescent="0.25">
      <c r="C746" s="212"/>
    </row>
    <row r="747" spans="3:3" s="2" customFormat="1" x14ac:dyDescent="0.25">
      <c r="C747" s="212"/>
    </row>
    <row r="748" spans="3:3" s="2" customFormat="1" x14ac:dyDescent="0.25">
      <c r="C748" s="212"/>
    </row>
    <row r="749" spans="3:3" s="2" customFormat="1" x14ac:dyDescent="0.25">
      <c r="C749" s="212"/>
    </row>
    <row r="750" spans="3:3" s="2" customFormat="1" x14ac:dyDescent="0.25">
      <c r="C750" s="212"/>
    </row>
    <row r="751" spans="3:3" s="2" customFormat="1" x14ac:dyDescent="0.25">
      <c r="C751" s="212"/>
    </row>
    <row r="752" spans="3:3" s="2" customFormat="1" x14ac:dyDescent="0.25">
      <c r="C752" s="212"/>
    </row>
    <row r="753" spans="3:3" s="2" customFormat="1" x14ac:dyDescent="0.25">
      <c r="C753" s="212"/>
    </row>
    <row r="754" spans="3:3" s="2" customFormat="1" x14ac:dyDescent="0.25">
      <c r="C754" s="212"/>
    </row>
    <row r="755" spans="3:3" s="2" customFormat="1" x14ac:dyDescent="0.25">
      <c r="C755" s="212"/>
    </row>
    <row r="756" spans="3:3" s="2" customFormat="1" x14ac:dyDescent="0.25">
      <c r="C756" s="212"/>
    </row>
    <row r="757" spans="3:3" s="2" customFormat="1" x14ac:dyDescent="0.25">
      <c r="C757" s="212"/>
    </row>
    <row r="758" spans="3:3" s="2" customFormat="1" x14ac:dyDescent="0.25">
      <c r="C758" s="212"/>
    </row>
    <row r="759" spans="3:3" s="2" customFormat="1" x14ac:dyDescent="0.25">
      <c r="C759" s="212"/>
    </row>
    <row r="760" spans="3:3" s="2" customFormat="1" x14ac:dyDescent="0.25">
      <c r="C760" s="212"/>
    </row>
    <row r="761" spans="3:3" s="2" customFormat="1" x14ac:dyDescent="0.25">
      <c r="C761" s="212"/>
    </row>
    <row r="762" spans="3:3" s="2" customFormat="1" x14ac:dyDescent="0.25">
      <c r="C762" s="212"/>
    </row>
    <row r="763" spans="3:3" s="2" customFormat="1" x14ac:dyDescent="0.25">
      <c r="C763" s="212"/>
    </row>
    <row r="764" spans="3:3" s="2" customFormat="1" x14ac:dyDescent="0.25">
      <c r="C764" s="212"/>
    </row>
    <row r="765" spans="3:3" s="2" customFormat="1" x14ac:dyDescent="0.25">
      <c r="C765" s="212"/>
    </row>
    <row r="766" spans="3:3" s="2" customFormat="1" x14ac:dyDescent="0.25">
      <c r="C766" s="212"/>
    </row>
    <row r="767" spans="3:3" s="2" customFormat="1" x14ac:dyDescent="0.25">
      <c r="C767" s="212"/>
    </row>
    <row r="768" spans="3:3" s="2" customFormat="1" x14ac:dyDescent="0.25">
      <c r="C768" s="212"/>
    </row>
    <row r="769" spans="3:3" s="2" customFormat="1" x14ac:dyDescent="0.25">
      <c r="C769" s="212"/>
    </row>
    <row r="770" spans="3:3" s="2" customFormat="1" x14ac:dyDescent="0.25">
      <c r="C770" s="212"/>
    </row>
    <row r="771" spans="3:3" s="2" customFormat="1" x14ac:dyDescent="0.25">
      <c r="C771" s="212"/>
    </row>
  </sheetData>
  <mergeCells count="70">
    <mergeCell ref="B306:O306"/>
    <mergeCell ref="C311:C312"/>
    <mergeCell ref="C313:C316"/>
    <mergeCell ref="B53:B55"/>
    <mergeCell ref="B57:B59"/>
    <mergeCell ref="B61:B63"/>
    <mergeCell ref="B65:B67"/>
    <mergeCell ref="B69:O69"/>
    <mergeCell ref="B32:B35"/>
    <mergeCell ref="B37:B39"/>
    <mergeCell ref="B41:B43"/>
    <mergeCell ref="B45:B47"/>
    <mergeCell ref="B49:B51"/>
    <mergeCell ref="B10:N10"/>
    <mergeCell ref="A12:O12"/>
    <mergeCell ref="A14:A16"/>
    <mergeCell ref="B14:B16"/>
    <mergeCell ref="C14:C16"/>
    <mergeCell ref="D14:D16"/>
    <mergeCell ref="E14:G14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C176:C179"/>
    <mergeCell ref="C180:C184"/>
    <mergeCell ref="C185:C188"/>
    <mergeCell ref="C189:C192"/>
    <mergeCell ref="C193:C196"/>
    <mergeCell ref="C197:C200"/>
    <mergeCell ref="C159:C163"/>
    <mergeCell ref="C164:C167"/>
    <mergeCell ref="C168:C171"/>
    <mergeCell ref="C172:C175"/>
    <mergeCell ref="B72:B73"/>
    <mergeCell ref="B76:O76"/>
    <mergeCell ref="B86:O86"/>
    <mergeCell ref="B1:O1"/>
    <mergeCell ref="B2:O2"/>
    <mergeCell ref="B3:O3"/>
    <mergeCell ref="B4:O4"/>
    <mergeCell ref="B5:O5"/>
    <mergeCell ref="B6:N6"/>
    <mergeCell ref="B9:O9"/>
    <mergeCell ref="O15:O16"/>
    <mergeCell ref="B17:O17"/>
    <mergeCell ref="B24:B26"/>
    <mergeCell ref="B28:B30"/>
    <mergeCell ref="B7:O7"/>
    <mergeCell ref="B8:N8"/>
    <mergeCell ref="C139:C142"/>
    <mergeCell ref="C147:C150"/>
    <mergeCell ref="C151:C154"/>
    <mergeCell ref="C155:C158"/>
    <mergeCell ref="C209:C212"/>
    <mergeCell ref="C213:C216"/>
    <mergeCell ref="C201:C204"/>
    <mergeCell ref="C205:C208"/>
    <mergeCell ref="C217:C218"/>
    <mergeCell ref="C219:C222"/>
    <mergeCell ref="C223:C226"/>
    <mergeCell ref="C227:C230"/>
    <mergeCell ref="B242:O242"/>
    <mergeCell ref="B248:O248"/>
    <mergeCell ref="C303:C304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4"/>
      <c r="C1" s="596" t="s">
        <v>328</v>
      </c>
      <c r="D1" s="596"/>
      <c r="E1" s="596"/>
      <c r="F1" s="596"/>
      <c r="G1" s="596"/>
      <c r="H1" s="596"/>
      <c r="I1" s="596"/>
      <c r="J1" s="596"/>
      <c r="K1" s="596"/>
      <c r="L1" s="596"/>
      <c r="M1" s="596"/>
      <c r="N1" s="596"/>
      <c r="O1" s="596"/>
    </row>
    <row r="2" spans="1:17" x14ac:dyDescent="0.25">
      <c r="B2" s="104"/>
      <c r="C2" s="596" t="s">
        <v>448</v>
      </c>
      <c r="D2" s="596"/>
      <c r="E2" s="596"/>
      <c r="F2" s="596"/>
      <c r="G2" s="596"/>
      <c r="H2" s="596"/>
      <c r="I2" s="596"/>
      <c r="J2" s="596"/>
      <c r="K2" s="596"/>
      <c r="L2" s="596"/>
      <c r="M2" s="596"/>
      <c r="N2" s="596"/>
      <c r="O2" s="596"/>
    </row>
    <row r="3" spans="1:17" x14ac:dyDescent="0.25">
      <c r="B3" s="104"/>
      <c r="C3" s="596" t="s">
        <v>506</v>
      </c>
      <c r="D3" s="596"/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</row>
    <row r="4" spans="1:17" x14ac:dyDescent="0.25">
      <c r="B4" s="104"/>
      <c r="C4" s="596" t="s">
        <v>344</v>
      </c>
      <c r="D4" s="596"/>
      <c r="E4" s="596"/>
      <c r="F4" s="596"/>
      <c r="G4" s="596"/>
      <c r="H4" s="596"/>
      <c r="I4" s="596"/>
      <c r="J4" s="596"/>
      <c r="K4" s="596"/>
      <c r="L4" s="596"/>
      <c r="M4" s="596"/>
      <c r="N4" s="596"/>
      <c r="O4" s="596"/>
    </row>
    <row r="5" spans="1:17" x14ac:dyDescent="0.25">
      <c r="B5" s="104"/>
      <c r="C5" s="449" t="s">
        <v>519</v>
      </c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</row>
    <row r="6" spans="1:17" x14ac:dyDescent="0.25">
      <c r="B6" s="104"/>
      <c r="C6" s="449" t="s">
        <v>520</v>
      </c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49"/>
    </row>
    <row r="7" spans="1:17" x14ac:dyDescent="0.25">
      <c r="C7" s="105"/>
      <c r="D7" s="106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6"/>
    </row>
    <row r="8" spans="1:17" ht="30.75" customHeight="1" x14ac:dyDescent="0.25">
      <c r="A8" s="503" t="s">
        <v>466</v>
      </c>
      <c r="B8" s="503"/>
      <c r="C8" s="503"/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</row>
    <row r="9" spans="1:17" ht="17.25" customHeight="1" x14ac:dyDescent="0.25">
      <c r="A9" s="447"/>
      <c r="B9" s="447"/>
      <c r="C9" s="447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5" t="s">
        <v>407</v>
      </c>
    </row>
    <row r="10" spans="1:17" x14ac:dyDescent="0.25">
      <c r="A10" s="597" t="s">
        <v>5</v>
      </c>
      <c r="B10" s="506" t="s">
        <v>325</v>
      </c>
      <c r="C10" s="506" t="s">
        <v>54</v>
      </c>
      <c r="D10" s="530" t="s">
        <v>336</v>
      </c>
      <c r="E10" s="543" t="s">
        <v>194</v>
      </c>
      <c r="F10" s="543"/>
      <c r="G10" s="543"/>
      <c r="H10" s="507" t="s">
        <v>338</v>
      </c>
      <c r="I10" s="536" t="s">
        <v>194</v>
      </c>
      <c r="J10" s="536"/>
      <c r="K10" s="536"/>
      <c r="L10" s="523" t="s">
        <v>0</v>
      </c>
      <c r="M10" s="523" t="s">
        <v>194</v>
      </c>
      <c r="N10" s="523"/>
      <c r="O10" s="523"/>
    </row>
    <row r="11" spans="1:17" x14ac:dyDescent="0.25">
      <c r="A11" s="597"/>
      <c r="B11" s="506"/>
      <c r="C11" s="506"/>
      <c r="D11" s="530"/>
      <c r="E11" s="543" t="s">
        <v>1</v>
      </c>
      <c r="F11" s="543"/>
      <c r="G11" s="530" t="s">
        <v>2</v>
      </c>
      <c r="H11" s="507"/>
      <c r="I11" s="536" t="s">
        <v>1</v>
      </c>
      <c r="J11" s="536"/>
      <c r="K11" s="507" t="s">
        <v>2</v>
      </c>
      <c r="L11" s="523"/>
      <c r="M11" s="523" t="s">
        <v>1</v>
      </c>
      <c r="N11" s="523"/>
      <c r="O11" s="506" t="s">
        <v>2</v>
      </c>
      <c r="Q11" s="107"/>
    </row>
    <row r="12" spans="1:17" ht="29.25" customHeight="1" x14ac:dyDescent="0.25">
      <c r="A12" s="597"/>
      <c r="B12" s="506"/>
      <c r="C12" s="506"/>
      <c r="D12" s="530"/>
      <c r="E12" s="446" t="s">
        <v>3</v>
      </c>
      <c r="F12" s="444" t="s">
        <v>4</v>
      </c>
      <c r="G12" s="530"/>
      <c r="H12" s="507"/>
      <c r="I12" s="445" t="s">
        <v>3</v>
      </c>
      <c r="J12" s="439" t="s">
        <v>4</v>
      </c>
      <c r="K12" s="507"/>
      <c r="L12" s="523"/>
      <c r="M12" s="442" t="s">
        <v>3</v>
      </c>
      <c r="N12" s="438" t="s">
        <v>4</v>
      </c>
      <c r="O12" s="506"/>
      <c r="P12" s="67" t="s">
        <v>305</v>
      </c>
      <c r="Q12" s="68"/>
    </row>
    <row r="13" spans="1:17" ht="15.95" customHeight="1" x14ac:dyDescent="0.25">
      <c r="A13" s="14" t="s">
        <v>71</v>
      </c>
      <c r="B13" s="520" t="s">
        <v>59</v>
      </c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2"/>
      <c r="P13" s="67" t="s">
        <v>306</v>
      </c>
      <c r="Q13" s="68"/>
    </row>
    <row r="14" spans="1:17" ht="15" customHeight="1" x14ac:dyDescent="0.25">
      <c r="A14" s="14" t="s">
        <v>182</v>
      </c>
      <c r="B14" s="13" t="s">
        <v>20</v>
      </c>
      <c r="C14" s="16" t="s">
        <v>31</v>
      </c>
      <c r="D14" s="17">
        <f>E14+G14</f>
        <v>109.89999999999999</v>
      </c>
      <c r="E14" s="17">
        <v>105.6</v>
      </c>
      <c r="F14" s="17"/>
      <c r="G14" s="17">
        <v>4.3</v>
      </c>
      <c r="H14" s="11">
        <f>I14+K14</f>
        <v>6.8</v>
      </c>
      <c r="I14" s="11">
        <v>6.8</v>
      </c>
      <c r="J14" s="11"/>
      <c r="K14" s="11"/>
      <c r="L14" s="13">
        <f>M14+O14</f>
        <v>116.69999999999999</v>
      </c>
      <c r="M14" s="13">
        <f>E14+I14</f>
        <v>112.39999999999999</v>
      </c>
      <c r="N14" s="13">
        <f>F14+J14</f>
        <v>0</v>
      </c>
      <c r="O14" s="13">
        <f>G14+K14</f>
        <v>4.3</v>
      </c>
      <c r="P14" s="67" t="s">
        <v>307</v>
      </c>
      <c r="Q14" s="68"/>
    </row>
    <row r="15" spans="1:17" ht="15.95" customHeight="1" x14ac:dyDescent="0.25">
      <c r="A15" s="21" t="s">
        <v>72</v>
      </c>
      <c r="B15" s="22" t="s">
        <v>175</v>
      </c>
      <c r="C15" s="29"/>
      <c r="D15" s="24">
        <f>D14</f>
        <v>109.89999999999999</v>
      </c>
      <c r="E15" s="24">
        <f>E14</f>
        <v>105.6</v>
      </c>
      <c r="F15" s="24">
        <f>F14</f>
        <v>0</v>
      </c>
      <c r="G15" s="24">
        <f>G14</f>
        <v>4.3</v>
      </c>
      <c r="H15" s="25">
        <f t="shared" ref="H15:O15" si="0">H14</f>
        <v>6.8</v>
      </c>
      <c r="I15" s="25">
        <f t="shared" si="0"/>
        <v>6.8</v>
      </c>
      <c r="J15" s="25">
        <f t="shared" si="0"/>
        <v>0</v>
      </c>
      <c r="K15" s="25">
        <f t="shared" si="0"/>
        <v>0</v>
      </c>
      <c r="L15" s="22">
        <f t="shared" si="0"/>
        <v>116.69999999999999</v>
      </c>
      <c r="M15" s="22">
        <f t="shared" si="0"/>
        <v>112.39999999999999</v>
      </c>
      <c r="N15" s="22">
        <f t="shared" si="0"/>
        <v>0</v>
      </c>
      <c r="O15" s="22">
        <f t="shared" si="0"/>
        <v>4.3</v>
      </c>
      <c r="P15" s="67" t="s">
        <v>308</v>
      </c>
      <c r="Q15" s="68"/>
    </row>
    <row r="16" spans="1:17" ht="15.95" customHeight="1" x14ac:dyDescent="0.25">
      <c r="A16" s="14" t="s">
        <v>73</v>
      </c>
      <c r="B16" s="520" t="s">
        <v>63</v>
      </c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2"/>
      <c r="P16" s="67" t="s">
        <v>311</v>
      </c>
      <c r="Q16" s="68">
        <f>L14</f>
        <v>116.69999999999999</v>
      </c>
    </row>
    <row r="17" spans="1:17" ht="15" customHeight="1" x14ac:dyDescent="0.25">
      <c r="A17" s="14" t="s">
        <v>74</v>
      </c>
      <c r="B17" s="13" t="s">
        <v>20</v>
      </c>
      <c r="C17" s="16" t="s">
        <v>32</v>
      </c>
      <c r="D17" s="17">
        <f>E17+G17</f>
        <v>34.9</v>
      </c>
      <c r="E17" s="17">
        <v>34.9</v>
      </c>
      <c r="F17" s="17"/>
      <c r="G17" s="17"/>
      <c r="H17" s="11">
        <f>I17+K17</f>
        <v>0</v>
      </c>
      <c r="I17" s="11"/>
      <c r="J17" s="11"/>
      <c r="K17" s="11"/>
      <c r="L17" s="13">
        <f>M17+O17</f>
        <v>34.9</v>
      </c>
      <c r="M17" s="13">
        <f>E17+I17</f>
        <v>34.9</v>
      </c>
      <c r="N17" s="13">
        <f>F17+J17</f>
        <v>0</v>
      </c>
      <c r="O17" s="13">
        <f>G17+K17</f>
        <v>0</v>
      </c>
      <c r="P17" s="67" t="s">
        <v>309</v>
      </c>
      <c r="Q17" s="68">
        <f>SUM(I22:I32)</f>
        <v>0</v>
      </c>
    </row>
    <row r="18" spans="1:17" ht="15.95" customHeight="1" x14ac:dyDescent="0.25">
      <c r="A18" s="21" t="s">
        <v>75</v>
      </c>
      <c r="B18" s="22" t="s">
        <v>176</v>
      </c>
      <c r="C18" s="29"/>
      <c r="D18" s="24">
        <f>D17</f>
        <v>34.9</v>
      </c>
      <c r="E18" s="24">
        <f>E17</f>
        <v>34.9</v>
      </c>
      <c r="F18" s="24">
        <f>F17</f>
        <v>0</v>
      </c>
      <c r="G18" s="24">
        <f>G17</f>
        <v>0</v>
      </c>
      <c r="H18" s="25">
        <f t="shared" ref="H18:O18" si="1">H17</f>
        <v>0</v>
      </c>
      <c r="I18" s="25">
        <f t="shared" si="1"/>
        <v>0</v>
      </c>
      <c r="J18" s="25">
        <f t="shared" si="1"/>
        <v>0</v>
      </c>
      <c r="K18" s="25">
        <f t="shared" si="1"/>
        <v>0</v>
      </c>
      <c r="L18" s="22">
        <f t="shared" si="1"/>
        <v>34.9</v>
      </c>
      <c r="M18" s="22">
        <f t="shared" si="1"/>
        <v>34.9</v>
      </c>
      <c r="N18" s="22">
        <f t="shared" si="1"/>
        <v>0</v>
      </c>
      <c r="O18" s="22">
        <f t="shared" si="1"/>
        <v>0</v>
      </c>
      <c r="P18" s="67" t="s">
        <v>310</v>
      </c>
      <c r="Q18" s="68">
        <f>L17</f>
        <v>34.9</v>
      </c>
    </row>
    <row r="19" spans="1:17" ht="15.95" customHeight="1" x14ac:dyDescent="0.25">
      <c r="A19" s="108" t="s">
        <v>76</v>
      </c>
      <c r="B19" s="130" t="s">
        <v>172</v>
      </c>
      <c r="C19" s="131"/>
      <c r="D19" s="48">
        <f>D15+D18</f>
        <v>144.79999999999998</v>
      </c>
      <c r="E19" s="48">
        <f>E15+E18</f>
        <v>140.5</v>
      </c>
      <c r="F19" s="48">
        <f>F15+F18</f>
        <v>0</v>
      </c>
      <c r="G19" s="48">
        <f>G15+G18</f>
        <v>4.3</v>
      </c>
      <c r="H19" s="49">
        <f t="shared" ref="H19:O19" si="2">H15+H18</f>
        <v>6.8</v>
      </c>
      <c r="I19" s="49">
        <f t="shared" si="2"/>
        <v>6.8</v>
      </c>
      <c r="J19" s="49">
        <f t="shared" si="2"/>
        <v>0</v>
      </c>
      <c r="K19" s="49">
        <f t="shared" si="2"/>
        <v>0</v>
      </c>
      <c r="L19" s="50">
        <f t="shared" si="2"/>
        <v>151.6</v>
      </c>
      <c r="M19" s="50">
        <f t="shared" si="2"/>
        <v>147.29999999999998</v>
      </c>
      <c r="N19" s="50">
        <f t="shared" si="2"/>
        <v>0</v>
      </c>
      <c r="O19" s="50">
        <f t="shared" si="2"/>
        <v>4.3</v>
      </c>
      <c r="P19" s="67" t="s">
        <v>312</v>
      </c>
      <c r="Q19" s="68">
        <f>SUM(I68:I81)</f>
        <v>0</v>
      </c>
    </row>
    <row r="20" spans="1:17" ht="15" customHeight="1" x14ac:dyDescent="0.25">
      <c r="A20" s="99" t="s">
        <v>173</v>
      </c>
      <c r="B20" s="109"/>
      <c r="C20" s="110"/>
      <c r="D20" s="109"/>
      <c r="E20" s="109"/>
      <c r="F20" s="101"/>
      <c r="G20" s="101"/>
      <c r="H20" s="101"/>
      <c r="I20" s="101"/>
      <c r="J20" s="101"/>
      <c r="K20" s="101"/>
      <c r="L20" s="101"/>
      <c r="M20" s="101"/>
      <c r="N20" s="101"/>
      <c r="P20" s="67" t="s">
        <v>313</v>
      </c>
      <c r="Q20" s="68">
        <f>SUM(I39:I65)</f>
        <v>0</v>
      </c>
    </row>
    <row r="21" spans="1:17" x14ac:dyDescent="0.25">
      <c r="A21" s="99"/>
      <c r="B21" s="7"/>
      <c r="C21" s="102"/>
      <c r="D21" s="7"/>
      <c r="E21" s="7"/>
      <c r="F21" s="103"/>
      <c r="G21" s="7"/>
      <c r="H21" s="7"/>
      <c r="I21" s="7"/>
      <c r="J21" s="7"/>
      <c r="K21" s="7"/>
      <c r="L21" s="7"/>
      <c r="M21" s="7"/>
      <c r="N21" s="7"/>
      <c r="P21" s="67" t="s">
        <v>314</v>
      </c>
      <c r="Q21" s="68">
        <f>SUM(I84:I87)</f>
        <v>0</v>
      </c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2" t="s">
        <v>172</v>
      </c>
      <c r="Q22" s="73">
        <f>SUM(Q12:Q21)</f>
        <v>151.6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 t="s">
        <v>434</v>
      </c>
      <c r="K23" s="7"/>
      <c r="L23" s="7"/>
      <c r="M23" s="7"/>
      <c r="N23" s="7"/>
      <c r="P23" s="74"/>
      <c r="Q23" s="74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74"/>
      <c r="Q24" s="74">
        <f>Q22-L19</f>
        <v>0</v>
      </c>
    </row>
    <row r="25" spans="1:17" x14ac:dyDescent="0.25">
      <c r="A25" s="7"/>
      <c r="B25" s="7"/>
      <c r="C25" s="53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Q26" s="2">
        <f>L19-Q22</f>
        <v>0</v>
      </c>
    </row>
    <row r="27" spans="1:17" x14ac:dyDescent="0.25">
      <c r="A27" s="7"/>
      <c r="B27" s="7"/>
      <c r="C27" s="53"/>
      <c r="D27" s="7"/>
      <c r="E27" s="7"/>
      <c r="F27" s="7"/>
      <c r="G27" s="7" t="s">
        <v>173</v>
      </c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</sheetData>
  <mergeCells count="22">
    <mergeCell ref="A10:A12"/>
    <mergeCell ref="B10:B12"/>
    <mergeCell ref="C10:C12"/>
    <mergeCell ref="D10:D12"/>
    <mergeCell ref="E10:G10"/>
    <mergeCell ref="C1:O1"/>
    <mergeCell ref="C2:O2"/>
    <mergeCell ref="C3:O3"/>
    <mergeCell ref="C4:O4"/>
    <mergeCell ref="A8:O8"/>
    <mergeCell ref="O11:O12"/>
    <mergeCell ref="B13:O13"/>
    <mergeCell ref="B16:O16"/>
    <mergeCell ref="E11:F11"/>
    <mergeCell ref="G11:G12"/>
    <mergeCell ref="I11:J11"/>
    <mergeCell ref="K11:K12"/>
    <mergeCell ref="M11:N11"/>
    <mergeCell ref="H10:H12"/>
    <mergeCell ref="I10:K10"/>
    <mergeCell ref="L10:L12"/>
    <mergeCell ref="M10:O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5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0" style="2" hidden="1" customWidth="1"/>
    <col min="21" max="16384" width="9.140625" style="2"/>
  </cols>
  <sheetData>
    <row r="1" spans="1:15" x14ac:dyDescent="0.25">
      <c r="B1" s="550" t="s">
        <v>328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</row>
    <row r="2" spans="1:15" x14ac:dyDescent="0.25">
      <c r="B2" s="550" t="s">
        <v>448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</row>
    <row r="3" spans="1:15" x14ac:dyDescent="0.25">
      <c r="B3" s="550" t="s">
        <v>506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</row>
    <row r="4" spans="1:15" x14ac:dyDescent="0.25">
      <c r="B4" s="550" t="s">
        <v>345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</row>
    <row r="5" spans="1:15" ht="13.5" customHeight="1" x14ac:dyDescent="0.25">
      <c r="B5" s="598" t="s">
        <v>515</v>
      </c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</row>
    <row r="6" spans="1:15" ht="15" customHeight="1" x14ac:dyDescent="0.25">
      <c r="B6" s="598" t="s">
        <v>516</v>
      </c>
      <c r="C6" s="598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8"/>
      <c r="O6" s="598"/>
    </row>
    <row r="7" spans="1:15" ht="15" hidden="1" customHeight="1" x14ac:dyDescent="0.25">
      <c r="A7" s="294"/>
      <c r="B7" s="598" t="s">
        <v>413</v>
      </c>
      <c r="C7" s="598"/>
      <c r="D7" s="598"/>
      <c r="E7" s="598"/>
      <c r="F7" s="598"/>
      <c r="G7" s="598"/>
      <c r="H7" s="598"/>
      <c r="I7" s="598"/>
      <c r="J7" s="598"/>
      <c r="K7" s="598"/>
      <c r="L7" s="598"/>
      <c r="M7" s="598"/>
      <c r="N7" s="598"/>
      <c r="O7" s="598"/>
    </row>
    <row r="8" spans="1:15" hidden="1" x14ac:dyDescent="0.25">
      <c r="A8" s="294"/>
      <c r="B8" s="598" t="s">
        <v>414</v>
      </c>
      <c r="C8" s="598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</row>
    <row r="9" spans="1:15" ht="15" hidden="1" customHeight="1" x14ac:dyDescent="0.25">
      <c r="A9" s="294"/>
      <c r="B9" s="598" t="s">
        <v>415</v>
      </c>
      <c r="C9" s="598"/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8"/>
    </row>
    <row r="10" spans="1:15" hidden="1" x14ac:dyDescent="0.25">
      <c r="A10" s="294"/>
      <c r="B10" s="598" t="s">
        <v>416</v>
      </c>
      <c r="C10" s="598"/>
      <c r="D10" s="598"/>
      <c r="E10" s="598"/>
      <c r="F10" s="598"/>
      <c r="G10" s="598"/>
      <c r="H10" s="598"/>
      <c r="I10" s="598"/>
      <c r="J10" s="598"/>
      <c r="K10" s="598"/>
      <c r="L10" s="598"/>
      <c r="M10" s="598"/>
      <c r="N10" s="598"/>
      <c r="O10" s="598"/>
    </row>
    <row r="11" spans="1:15" hidden="1" x14ac:dyDescent="0.25">
      <c r="A11" s="294"/>
      <c r="B11" s="598" t="s">
        <v>431</v>
      </c>
      <c r="C11" s="598"/>
      <c r="D11" s="598"/>
      <c r="E11" s="598"/>
      <c r="F11" s="598"/>
      <c r="G11" s="598"/>
      <c r="H11" s="598"/>
      <c r="I11" s="598"/>
      <c r="J11" s="598"/>
      <c r="K11" s="598"/>
      <c r="L11" s="598"/>
      <c r="M11" s="598"/>
      <c r="N11" s="598"/>
      <c r="O11" s="598"/>
    </row>
    <row r="12" spans="1:15" hidden="1" x14ac:dyDescent="0.25">
      <c r="A12" s="294"/>
      <c r="B12" s="598" t="s">
        <v>422</v>
      </c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  <c r="O12" s="598"/>
    </row>
    <row r="13" spans="1:15" hidden="1" x14ac:dyDescent="0.25">
      <c r="A13" s="294"/>
      <c r="B13" s="598" t="s">
        <v>430</v>
      </c>
      <c r="C13" s="598"/>
      <c r="D13" s="598"/>
      <c r="E13" s="598"/>
      <c r="F13" s="598"/>
      <c r="G13" s="598"/>
      <c r="H13" s="598"/>
      <c r="I13" s="598"/>
      <c r="J13" s="598"/>
      <c r="K13" s="598"/>
      <c r="L13" s="598"/>
      <c r="M13" s="598"/>
      <c r="N13" s="598"/>
      <c r="O13" s="598"/>
    </row>
    <row r="14" spans="1:15" hidden="1" x14ac:dyDescent="0.25">
      <c r="A14" s="294"/>
      <c r="B14" s="598" t="s">
        <v>428</v>
      </c>
      <c r="C14" s="598"/>
      <c r="D14" s="598"/>
      <c r="E14" s="598"/>
      <c r="F14" s="598"/>
      <c r="G14" s="598"/>
      <c r="H14" s="598"/>
      <c r="I14" s="598"/>
      <c r="J14" s="598"/>
      <c r="K14" s="598"/>
      <c r="L14" s="598"/>
      <c r="M14" s="598"/>
      <c r="N14" s="598"/>
      <c r="O14" s="598"/>
    </row>
    <row r="15" spans="1:15" hidden="1" x14ac:dyDescent="0.25">
      <c r="A15" s="294"/>
      <c r="B15" s="598" t="s">
        <v>429</v>
      </c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8"/>
    </row>
    <row r="16" spans="1:15" hidden="1" x14ac:dyDescent="0.25">
      <c r="A16" s="294"/>
      <c r="B16" s="598" t="s">
        <v>436</v>
      </c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</row>
    <row r="17" spans="1:18" hidden="1" x14ac:dyDescent="0.25">
      <c r="A17" s="294"/>
      <c r="B17" s="598" t="s">
        <v>435</v>
      </c>
      <c r="C17" s="598"/>
      <c r="D17" s="598"/>
      <c r="E17" s="598"/>
      <c r="F17" s="598"/>
      <c r="G17" s="598"/>
      <c r="H17" s="598"/>
      <c r="I17" s="598"/>
      <c r="J17" s="598"/>
      <c r="K17" s="598"/>
      <c r="L17" s="598"/>
      <c r="M17" s="598"/>
      <c r="N17" s="598"/>
      <c r="O17" s="598"/>
    </row>
    <row r="18" spans="1:18" hidden="1" x14ac:dyDescent="0.25">
      <c r="A18" s="294"/>
      <c r="B18" s="598" t="s">
        <v>438</v>
      </c>
      <c r="C18" s="598"/>
      <c r="D18" s="598"/>
      <c r="E18" s="598"/>
      <c r="F18" s="598"/>
      <c r="G18" s="598"/>
      <c r="H18" s="598"/>
      <c r="I18" s="598"/>
      <c r="J18" s="598"/>
      <c r="K18" s="598"/>
      <c r="L18" s="598"/>
      <c r="M18" s="598"/>
      <c r="N18" s="598"/>
      <c r="O18" s="598"/>
    </row>
    <row r="19" spans="1:18" hidden="1" x14ac:dyDescent="0.25">
      <c r="A19" s="294"/>
      <c r="B19" s="598" t="s">
        <v>445</v>
      </c>
      <c r="C19" s="598"/>
      <c r="D19" s="598"/>
      <c r="E19" s="598"/>
      <c r="F19" s="598"/>
      <c r="G19" s="598"/>
      <c r="H19" s="598"/>
      <c r="I19" s="598"/>
      <c r="J19" s="598"/>
      <c r="K19" s="598"/>
      <c r="L19" s="598"/>
      <c r="M19" s="598"/>
      <c r="N19" s="598"/>
      <c r="O19" s="598"/>
    </row>
    <row r="20" spans="1:18" hidden="1" x14ac:dyDescent="0.25">
      <c r="A20" s="294"/>
      <c r="B20" s="598" t="s">
        <v>446</v>
      </c>
      <c r="C20" s="598"/>
      <c r="D20" s="598"/>
      <c r="E20" s="598"/>
      <c r="F20" s="598"/>
      <c r="G20" s="598"/>
      <c r="H20" s="598"/>
      <c r="I20" s="598"/>
      <c r="J20" s="598"/>
      <c r="K20" s="598"/>
      <c r="L20" s="598"/>
      <c r="M20" s="598"/>
      <c r="N20" s="598"/>
      <c r="O20" s="598"/>
    </row>
    <row r="21" spans="1:18" x14ac:dyDescent="0.25">
      <c r="A21" s="294"/>
      <c r="B21" s="598" t="s">
        <v>539</v>
      </c>
      <c r="C21" s="598"/>
      <c r="D21" s="598"/>
      <c r="E21" s="598"/>
      <c r="F21" s="598"/>
      <c r="G21" s="598"/>
      <c r="H21" s="598"/>
      <c r="I21" s="598"/>
      <c r="J21" s="598"/>
      <c r="K21" s="598"/>
      <c r="L21" s="598"/>
      <c r="M21" s="598"/>
      <c r="N21" s="598"/>
      <c r="O21" s="598"/>
    </row>
    <row r="22" spans="1:18" x14ac:dyDescent="0.25">
      <c r="A22" s="294"/>
      <c r="B22" s="598" t="s">
        <v>540</v>
      </c>
      <c r="C22" s="598"/>
      <c r="D22" s="598"/>
      <c r="E22" s="598"/>
      <c r="F22" s="598"/>
      <c r="G22" s="598"/>
      <c r="H22" s="598"/>
      <c r="I22" s="598"/>
      <c r="J22" s="598"/>
      <c r="K22" s="598"/>
      <c r="L22" s="598"/>
      <c r="M22" s="598"/>
      <c r="N22" s="598"/>
      <c r="O22" s="598"/>
    </row>
    <row r="23" spans="1:18" ht="12" customHeight="1" x14ac:dyDescent="0.25">
      <c r="B23" s="57"/>
      <c r="C23" s="57"/>
      <c r="D23" s="57"/>
      <c r="E23" s="57"/>
      <c r="F23" s="57"/>
      <c r="G23" s="57"/>
      <c r="H23" s="58"/>
      <c r="I23" s="58"/>
      <c r="J23" s="58"/>
      <c r="K23" s="58"/>
      <c r="L23" s="57"/>
      <c r="M23" s="57"/>
      <c r="N23" s="57"/>
      <c r="O23" s="57"/>
    </row>
    <row r="24" spans="1:18" ht="29.25" customHeight="1" x14ac:dyDescent="0.25">
      <c r="A24" s="503" t="s">
        <v>458</v>
      </c>
      <c r="B24" s="503"/>
      <c r="C24" s="503"/>
      <c r="D24" s="503"/>
      <c r="E24" s="503"/>
      <c r="F24" s="503"/>
      <c r="G24" s="503"/>
      <c r="H24" s="503"/>
      <c r="I24" s="503"/>
      <c r="J24" s="503"/>
      <c r="K24" s="503"/>
      <c r="L24" s="503"/>
      <c r="M24" s="503"/>
      <c r="N24" s="503"/>
      <c r="O24" s="503"/>
    </row>
    <row r="25" spans="1:18" ht="15" customHeight="1" x14ac:dyDescent="0.25">
      <c r="B25" s="447"/>
      <c r="C25" s="447"/>
      <c r="D25" s="447"/>
      <c r="E25" s="447"/>
      <c r="F25" s="447"/>
      <c r="G25" s="447"/>
      <c r="H25" s="60"/>
      <c r="I25" s="60"/>
      <c r="J25" s="60"/>
      <c r="K25" s="60"/>
      <c r="L25" s="447"/>
      <c r="M25" s="447"/>
      <c r="N25" s="447"/>
      <c r="O25" s="5" t="s">
        <v>407</v>
      </c>
    </row>
    <row r="26" spans="1:18" ht="15" customHeight="1" x14ac:dyDescent="0.25">
      <c r="A26" s="508" t="s">
        <v>5</v>
      </c>
      <c r="B26" s="511" t="s">
        <v>325</v>
      </c>
      <c r="C26" s="511" t="s">
        <v>54</v>
      </c>
      <c r="D26" s="524" t="s">
        <v>336</v>
      </c>
      <c r="E26" s="528" t="s">
        <v>194</v>
      </c>
      <c r="F26" s="528"/>
      <c r="G26" s="529"/>
      <c r="H26" s="514" t="s">
        <v>338</v>
      </c>
      <c r="I26" s="517" t="s">
        <v>194</v>
      </c>
      <c r="J26" s="518"/>
      <c r="K26" s="519"/>
      <c r="L26" s="523" t="s">
        <v>0</v>
      </c>
      <c r="M26" s="531" t="s">
        <v>194</v>
      </c>
      <c r="N26" s="532"/>
      <c r="O26" s="533"/>
    </row>
    <row r="27" spans="1:18" x14ac:dyDescent="0.25">
      <c r="A27" s="509"/>
      <c r="B27" s="512"/>
      <c r="C27" s="512"/>
      <c r="D27" s="525"/>
      <c r="E27" s="529" t="s">
        <v>1</v>
      </c>
      <c r="F27" s="543"/>
      <c r="G27" s="530" t="s">
        <v>2</v>
      </c>
      <c r="H27" s="515"/>
      <c r="I27" s="536" t="s">
        <v>1</v>
      </c>
      <c r="J27" s="536"/>
      <c r="K27" s="507" t="s">
        <v>2</v>
      </c>
      <c r="L27" s="523"/>
      <c r="M27" s="523" t="s">
        <v>1</v>
      </c>
      <c r="N27" s="523"/>
      <c r="O27" s="506" t="s">
        <v>2</v>
      </c>
    </row>
    <row r="28" spans="1:18" ht="30" customHeight="1" x14ac:dyDescent="0.25">
      <c r="A28" s="510"/>
      <c r="B28" s="513"/>
      <c r="C28" s="513"/>
      <c r="D28" s="526"/>
      <c r="E28" s="61" t="s">
        <v>3</v>
      </c>
      <c r="F28" s="443" t="s">
        <v>4</v>
      </c>
      <c r="G28" s="524"/>
      <c r="H28" s="516"/>
      <c r="I28" s="62" t="s">
        <v>3</v>
      </c>
      <c r="J28" s="441" t="s">
        <v>4</v>
      </c>
      <c r="K28" s="514"/>
      <c r="L28" s="577"/>
      <c r="M28" s="448" t="s">
        <v>3</v>
      </c>
      <c r="N28" s="440" t="s">
        <v>4</v>
      </c>
      <c r="O28" s="511"/>
    </row>
    <row r="29" spans="1:18" ht="15.95" customHeight="1" x14ac:dyDescent="0.25">
      <c r="A29" s="6" t="s">
        <v>71</v>
      </c>
      <c r="B29" s="520" t="s">
        <v>6</v>
      </c>
      <c r="C29" s="521"/>
      <c r="D29" s="521"/>
      <c r="E29" s="521"/>
      <c r="F29" s="521"/>
      <c r="G29" s="521"/>
      <c r="H29" s="521"/>
      <c r="I29" s="521"/>
      <c r="J29" s="521"/>
      <c r="K29" s="521"/>
      <c r="L29" s="521"/>
      <c r="M29" s="521"/>
      <c r="N29" s="521"/>
      <c r="O29" s="522"/>
      <c r="R29" s="74" t="s">
        <v>480</v>
      </c>
    </row>
    <row r="30" spans="1:18" ht="15" customHeight="1" x14ac:dyDescent="0.25">
      <c r="A30" s="6" t="s">
        <v>182</v>
      </c>
      <c r="B30" s="27" t="s">
        <v>20</v>
      </c>
      <c r="C30" s="8" t="s">
        <v>9</v>
      </c>
      <c r="D30" s="9">
        <f>E30+G30</f>
        <v>16.3</v>
      </c>
      <c r="E30" s="9">
        <v>16.3</v>
      </c>
      <c r="F30" s="9"/>
      <c r="G30" s="9"/>
      <c r="H30" s="10">
        <f>I30+K30</f>
        <v>0</v>
      </c>
      <c r="I30" s="10"/>
      <c r="J30" s="10"/>
      <c r="K30" s="10"/>
      <c r="L30" s="12">
        <f>M30+O30</f>
        <v>16.3</v>
      </c>
      <c r="M30" s="12">
        <f>E30+I30</f>
        <v>16.3</v>
      </c>
      <c r="N30" s="12">
        <f>F30+J30</f>
        <v>0</v>
      </c>
      <c r="O30" s="12">
        <f>G30+K30</f>
        <v>0</v>
      </c>
      <c r="Q30" s="2">
        <f>'[1]2 pr._pajamos pagal rūšis'!L14-'[1]9 pr._įstaigų pajamos'!L30</f>
        <v>0</v>
      </c>
      <c r="R30" s="74">
        <f>'[1]2 pr._pajamos pagal rūšis'!L14-'[1]9 pr._įstaigų pajamos'!L30</f>
        <v>0</v>
      </c>
    </row>
    <row r="31" spans="1:18" x14ac:dyDescent="0.25">
      <c r="A31" s="14" t="s">
        <v>72</v>
      </c>
      <c r="B31" s="63" t="s">
        <v>324</v>
      </c>
      <c r="C31" s="16" t="s">
        <v>9</v>
      </c>
      <c r="D31" s="64">
        <f t="shared" ref="D31:D40" si="0">E31+G31</f>
        <v>2.9</v>
      </c>
      <c r="E31" s="64">
        <v>2.9</v>
      </c>
      <c r="F31" s="64"/>
      <c r="G31" s="64"/>
      <c r="H31" s="65">
        <f t="shared" ref="H31:H40" si="1">I31+K31</f>
        <v>0</v>
      </c>
      <c r="I31" s="65"/>
      <c r="J31" s="65"/>
      <c r="K31" s="65"/>
      <c r="L31" s="66">
        <f t="shared" ref="L31:L40" si="2">M31+O31</f>
        <v>2.9</v>
      </c>
      <c r="M31" s="66">
        <f t="shared" ref="M31:O40" si="3">E31+I31</f>
        <v>2.9</v>
      </c>
      <c r="N31" s="66">
        <f t="shared" si="3"/>
        <v>0</v>
      </c>
      <c r="O31" s="66">
        <f t="shared" si="3"/>
        <v>0</v>
      </c>
      <c r="P31" s="399"/>
      <c r="Q31" s="400"/>
      <c r="R31" s="74">
        <f>'[1]2 pr._pajamos pagal rūšis'!L15-'[1]9 pr._įstaigų pajamos'!L31</f>
        <v>0</v>
      </c>
    </row>
    <row r="32" spans="1:18" ht="15" customHeight="1" x14ac:dyDescent="0.25">
      <c r="A32" s="6" t="s">
        <v>73</v>
      </c>
      <c r="B32" s="36" t="s">
        <v>10</v>
      </c>
      <c r="C32" s="16" t="s">
        <v>9</v>
      </c>
      <c r="D32" s="17">
        <f t="shared" si="0"/>
        <v>0.2</v>
      </c>
      <c r="E32" s="17">
        <v>0.2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0.2</v>
      </c>
      <c r="M32" s="13">
        <f t="shared" si="3"/>
        <v>0.2</v>
      </c>
      <c r="N32" s="13">
        <f t="shared" si="3"/>
        <v>0</v>
      </c>
      <c r="O32" s="13">
        <f t="shared" si="3"/>
        <v>0</v>
      </c>
      <c r="R32" s="74">
        <f>'[1]2 pr._pajamos pagal rūšis'!L16-'[1]9 pr._įstaigų pajamos'!L32</f>
        <v>0</v>
      </c>
    </row>
    <row r="33" spans="1:18" ht="15" customHeight="1" x14ac:dyDescent="0.25">
      <c r="A33" s="6" t="s">
        <v>74</v>
      </c>
      <c r="B33" s="36" t="s">
        <v>11</v>
      </c>
      <c r="C33" s="16" t="s">
        <v>9</v>
      </c>
      <c r="D33" s="17">
        <f t="shared" si="0"/>
        <v>0.5</v>
      </c>
      <c r="E33" s="17">
        <v>0.5</v>
      </c>
      <c r="F33" s="17"/>
      <c r="G33" s="17"/>
      <c r="H33" s="11">
        <f t="shared" si="1"/>
        <v>0</v>
      </c>
      <c r="I33" s="11"/>
      <c r="J33" s="11"/>
      <c r="K33" s="11"/>
      <c r="L33" s="13">
        <f t="shared" si="2"/>
        <v>0.5</v>
      </c>
      <c r="M33" s="13">
        <f t="shared" si="3"/>
        <v>0.5</v>
      </c>
      <c r="N33" s="13">
        <f t="shared" si="3"/>
        <v>0</v>
      </c>
      <c r="O33" s="13">
        <f t="shared" si="3"/>
        <v>0</v>
      </c>
      <c r="R33" s="74">
        <f>'[1]2 pr._pajamos pagal rūšis'!L17-'[1]9 pr._įstaigų pajamos'!L33</f>
        <v>0</v>
      </c>
    </row>
    <row r="34" spans="1:18" ht="15" customHeight="1" x14ac:dyDescent="0.25">
      <c r="A34" s="6" t="s">
        <v>75</v>
      </c>
      <c r="B34" s="36" t="s">
        <v>12</v>
      </c>
      <c r="C34" s="16" t="s">
        <v>9</v>
      </c>
      <c r="D34" s="17">
        <f t="shared" si="0"/>
        <v>1.5</v>
      </c>
      <c r="E34" s="17">
        <v>1.5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1.5</v>
      </c>
      <c r="M34" s="13">
        <f t="shared" si="3"/>
        <v>1.5</v>
      </c>
      <c r="N34" s="13">
        <f t="shared" si="3"/>
        <v>0</v>
      </c>
      <c r="O34" s="13">
        <f t="shared" si="3"/>
        <v>0</v>
      </c>
      <c r="R34" s="74">
        <f>'[1]2 pr._pajamos pagal rūšis'!L18-'[1]9 pr._įstaigų pajamos'!L34</f>
        <v>0</v>
      </c>
    </row>
    <row r="35" spans="1:18" ht="15" customHeight="1" x14ac:dyDescent="0.25">
      <c r="A35" s="14" t="s">
        <v>76</v>
      </c>
      <c r="B35" s="13" t="s">
        <v>14</v>
      </c>
      <c r="C35" s="16" t="s">
        <v>9</v>
      </c>
      <c r="D35" s="17">
        <f t="shared" si="0"/>
        <v>2</v>
      </c>
      <c r="E35" s="17">
        <v>2</v>
      </c>
      <c r="F35" s="17"/>
      <c r="G35" s="17"/>
      <c r="H35" s="11">
        <f t="shared" si="1"/>
        <v>0</v>
      </c>
      <c r="I35" s="11"/>
      <c r="J35" s="11"/>
      <c r="K35" s="11"/>
      <c r="L35" s="13">
        <f t="shared" si="2"/>
        <v>2</v>
      </c>
      <c r="M35" s="13">
        <f t="shared" si="3"/>
        <v>2</v>
      </c>
      <c r="N35" s="13">
        <f t="shared" si="3"/>
        <v>0</v>
      </c>
      <c r="O35" s="13">
        <f t="shared" si="3"/>
        <v>0</v>
      </c>
      <c r="R35" s="74">
        <f>'[1]2 pr._pajamos pagal rūšis'!L20-'[1]9 pr._įstaigų pajamos'!L35</f>
        <v>0</v>
      </c>
    </row>
    <row r="36" spans="1:18" ht="15" customHeight="1" x14ac:dyDescent="0.25">
      <c r="A36" s="14" t="s">
        <v>77</v>
      </c>
      <c r="B36" s="27" t="s">
        <v>15</v>
      </c>
      <c r="C36" s="16" t="s">
        <v>9</v>
      </c>
      <c r="D36" s="17">
        <f t="shared" si="0"/>
        <v>0.1</v>
      </c>
      <c r="E36" s="17">
        <v>0.1</v>
      </c>
      <c r="F36" s="17"/>
      <c r="G36" s="17"/>
      <c r="H36" s="11">
        <f t="shared" si="1"/>
        <v>0</v>
      </c>
      <c r="I36" s="11"/>
      <c r="J36" s="11"/>
      <c r="K36" s="11"/>
      <c r="L36" s="13">
        <f t="shared" si="2"/>
        <v>0.1</v>
      </c>
      <c r="M36" s="13">
        <f t="shared" si="3"/>
        <v>0.1</v>
      </c>
      <c r="N36" s="13">
        <f t="shared" si="3"/>
        <v>0</v>
      </c>
      <c r="O36" s="13">
        <f t="shared" si="3"/>
        <v>0</v>
      </c>
      <c r="R36" s="74">
        <f>'[1]2 pr._pajamos pagal rūšis'!L21-'[1]9 pr._įstaigų pajamos'!L36</f>
        <v>0</v>
      </c>
    </row>
    <row r="37" spans="1:18" ht="15" customHeight="1" x14ac:dyDescent="0.25">
      <c r="A37" s="6" t="s">
        <v>78</v>
      </c>
      <c r="B37" s="36" t="s">
        <v>16</v>
      </c>
      <c r="C37" s="16" t="s">
        <v>9</v>
      </c>
      <c r="D37" s="17">
        <f t="shared" si="0"/>
        <v>2.5</v>
      </c>
      <c r="E37" s="17">
        <v>2.5</v>
      </c>
      <c r="F37" s="17"/>
      <c r="G37" s="17"/>
      <c r="H37" s="11">
        <f t="shared" si="1"/>
        <v>0</v>
      </c>
      <c r="I37" s="11"/>
      <c r="J37" s="11"/>
      <c r="K37" s="11"/>
      <c r="L37" s="13">
        <f t="shared" si="2"/>
        <v>2.5</v>
      </c>
      <c r="M37" s="13">
        <f t="shared" si="3"/>
        <v>2.5</v>
      </c>
      <c r="N37" s="13">
        <f t="shared" si="3"/>
        <v>0</v>
      </c>
      <c r="O37" s="13">
        <f t="shared" si="3"/>
        <v>0</v>
      </c>
      <c r="R37" s="74">
        <f>'[1]2 pr._pajamos pagal rūšis'!L22-'[1]9 pr._įstaigų pajamos'!L37</f>
        <v>0</v>
      </c>
    </row>
    <row r="38" spans="1:18" ht="15" customHeight="1" x14ac:dyDescent="0.25">
      <c r="A38" s="6" t="s">
        <v>79</v>
      </c>
      <c r="B38" s="36" t="s">
        <v>17</v>
      </c>
      <c r="C38" s="16" t="s">
        <v>9</v>
      </c>
      <c r="D38" s="17">
        <f t="shared" si="0"/>
        <v>0.6</v>
      </c>
      <c r="E38" s="17">
        <v>0.6</v>
      </c>
      <c r="F38" s="17"/>
      <c r="G38" s="17"/>
      <c r="H38" s="11">
        <f t="shared" si="1"/>
        <v>0</v>
      </c>
      <c r="I38" s="11"/>
      <c r="J38" s="11"/>
      <c r="K38" s="11"/>
      <c r="L38" s="13">
        <f t="shared" si="2"/>
        <v>0.6</v>
      </c>
      <c r="M38" s="13">
        <f t="shared" si="3"/>
        <v>0.6</v>
      </c>
      <c r="N38" s="13">
        <f t="shared" si="3"/>
        <v>0</v>
      </c>
      <c r="O38" s="13">
        <f t="shared" si="3"/>
        <v>0</v>
      </c>
      <c r="R38" s="74">
        <f>'[1]2 pr._pajamos pagal rūšis'!L23-'[1]9 pr._įstaigų pajamos'!L38</f>
        <v>0</v>
      </c>
    </row>
    <row r="39" spans="1:18" ht="15" customHeight="1" x14ac:dyDescent="0.25">
      <c r="A39" s="6" t="s">
        <v>80</v>
      </c>
      <c r="B39" s="36" t="s">
        <v>18</v>
      </c>
      <c r="C39" s="16" t="s">
        <v>9</v>
      </c>
      <c r="D39" s="17">
        <f t="shared" si="0"/>
        <v>0.7</v>
      </c>
      <c r="E39" s="17">
        <v>0.7</v>
      </c>
      <c r="F39" s="17"/>
      <c r="G39" s="17"/>
      <c r="H39" s="11">
        <f t="shared" si="1"/>
        <v>0</v>
      </c>
      <c r="I39" s="11"/>
      <c r="J39" s="11"/>
      <c r="K39" s="11"/>
      <c r="L39" s="13">
        <f t="shared" si="2"/>
        <v>0.7</v>
      </c>
      <c r="M39" s="13">
        <f t="shared" si="3"/>
        <v>0.7</v>
      </c>
      <c r="N39" s="13">
        <f t="shared" si="3"/>
        <v>0</v>
      </c>
      <c r="O39" s="13">
        <f t="shared" si="3"/>
        <v>0</v>
      </c>
      <c r="R39" s="74">
        <f>'[1]2 pr._pajamos pagal rūšis'!L24-'[1]9 pr._įstaigų pajamos'!L39</f>
        <v>0</v>
      </c>
    </row>
    <row r="40" spans="1:18" ht="15" customHeight="1" x14ac:dyDescent="0.25">
      <c r="A40" s="14" t="s">
        <v>81</v>
      </c>
      <c r="B40" s="36" t="s">
        <v>170</v>
      </c>
      <c r="C40" s="381" t="s">
        <v>21</v>
      </c>
      <c r="D40" s="17">
        <f t="shared" si="0"/>
        <v>1.5</v>
      </c>
      <c r="E40" s="17">
        <v>1.5</v>
      </c>
      <c r="F40" s="17"/>
      <c r="G40" s="17"/>
      <c r="H40" s="11">
        <f t="shared" si="1"/>
        <v>0</v>
      </c>
      <c r="I40" s="11"/>
      <c r="J40" s="11"/>
      <c r="K40" s="11"/>
      <c r="L40" s="13">
        <f t="shared" si="2"/>
        <v>1.5</v>
      </c>
      <c r="M40" s="13">
        <f t="shared" si="3"/>
        <v>1.5</v>
      </c>
      <c r="N40" s="13">
        <f t="shared" si="3"/>
        <v>0</v>
      </c>
      <c r="O40" s="13">
        <f t="shared" si="3"/>
        <v>0</v>
      </c>
      <c r="R40" s="74">
        <f>'[1]2 pr._pajamos pagal rūšis'!L25-'[1]9 pr._įstaigų pajamos'!L40</f>
        <v>0</v>
      </c>
    </row>
    <row r="41" spans="1:18" ht="15.95" customHeight="1" x14ac:dyDescent="0.25">
      <c r="A41" s="92" t="s">
        <v>82</v>
      </c>
      <c r="B41" s="45" t="s">
        <v>174</v>
      </c>
      <c r="C41" s="69"/>
      <c r="D41" s="70">
        <f t="shared" ref="D41:O41" si="4">SUM(D30:D40)</f>
        <v>28.8</v>
      </c>
      <c r="E41" s="70">
        <f t="shared" si="4"/>
        <v>28.8</v>
      </c>
      <c r="F41" s="70">
        <f t="shared" si="4"/>
        <v>0</v>
      </c>
      <c r="G41" s="70">
        <f t="shared" si="4"/>
        <v>0</v>
      </c>
      <c r="H41" s="71">
        <f t="shared" si="4"/>
        <v>0</v>
      </c>
      <c r="I41" s="71">
        <f t="shared" si="4"/>
        <v>0</v>
      </c>
      <c r="J41" s="71">
        <f t="shared" si="4"/>
        <v>0</v>
      </c>
      <c r="K41" s="71">
        <f t="shared" si="4"/>
        <v>0</v>
      </c>
      <c r="L41" s="45">
        <f t="shared" si="4"/>
        <v>28.8</v>
      </c>
      <c r="M41" s="45">
        <f t="shared" si="4"/>
        <v>28.8</v>
      </c>
      <c r="N41" s="45">
        <f t="shared" si="4"/>
        <v>0</v>
      </c>
      <c r="O41" s="45">
        <f t="shared" si="4"/>
        <v>0</v>
      </c>
      <c r="R41" s="74">
        <f>'[1]2 pr._pajamos pagal rūšis'!L26-'[1]9 pr._įstaigų pajamos'!L41</f>
        <v>0</v>
      </c>
    </row>
    <row r="42" spans="1:18" ht="15.95" customHeight="1" x14ac:dyDescent="0.25">
      <c r="A42" s="6" t="s">
        <v>83</v>
      </c>
      <c r="B42" s="520" t="s">
        <v>59</v>
      </c>
      <c r="C42" s="521"/>
      <c r="D42" s="521"/>
      <c r="E42" s="521"/>
      <c r="F42" s="521"/>
      <c r="G42" s="521"/>
      <c r="H42" s="521"/>
      <c r="I42" s="521"/>
      <c r="J42" s="521"/>
      <c r="K42" s="521"/>
      <c r="L42" s="521"/>
      <c r="M42" s="521"/>
      <c r="N42" s="521"/>
      <c r="O42" s="522"/>
      <c r="R42" s="74">
        <f>'[1]2 pr._pajamos pagal rūšis'!L27-'[1]9 pr._įstaigų pajamos'!L42</f>
        <v>0</v>
      </c>
    </row>
    <row r="43" spans="1:18" ht="15" customHeight="1" x14ac:dyDescent="0.25">
      <c r="A43" s="6" t="s">
        <v>84</v>
      </c>
      <c r="B43" s="27" t="s">
        <v>7</v>
      </c>
      <c r="C43" s="8" t="s">
        <v>22</v>
      </c>
      <c r="D43" s="9">
        <f>E43+G43</f>
        <v>0.1</v>
      </c>
      <c r="E43" s="9">
        <v>0.1</v>
      </c>
      <c r="F43" s="9"/>
      <c r="G43" s="9"/>
      <c r="H43" s="10">
        <f t="shared" ref="H43:H53" si="5">I43+K43</f>
        <v>0</v>
      </c>
      <c r="I43" s="10"/>
      <c r="J43" s="10"/>
      <c r="K43" s="10"/>
      <c r="L43" s="12">
        <f t="shared" ref="L43:L53" si="6">M43+O43</f>
        <v>0.1</v>
      </c>
      <c r="M43" s="12">
        <f t="shared" ref="M43:O53" si="7">E43+I43</f>
        <v>0.1</v>
      </c>
      <c r="N43" s="12">
        <f t="shared" si="7"/>
        <v>0</v>
      </c>
      <c r="O43" s="12">
        <f t="shared" si="7"/>
        <v>0</v>
      </c>
      <c r="R43" s="74">
        <f>'[1]2 pr._pajamos pagal rūšis'!L28-'[1]9 pr._įstaigų pajamos'!L43</f>
        <v>0</v>
      </c>
    </row>
    <row r="44" spans="1:18" ht="15" customHeight="1" x14ac:dyDescent="0.25">
      <c r="A44" s="6" t="s">
        <v>85</v>
      </c>
      <c r="B44" s="36" t="s">
        <v>10</v>
      </c>
      <c r="C44" s="16" t="s">
        <v>22</v>
      </c>
      <c r="D44" s="17">
        <f t="shared" ref="D44:D53" si="8">E44+G44</f>
        <v>1.2</v>
      </c>
      <c r="E44" s="17">
        <v>1.2</v>
      </c>
      <c r="F44" s="17"/>
      <c r="G44" s="17"/>
      <c r="H44" s="11">
        <f t="shared" si="5"/>
        <v>0</v>
      </c>
      <c r="I44" s="11"/>
      <c r="J44" s="11"/>
      <c r="K44" s="11"/>
      <c r="L44" s="13">
        <f t="shared" si="6"/>
        <v>1.2</v>
      </c>
      <c r="M44" s="13">
        <f t="shared" si="7"/>
        <v>1.2</v>
      </c>
      <c r="N44" s="13">
        <f t="shared" si="7"/>
        <v>0</v>
      </c>
      <c r="O44" s="13">
        <f t="shared" si="7"/>
        <v>0</v>
      </c>
      <c r="R44" s="74">
        <f>'[1]2 pr._pajamos pagal rūšis'!L29-'[1]9 pr._įstaigų pajamos'!L44</f>
        <v>0</v>
      </c>
    </row>
    <row r="45" spans="1:18" ht="15" customHeight="1" x14ac:dyDescent="0.25">
      <c r="A45" s="6" t="s">
        <v>86</v>
      </c>
      <c r="B45" s="36" t="s">
        <v>11</v>
      </c>
      <c r="C45" s="16" t="s">
        <v>22</v>
      </c>
      <c r="D45" s="17">
        <f t="shared" si="8"/>
        <v>13.3</v>
      </c>
      <c r="E45" s="17">
        <v>9.1</v>
      </c>
      <c r="F45" s="17"/>
      <c r="G45" s="17">
        <v>4.2</v>
      </c>
      <c r="H45" s="11">
        <f t="shared" si="5"/>
        <v>0</v>
      </c>
      <c r="I45" s="11"/>
      <c r="J45" s="11"/>
      <c r="K45" s="11"/>
      <c r="L45" s="13">
        <f t="shared" si="6"/>
        <v>13.3</v>
      </c>
      <c r="M45" s="13">
        <f t="shared" si="7"/>
        <v>9.1</v>
      </c>
      <c r="N45" s="13">
        <f t="shared" si="7"/>
        <v>0</v>
      </c>
      <c r="O45" s="13">
        <f t="shared" si="7"/>
        <v>4.2</v>
      </c>
      <c r="R45" s="74">
        <f>'[1]2 pr._pajamos pagal rūšis'!L30-'[1]9 pr._įstaigų pajamos'!L45</f>
        <v>0</v>
      </c>
    </row>
    <row r="46" spans="1:18" ht="15" customHeight="1" x14ac:dyDescent="0.25">
      <c r="A46" s="6" t="s">
        <v>87</v>
      </c>
      <c r="B46" s="36" t="s">
        <v>12</v>
      </c>
      <c r="C46" s="16" t="s">
        <v>22</v>
      </c>
      <c r="D46" s="17">
        <f t="shared" si="8"/>
        <v>1.1000000000000001</v>
      </c>
      <c r="E46" s="17">
        <v>1.1000000000000001</v>
      </c>
      <c r="F46" s="17"/>
      <c r="G46" s="17"/>
      <c r="H46" s="11">
        <f t="shared" si="5"/>
        <v>0</v>
      </c>
      <c r="I46" s="11"/>
      <c r="J46" s="11"/>
      <c r="K46" s="11"/>
      <c r="L46" s="13">
        <f t="shared" si="6"/>
        <v>1.1000000000000001</v>
      </c>
      <c r="M46" s="13">
        <f t="shared" si="7"/>
        <v>1.1000000000000001</v>
      </c>
      <c r="N46" s="13">
        <f t="shared" si="7"/>
        <v>0</v>
      </c>
      <c r="O46" s="13">
        <f t="shared" si="7"/>
        <v>0</v>
      </c>
      <c r="R46" s="74">
        <f>'[1]2 pr._pajamos pagal rūšis'!L31-'[1]9 pr._įstaigų pajamos'!L46</f>
        <v>0</v>
      </c>
    </row>
    <row r="47" spans="1:18" ht="15" customHeight="1" x14ac:dyDescent="0.25">
      <c r="A47" s="14" t="s">
        <v>88</v>
      </c>
      <c r="B47" s="36" t="s">
        <v>13</v>
      </c>
      <c r="C47" s="16" t="s">
        <v>22</v>
      </c>
      <c r="D47" s="17">
        <f t="shared" si="8"/>
        <v>1.6</v>
      </c>
      <c r="E47" s="17">
        <v>1.6</v>
      </c>
      <c r="F47" s="17"/>
      <c r="G47" s="17"/>
      <c r="H47" s="11">
        <f t="shared" si="5"/>
        <v>0</v>
      </c>
      <c r="I47" s="11"/>
      <c r="J47" s="11"/>
      <c r="K47" s="11"/>
      <c r="L47" s="13">
        <f t="shared" si="6"/>
        <v>1.6</v>
      </c>
      <c r="M47" s="13">
        <f t="shared" si="7"/>
        <v>1.6</v>
      </c>
      <c r="N47" s="13">
        <f t="shared" si="7"/>
        <v>0</v>
      </c>
      <c r="O47" s="13">
        <f t="shared" si="7"/>
        <v>0</v>
      </c>
      <c r="R47" s="74">
        <f>'[1]2 pr._pajamos pagal rūšis'!L32-'[1]9 pr._įstaigų pajamos'!L47</f>
        <v>0</v>
      </c>
    </row>
    <row r="48" spans="1:18" ht="15" customHeight="1" x14ac:dyDescent="0.25">
      <c r="A48" s="14" t="s">
        <v>89</v>
      </c>
      <c r="B48" s="13" t="s">
        <v>14</v>
      </c>
      <c r="C48" s="16" t="s">
        <v>22</v>
      </c>
      <c r="D48" s="17">
        <f t="shared" si="8"/>
        <v>2.9</v>
      </c>
      <c r="E48" s="17">
        <v>2.9</v>
      </c>
      <c r="F48" s="17"/>
      <c r="G48" s="17"/>
      <c r="H48" s="11">
        <f t="shared" si="5"/>
        <v>0</v>
      </c>
      <c r="I48" s="11"/>
      <c r="J48" s="11"/>
      <c r="K48" s="11"/>
      <c r="L48" s="13">
        <f t="shared" si="6"/>
        <v>2.9</v>
      </c>
      <c r="M48" s="13">
        <f t="shared" si="7"/>
        <v>2.9</v>
      </c>
      <c r="N48" s="13">
        <f t="shared" si="7"/>
        <v>0</v>
      </c>
      <c r="O48" s="13">
        <f t="shared" si="7"/>
        <v>0</v>
      </c>
      <c r="R48" s="74">
        <f>'[1]2 pr._pajamos pagal rūšis'!L33-'[1]9 pr._įstaigų pajamos'!L48</f>
        <v>0</v>
      </c>
    </row>
    <row r="49" spans="1:18" x14ac:dyDescent="0.25">
      <c r="A49" s="6" t="s">
        <v>90</v>
      </c>
      <c r="B49" s="13" t="s">
        <v>15</v>
      </c>
      <c r="C49" s="16" t="s">
        <v>22</v>
      </c>
      <c r="D49" s="17">
        <f t="shared" si="8"/>
        <v>2.9</v>
      </c>
      <c r="E49" s="17">
        <v>2.9</v>
      </c>
      <c r="F49" s="17"/>
      <c r="G49" s="17"/>
      <c r="H49" s="11">
        <f t="shared" si="5"/>
        <v>0</v>
      </c>
      <c r="I49" s="11"/>
      <c r="J49" s="11"/>
      <c r="K49" s="11"/>
      <c r="L49" s="13">
        <f t="shared" si="6"/>
        <v>2.9</v>
      </c>
      <c r="M49" s="13">
        <f t="shared" si="7"/>
        <v>2.9</v>
      </c>
      <c r="N49" s="13">
        <f t="shared" si="7"/>
        <v>0</v>
      </c>
      <c r="O49" s="13">
        <f t="shared" si="7"/>
        <v>0</v>
      </c>
      <c r="R49" s="74">
        <f>'[1]2 pr._pajamos pagal rūšis'!L34-'[1]9 pr._įstaigų pajamos'!L49</f>
        <v>0</v>
      </c>
    </row>
    <row r="50" spans="1:18" ht="15" customHeight="1" x14ac:dyDescent="0.25">
      <c r="A50" s="6" t="s">
        <v>91</v>
      </c>
      <c r="B50" s="36" t="s">
        <v>16</v>
      </c>
      <c r="C50" s="16" t="s">
        <v>22</v>
      </c>
      <c r="D50" s="17">
        <f t="shared" si="8"/>
        <v>9.9</v>
      </c>
      <c r="E50" s="17">
        <v>9.9</v>
      </c>
      <c r="F50" s="17"/>
      <c r="G50" s="17"/>
      <c r="H50" s="11">
        <f t="shared" si="5"/>
        <v>0</v>
      </c>
      <c r="I50" s="11">
        <v>-1.1000000000000001</v>
      </c>
      <c r="J50" s="11"/>
      <c r="K50" s="11">
        <v>1.1000000000000001</v>
      </c>
      <c r="L50" s="13">
        <f t="shared" si="6"/>
        <v>9.9</v>
      </c>
      <c r="M50" s="13">
        <f t="shared" si="7"/>
        <v>8.8000000000000007</v>
      </c>
      <c r="N50" s="13">
        <f t="shared" si="7"/>
        <v>0</v>
      </c>
      <c r="O50" s="13">
        <f t="shared" si="7"/>
        <v>1.1000000000000001</v>
      </c>
      <c r="R50" s="74">
        <f>'[1]2 pr._pajamos pagal rūšis'!L35-'[1]9 pr._įstaigų pajamos'!L50</f>
        <v>0</v>
      </c>
    </row>
    <row r="51" spans="1:18" ht="15" customHeight="1" x14ac:dyDescent="0.25">
      <c r="A51" s="6" t="s">
        <v>92</v>
      </c>
      <c r="B51" s="36" t="s">
        <v>17</v>
      </c>
      <c r="C51" s="16" t="s">
        <v>22</v>
      </c>
      <c r="D51" s="17">
        <f t="shared" si="8"/>
        <v>0.4</v>
      </c>
      <c r="E51" s="17">
        <v>0.4</v>
      </c>
      <c r="F51" s="17"/>
      <c r="G51" s="17"/>
      <c r="H51" s="11">
        <f t="shared" si="5"/>
        <v>0</v>
      </c>
      <c r="I51" s="11"/>
      <c r="J51" s="11"/>
      <c r="K51" s="11"/>
      <c r="L51" s="13">
        <f t="shared" si="6"/>
        <v>0.4</v>
      </c>
      <c r="M51" s="13">
        <f t="shared" si="7"/>
        <v>0.4</v>
      </c>
      <c r="N51" s="13">
        <f t="shared" si="7"/>
        <v>0</v>
      </c>
      <c r="O51" s="13">
        <f t="shared" si="7"/>
        <v>0</v>
      </c>
      <c r="R51" s="74">
        <f>'[1]2 pr._pajamos pagal rūšis'!L36-'[1]9 pr._įstaigų pajamos'!L51</f>
        <v>0</v>
      </c>
    </row>
    <row r="52" spans="1:18" ht="15" customHeight="1" x14ac:dyDescent="0.25">
      <c r="A52" s="6" t="s">
        <v>93</v>
      </c>
      <c r="B52" s="36" t="s">
        <v>18</v>
      </c>
      <c r="C52" s="16" t="s">
        <v>22</v>
      </c>
      <c r="D52" s="17">
        <f t="shared" si="8"/>
        <v>1.5</v>
      </c>
      <c r="E52" s="17">
        <v>1.5</v>
      </c>
      <c r="F52" s="17"/>
      <c r="G52" s="17"/>
      <c r="H52" s="11">
        <f t="shared" si="5"/>
        <v>0</v>
      </c>
      <c r="I52" s="11"/>
      <c r="J52" s="11"/>
      <c r="K52" s="11"/>
      <c r="L52" s="13">
        <f t="shared" si="6"/>
        <v>1.5</v>
      </c>
      <c r="M52" s="13">
        <f t="shared" si="7"/>
        <v>1.5</v>
      </c>
      <c r="N52" s="13">
        <f t="shared" si="7"/>
        <v>0</v>
      </c>
      <c r="O52" s="13">
        <f t="shared" si="7"/>
        <v>0</v>
      </c>
      <c r="R52" s="74">
        <f>'[1]2 pr._pajamos pagal rūšis'!L37-'[1]9 pr._įstaigų pajamos'!L52</f>
        <v>0</v>
      </c>
    </row>
    <row r="53" spans="1:18" ht="15" customHeight="1" x14ac:dyDescent="0.25">
      <c r="A53" s="39" t="s">
        <v>94</v>
      </c>
      <c r="B53" s="36" t="s">
        <v>19</v>
      </c>
      <c r="C53" s="16" t="s">
        <v>22</v>
      </c>
      <c r="D53" s="17">
        <f t="shared" si="8"/>
        <v>0.9</v>
      </c>
      <c r="E53" s="17">
        <v>0.9</v>
      </c>
      <c r="F53" s="17"/>
      <c r="G53" s="17"/>
      <c r="H53" s="11">
        <f t="shared" si="5"/>
        <v>0</v>
      </c>
      <c r="I53" s="11"/>
      <c r="J53" s="11"/>
      <c r="K53" s="11"/>
      <c r="L53" s="13">
        <f t="shared" si="6"/>
        <v>0.9</v>
      </c>
      <c r="M53" s="13">
        <f t="shared" si="7"/>
        <v>0.9</v>
      </c>
      <c r="N53" s="13">
        <f t="shared" si="7"/>
        <v>0</v>
      </c>
      <c r="O53" s="13">
        <f t="shared" si="7"/>
        <v>0</v>
      </c>
      <c r="R53" s="74">
        <f>'[1]2 pr._pajamos pagal rūšis'!L38-'[1]9 pr._įstaigų pajamos'!L53</f>
        <v>0</v>
      </c>
    </row>
    <row r="54" spans="1:18" ht="15.95" customHeight="1" x14ac:dyDescent="0.25">
      <c r="A54" s="92" t="s">
        <v>95</v>
      </c>
      <c r="B54" s="22" t="s">
        <v>175</v>
      </c>
      <c r="C54" s="26"/>
      <c r="D54" s="24">
        <f>SUM(D43:D53)</f>
        <v>35.799999999999997</v>
      </c>
      <c r="E54" s="24">
        <f>SUM(E43:E53)</f>
        <v>31.599999999999994</v>
      </c>
      <c r="F54" s="24">
        <f>SUM(F43:F53)</f>
        <v>0</v>
      </c>
      <c r="G54" s="24">
        <f t="shared" ref="G54:O54" si="9">SUM(G43:G53)</f>
        <v>4.2</v>
      </c>
      <c r="H54" s="25">
        <f t="shared" si="9"/>
        <v>0</v>
      </c>
      <c r="I54" s="25">
        <f t="shared" si="9"/>
        <v>-1.1000000000000001</v>
      </c>
      <c r="J54" s="25">
        <f t="shared" si="9"/>
        <v>0</v>
      </c>
      <c r="K54" s="25">
        <f t="shared" si="9"/>
        <v>1.1000000000000001</v>
      </c>
      <c r="L54" s="22">
        <f t="shared" si="9"/>
        <v>35.799999999999997</v>
      </c>
      <c r="M54" s="22">
        <f t="shared" si="9"/>
        <v>30.499999999999996</v>
      </c>
      <c r="N54" s="22">
        <f t="shared" si="9"/>
        <v>0</v>
      </c>
      <c r="O54" s="22">
        <f t="shared" si="9"/>
        <v>5.3000000000000007</v>
      </c>
      <c r="R54" s="74">
        <f>'[1]2 pr._pajamos pagal rūšis'!L39-'[1]9 pr._įstaigų pajamos'!L54</f>
        <v>0</v>
      </c>
    </row>
    <row r="55" spans="1:18" ht="15.95" customHeight="1" x14ac:dyDescent="0.25">
      <c r="A55" s="6" t="s">
        <v>96</v>
      </c>
      <c r="B55" s="520" t="s">
        <v>63</v>
      </c>
      <c r="C55" s="521"/>
      <c r="D55" s="521"/>
      <c r="E55" s="521"/>
      <c r="F55" s="521"/>
      <c r="G55" s="521"/>
      <c r="H55" s="521"/>
      <c r="I55" s="521"/>
      <c r="J55" s="521"/>
      <c r="K55" s="521"/>
      <c r="L55" s="521"/>
      <c r="M55" s="521"/>
      <c r="N55" s="521"/>
      <c r="O55" s="521"/>
      <c r="R55" s="74">
        <f>'[1]2 pr._pajamos pagal rūšis'!L40-'[1]9 pr._įstaigų pajamos'!L55</f>
        <v>0</v>
      </c>
    </row>
    <row r="56" spans="1:18" ht="15" customHeight="1" x14ac:dyDescent="0.25">
      <c r="A56" s="39" t="s">
        <v>97</v>
      </c>
      <c r="B56" s="36" t="s">
        <v>20</v>
      </c>
      <c r="C56" s="16" t="s">
        <v>32</v>
      </c>
      <c r="D56" s="17">
        <f>E56+G56</f>
        <v>105.6</v>
      </c>
      <c r="E56" s="17">
        <v>24.3</v>
      </c>
      <c r="F56" s="17"/>
      <c r="G56" s="17">
        <v>81.3</v>
      </c>
      <c r="H56" s="11">
        <f t="shared" ref="H56:H115" si="10">I56+K56</f>
        <v>0</v>
      </c>
      <c r="I56" s="11"/>
      <c r="J56" s="11"/>
      <c r="K56" s="11"/>
      <c r="L56" s="13">
        <f t="shared" ref="L56:L115" si="11">M56+O56</f>
        <v>105.6</v>
      </c>
      <c r="M56" s="13">
        <f t="shared" ref="M56:O115" si="12">E56+I56</f>
        <v>24.3</v>
      </c>
      <c r="N56" s="13">
        <f t="shared" si="12"/>
        <v>0</v>
      </c>
      <c r="O56" s="13">
        <f t="shared" si="12"/>
        <v>81.3</v>
      </c>
      <c r="R56" s="74">
        <f>'[1]2 pr._pajamos pagal rūšis'!L41-'[1]9 pr._įstaigų pajamos'!L56</f>
        <v>0</v>
      </c>
    </row>
    <row r="57" spans="1:18" ht="15" hidden="1" customHeight="1" x14ac:dyDescent="0.25">
      <c r="A57" s="41" t="s">
        <v>98</v>
      </c>
      <c r="B57" s="30" t="s">
        <v>70</v>
      </c>
      <c r="C57" s="31" t="s">
        <v>32</v>
      </c>
      <c r="D57" s="17">
        <f>E57+G57</f>
        <v>0</v>
      </c>
      <c r="E57" s="139"/>
      <c r="F57" s="139"/>
      <c r="G57" s="139"/>
      <c r="H57" s="11">
        <f t="shared" si="10"/>
        <v>0</v>
      </c>
      <c r="I57" s="76"/>
      <c r="J57" s="76"/>
      <c r="K57" s="76"/>
      <c r="L57" s="13">
        <f t="shared" si="11"/>
        <v>0</v>
      </c>
      <c r="M57" s="13">
        <f t="shared" si="12"/>
        <v>0</v>
      </c>
      <c r="N57" s="13">
        <f t="shared" si="12"/>
        <v>0</v>
      </c>
      <c r="O57" s="13">
        <f t="shared" si="12"/>
        <v>0</v>
      </c>
      <c r="R57" s="74">
        <f>'[1]2 pr._pajamos pagal rūšis'!L42-'[1]9 pr._įstaigų pajamos'!L57</f>
        <v>0</v>
      </c>
    </row>
    <row r="58" spans="1:18" ht="15.95" customHeight="1" x14ac:dyDescent="0.25">
      <c r="A58" s="21" t="s">
        <v>98</v>
      </c>
      <c r="B58" s="45" t="s">
        <v>176</v>
      </c>
      <c r="C58" s="75"/>
      <c r="D58" s="24">
        <f>D56+D57</f>
        <v>105.6</v>
      </c>
      <c r="E58" s="24">
        <f t="shared" ref="E58:O58" si="13">E56+E57</f>
        <v>24.3</v>
      </c>
      <c r="F58" s="24">
        <f t="shared" si="13"/>
        <v>0</v>
      </c>
      <c r="G58" s="24">
        <f t="shared" si="13"/>
        <v>81.3</v>
      </c>
      <c r="H58" s="25">
        <f t="shared" si="13"/>
        <v>0</v>
      </c>
      <c r="I58" s="25">
        <f t="shared" si="13"/>
        <v>0</v>
      </c>
      <c r="J58" s="25">
        <f t="shared" si="13"/>
        <v>0</v>
      </c>
      <c r="K58" s="25">
        <f t="shared" si="13"/>
        <v>0</v>
      </c>
      <c r="L58" s="22">
        <f t="shared" si="13"/>
        <v>105.6</v>
      </c>
      <c r="M58" s="22">
        <f t="shared" si="13"/>
        <v>24.3</v>
      </c>
      <c r="N58" s="22">
        <f t="shared" si="13"/>
        <v>0</v>
      </c>
      <c r="O58" s="22">
        <f t="shared" si="13"/>
        <v>81.3</v>
      </c>
      <c r="R58" s="74">
        <f>'[1]2 pr._pajamos pagal rūšis'!L43-'[1]9 pr._įstaigų pajamos'!L58</f>
        <v>0</v>
      </c>
    </row>
    <row r="59" spans="1:18" ht="15.95" customHeight="1" x14ac:dyDescent="0.25">
      <c r="A59" s="6" t="s">
        <v>99</v>
      </c>
      <c r="B59" s="520" t="s">
        <v>171</v>
      </c>
      <c r="C59" s="521"/>
      <c r="D59" s="521"/>
      <c r="E59" s="521"/>
      <c r="F59" s="521"/>
      <c r="G59" s="521"/>
      <c r="H59" s="521"/>
      <c r="I59" s="521"/>
      <c r="J59" s="521"/>
      <c r="K59" s="521"/>
      <c r="L59" s="521"/>
      <c r="M59" s="521"/>
      <c r="N59" s="521"/>
      <c r="O59" s="522"/>
      <c r="R59" s="74">
        <f>'[1]2 pr._pajamos pagal rūšis'!L44-'[1]9 pr._įstaigų pajamos'!L59</f>
        <v>0</v>
      </c>
    </row>
    <row r="60" spans="1:18" ht="15.95" customHeight="1" x14ac:dyDescent="0.25">
      <c r="A60" s="6" t="s">
        <v>100</v>
      </c>
      <c r="B60" s="15" t="s">
        <v>55</v>
      </c>
      <c r="C60" s="78" t="s">
        <v>51</v>
      </c>
      <c r="D60" s="9">
        <f t="shared" ref="D60:D93" si="14">E60+G60</f>
        <v>0.1</v>
      </c>
      <c r="E60" s="9">
        <v>0.1</v>
      </c>
      <c r="F60" s="9"/>
      <c r="G60" s="9"/>
      <c r="H60" s="10">
        <f t="shared" ref="H60:H61" si="15">I60+K60</f>
        <v>0</v>
      </c>
      <c r="I60" s="10"/>
      <c r="J60" s="10"/>
      <c r="K60" s="10"/>
      <c r="L60" s="12">
        <f t="shared" ref="L60:L61" si="16">M60+O60</f>
        <v>0.1</v>
      </c>
      <c r="M60" s="12">
        <f t="shared" ref="M60:O61" si="17">E60+I60</f>
        <v>0.1</v>
      </c>
      <c r="N60" s="12">
        <f t="shared" si="17"/>
        <v>0</v>
      </c>
      <c r="O60" s="12">
        <f t="shared" si="17"/>
        <v>0</v>
      </c>
      <c r="R60" s="74">
        <f>'[1]2 pr._pajamos pagal rūšis'!L45-'[1]9 pr._įstaigų pajamos'!L60</f>
        <v>0</v>
      </c>
    </row>
    <row r="61" spans="1:18" ht="15.95" customHeight="1" x14ac:dyDescent="0.25">
      <c r="A61" s="14" t="s">
        <v>101</v>
      </c>
      <c r="B61" s="13" t="s">
        <v>33</v>
      </c>
      <c r="C61" s="16" t="s">
        <v>51</v>
      </c>
      <c r="D61" s="9">
        <f t="shared" si="14"/>
        <v>0.1</v>
      </c>
      <c r="E61" s="9">
        <v>0.1</v>
      </c>
      <c r="F61" s="9"/>
      <c r="G61" s="9"/>
      <c r="H61" s="10">
        <f t="shared" si="15"/>
        <v>0</v>
      </c>
      <c r="I61" s="10"/>
      <c r="J61" s="10"/>
      <c r="K61" s="10"/>
      <c r="L61" s="12">
        <f t="shared" si="16"/>
        <v>0.1</v>
      </c>
      <c r="M61" s="12">
        <f t="shared" si="17"/>
        <v>0.1</v>
      </c>
      <c r="N61" s="12">
        <f t="shared" si="17"/>
        <v>0</v>
      </c>
      <c r="O61" s="12">
        <f t="shared" si="17"/>
        <v>0</v>
      </c>
      <c r="R61" s="74">
        <f>'[1]2 pr._pajamos pagal rūšis'!L46-'[1]9 pr._įstaigų pajamos'!L61</f>
        <v>0</v>
      </c>
    </row>
    <row r="62" spans="1:18" ht="15" customHeight="1" x14ac:dyDescent="0.25">
      <c r="A62" s="14" t="s">
        <v>102</v>
      </c>
      <c r="B62" s="77" t="s">
        <v>160</v>
      </c>
      <c r="C62" s="78" t="s">
        <v>51</v>
      </c>
      <c r="D62" s="9">
        <f t="shared" si="14"/>
        <v>1.5</v>
      </c>
      <c r="E62" s="9">
        <v>1.5</v>
      </c>
      <c r="F62" s="9"/>
      <c r="G62" s="9"/>
      <c r="H62" s="10">
        <f t="shared" si="10"/>
        <v>0</v>
      </c>
      <c r="I62" s="10"/>
      <c r="J62" s="10"/>
      <c r="K62" s="10"/>
      <c r="L62" s="12">
        <f t="shared" si="11"/>
        <v>1.5</v>
      </c>
      <c r="M62" s="12">
        <f t="shared" si="12"/>
        <v>1.5</v>
      </c>
      <c r="N62" s="12">
        <f t="shared" si="12"/>
        <v>0</v>
      </c>
      <c r="O62" s="12">
        <f t="shared" si="12"/>
        <v>0</v>
      </c>
      <c r="R62" s="74">
        <f>'[1]2 pr._pajamos pagal rūšis'!L47-'[1]9 pr._įstaigų pajamos'!L62</f>
        <v>0</v>
      </c>
    </row>
    <row r="63" spans="1:18" ht="15" customHeight="1" x14ac:dyDescent="0.25">
      <c r="A63" s="20" t="s">
        <v>103</v>
      </c>
      <c r="B63" s="30" t="s">
        <v>417</v>
      </c>
      <c r="C63" s="31" t="s">
        <v>51</v>
      </c>
      <c r="D63" s="17">
        <f t="shared" si="14"/>
        <v>6.4</v>
      </c>
      <c r="E63" s="17">
        <v>6.4</v>
      </c>
      <c r="F63" s="17"/>
      <c r="G63" s="17"/>
      <c r="H63" s="11">
        <f t="shared" si="10"/>
        <v>0</v>
      </c>
      <c r="I63" s="11"/>
      <c r="J63" s="11"/>
      <c r="K63" s="11"/>
      <c r="L63" s="13">
        <f t="shared" si="11"/>
        <v>6.4</v>
      </c>
      <c r="M63" s="13">
        <f t="shared" si="12"/>
        <v>6.4</v>
      </c>
      <c r="N63" s="13">
        <f t="shared" si="12"/>
        <v>0</v>
      </c>
      <c r="O63" s="13">
        <f t="shared" si="12"/>
        <v>0</v>
      </c>
      <c r="R63" s="74">
        <f>'[1]2 pr._pajamos pagal rūšis'!L48-'[1]9 pr._įstaigų pajamos'!L63</f>
        <v>0</v>
      </c>
    </row>
    <row r="64" spans="1:18" ht="15" customHeight="1" x14ac:dyDescent="0.25">
      <c r="A64" s="6" t="s">
        <v>104</v>
      </c>
      <c r="B64" s="13" t="s">
        <v>152</v>
      </c>
      <c r="C64" s="31" t="s">
        <v>51</v>
      </c>
      <c r="D64" s="17">
        <f t="shared" si="14"/>
        <v>7.1</v>
      </c>
      <c r="E64" s="17">
        <v>7.1</v>
      </c>
      <c r="F64" s="17"/>
      <c r="G64" s="17"/>
      <c r="H64" s="11">
        <f t="shared" si="10"/>
        <v>0</v>
      </c>
      <c r="I64" s="11"/>
      <c r="J64" s="11"/>
      <c r="K64" s="11"/>
      <c r="L64" s="13">
        <f t="shared" si="11"/>
        <v>7.1</v>
      </c>
      <c r="M64" s="13">
        <f t="shared" si="12"/>
        <v>7.1</v>
      </c>
      <c r="N64" s="13">
        <f t="shared" si="12"/>
        <v>0</v>
      </c>
      <c r="O64" s="13">
        <f t="shared" si="12"/>
        <v>0</v>
      </c>
      <c r="R64" s="74">
        <f>'[1]2 pr._pajamos pagal rūšis'!L49-'[1]9 pr._įstaigų pajamos'!L64</f>
        <v>0</v>
      </c>
    </row>
    <row r="65" spans="1:18" ht="15" customHeight="1" x14ac:dyDescent="0.25">
      <c r="A65" s="6" t="s">
        <v>105</v>
      </c>
      <c r="B65" s="32" t="s">
        <v>342</v>
      </c>
      <c r="C65" s="31" t="s">
        <v>51</v>
      </c>
      <c r="D65" s="17">
        <f t="shared" si="14"/>
        <v>7.9</v>
      </c>
      <c r="E65" s="17">
        <v>7.9</v>
      </c>
      <c r="F65" s="17"/>
      <c r="G65" s="17"/>
      <c r="H65" s="11">
        <f t="shared" si="10"/>
        <v>0</v>
      </c>
      <c r="I65" s="11"/>
      <c r="J65" s="11"/>
      <c r="K65" s="11"/>
      <c r="L65" s="13">
        <f t="shared" si="11"/>
        <v>7.9</v>
      </c>
      <c r="M65" s="13">
        <f t="shared" si="12"/>
        <v>7.9</v>
      </c>
      <c r="N65" s="13">
        <f t="shared" si="12"/>
        <v>0</v>
      </c>
      <c r="O65" s="13">
        <f t="shared" si="12"/>
        <v>0</v>
      </c>
      <c r="R65" s="74">
        <f>'[1]2 pr._pajamos pagal rūšis'!L50-'[1]9 pr._įstaigų pajamos'!L65</f>
        <v>0</v>
      </c>
    </row>
    <row r="66" spans="1:18" ht="15" customHeight="1" x14ac:dyDescent="0.25">
      <c r="A66" s="33" t="s">
        <v>106</v>
      </c>
      <c r="B66" s="30" t="s">
        <v>418</v>
      </c>
      <c r="C66" s="16" t="s">
        <v>51</v>
      </c>
      <c r="D66" s="17">
        <f t="shared" si="14"/>
        <v>37.6</v>
      </c>
      <c r="E66" s="17">
        <v>37.6</v>
      </c>
      <c r="F66" s="17">
        <v>19.399999999999999</v>
      </c>
      <c r="G66" s="17"/>
      <c r="H66" s="11">
        <f t="shared" si="10"/>
        <v>0</v>
      </c>
      <c r="I66" s="11"/>
      <c r="J66" s="11"/>
      <c r="K66" s="11"/>
      <c r="L66" s="13">
        <f t="shared" si="11"/>
        <v>37.6</v>
      </c>
      <c r="M66" s="13">
        <f t="shared" si="12"/>
        <v>37.6</v>
      </c>
      <c r="N66" s="13">
        <f t="shared" si="12"/>
        <v>19.399999999999999</v>
      </c>
      <c r="O66" s="13">
        <f t="shared" si="12"/>
        <v>0</v>
      </c>
      <c r="R66" s="74">
        <f>'[1]2 pr._pajamos pagal rūšis'!L51-'[1]9 pr._įstaigų pajamos'!L66</f>
        <v>0</v>
      </c>
    </row>
    <row r="67" spans="1:18" ht="15" customHeight="1" x14ac:dyDescent="0.25">
      <c r="A67" s="33" t="s">
        <v>107</v>
      </c>
      <c r="B67" s="30" t="s">
        <v>419</v>
      </c>
      <c r="C67" s="16" t="s">
        <v>51</v>
      </c>
      <c r="D67" s="17">
        <f t="shared" si="14"/>
        <v>10.9</v>
      </c>
      <c r="E67" s="17">
        <v>10.9</v>
      </c>
      <c r="F67" s="17"/>
      <c r="G67" s="17"/>
      <c r="H67" s="11">
        <f t="shared" si="10"/>
        <v>0</v>
      </c>
      <c r="I67" s="11"/>
      <c r="J67" s="11"/>
      <c r="K67" s="11"/>
      <c r="L67" s="13">
        <f t="shared" si="11"/>
        <v>10.9</v>
      </c>
      <c r="M67" s="13">
        <f t="shared" si="12"/>
        <v>10.9</v>
      </c>
      <c r="N67" s="13">
        <f t="shared" si="12"/>
        <v>0</v>
      </c>
      <c r="O67" s="13">
        <f t="shared" si="12"/>
        <v>0</v>
      </c>
      <c r="R67" s="74">
        <f>'[1]2 pr._pajamos pagal rūšis'!L52-'[1]9 pr._įstaigų pajamos'!L67</f>
        <v>0</v>
      </c>
    </row>
    <row r="68" spans="1:18" ht="15" customHeight="1" x14ac:dyDescent="0.25">
      <c r="A68" s="33" t="s">
        <v>108</v>
      </c>
      <c r="B68" s="30" t="s">
        <v>420</v>
      </c>
      <c r="C68" s="31" t="s">
        <v>51</v>
      </c>
      <c r="D68" s="17">
        <f t="shared" si="14"/>
        <v>0.1</v>
      </c>
      <c r="E68" s="17">
        <v>0.1</v>
      </c>
      <c r="F68" s="17"/>
      <c r="G68" s="17"/>
      <c r="H68" s="11">
        <f t="shared" si="10"/>
        <v>0</v>
      </c>
      <c r="I68" s="11"/>
      <c r="J68" s="11"/>
      <c r="K68" s="11"/>
      <c r="L68" s="13">
        <f t="shared" si="11"/>
        <v>0.1</v>
      </c>
      <c r="M68" s="13">
        <f t="shared" si="12"/>
        <v>0.1</v>
      </c>
      <c r="N68" s="13">
        <f t="shared" si="12"/>
        <v>0</v>
      </c>
      <c r="O68" s="13">
        <f t="shared" si="12"/>
        <v>0</v>
      </c>
      <c r="R68" s="74">
        <f>'[1]2 pr._pajamos pagal rūšis'!L53-'[1]9 pr._įstaigų pajamos'!L68</f>
        <v>0</v>
      </c>
    </row>
    <row r="69" spans="1:18" ht="15" customHeight="1" x14ac:dyDescent="0.25">
      <c r="A69" s="33" t="s">
        <v>109</v>
      </c>
      <c r="B69" s="30" t="s">
        <v>391</v>
      </c>
      <c r="C69" s="16" t="s">
        <v>51</v>
      </c>
      <c r="D69" s="17">
        <f t="shared" si="14"/>
        <v>2.2000000000000002</v>
      </c>
      <c r="E69" s="17">
        <v>2.2000000000000002</v>
      </c>
      <c r="F69" s="17"/>
      <c r="G69" s="17"/>
      <c r="H69" s="11">
        <f t="shared" si="10"/>
        <v>0</v>
      </c>
      <c r="I69" s="11"/>
      <c r="J69" s="11"/>
      <c r="K69" s="11"/>
      <c r="L69" s="13">
        <f t="shared" si="11"/>
        <v>2.2000000000000002</v>
      </c>
      <c r="M69" s="13">
        <f t="shared" si="12"/>
        <v>2.2000000000000002</v>
      </c>
      <c r="N69" s="13">
        <f t="shared" si="12"/>
        <v>0</v>
      </c>
      <c r="O69" s="13">
        <f t="shared" si="12"/>
        <v>0</v>
      </c>
      <c r="R69" s="74">
        <f>'[1]2 pr._pajamos pagal rūšis'!L54-'[1]9 pr._įstaigų pajamos'!L69</f>
        <v>0</v>
      </c>
    </row>
    <row r="70" spans="1:18" ht="15" customHeight="1" x14ac:dyDescent="0.25">
      <c r="A70" s="33" t="s">
        <v>155</v>
      </c>
      <c r="B70" s="179" t="s">
        <v>46</v>
      </c>
      <c r="C70" s="16" t="s">
        <v>51</v>
      </c>
      <c r="D70" s="17">
        <f t="shared" si="14"/>
        <v>0.1</v>
      </c>
      <c r="E70" s="17">
        <v>0.1</v>
      </c>
      <c r="F70" s="17"/>
      <c r="G70" s="17"/>
      <c r="H70" s="11">
        <f t="shared" si="10"/>
        <v>0</v>
      </c>
      <c r="I70" s="11"/>
      <c r="J70" s="11"/>
      <c r="K70" s="11"/>
      <c r="L70" s="13">
        <f t="shared" si="11"/>
        <v>0.1</v>
      </c>
      <c r="M70" s="13">
        <f t="shared" si="12"/>
        <v>0.1</v>
      </c>
      <c r="N70" s="13">
        <f t="shared" si="12"/>
        <v>0</v>
      </c>
      <c r="O70" s="13">
        <f t="shared" si="12"/>
        <v>0</v>
      </c>
      <c r="R70" s="74">
        <f>'[1]2 pr._pajamos pagal rūšis'!L55-'[1]9 pr._įstaigų pajamos'!L70</f>
        <v>0</v>
      </c>
    </row>
    <row r="71" spans="1:18" ht="15" customHeight="1" x14ac:dyDescent="0.25">
      <c r="A71" s="33" t="s">
        <v>156</v>
      </c>
      <c r="B71" s="13" t="s">
        <v>43</v>
      </c>
      <c r="C71" s="16" t="s">
        <v>51</v>
      </c>
      <c r="D71" s="17">
        <f t="shared" si="14"/>
        <v>0.1</v>
      </c>
      <c r="E71" s="17">
        <v>0.1</v>
      </c>
      <c r="F71" s="17"/>
      <c r="G71" s="17"/>
      <c r="H71" s="11">
        <f t="shared" si="10"/>
        <v>0</v>
      </c>
      <c r="I71" s="11"/>
      <c r="J71" s="11"/>
      <c r="K71" s="11"/>
      <c r="L71" s="13">
        <f t="shared" si="11"/>
        <v>0.1</v>
      </c>
      <c r="M71" s="13">
        <f t="shared" si="12"/>
        <v>0.1</v>
      </c>
      <c r="N71" s="13">
        <f t="shared" si="12"/>
        <v>0</v>
      </c>
      <c r="O71" s="13">
        <f t="shared" si="12"/>
        <v>0</v>
      </c>
      <c r="R71" s="74">
        <f>'[1]2 pr._pajamos pagal rūšis'!L56-'[1]9 pr._įstaigų pajamos'!L71</f>
        <v>0</v>
      </c>
    </row>
    <row r="72" spans="1:18" ht="15" customHeight="1" x14ac:dyDescent="0.25">
      <c r="A72" s="33" t="s">
        <v>110</v>
      </c>
      <c r="B72" s="34" t="s">
        <v>165</v>
      </c>
      <c r="C72" s="79" t="s">
        <v>51</v>
      </c>
      <c r="D72" s="17">
        <f t="shared" si="14"/>
        <v>6.6</v>
      </c>
      <c r="E72" s="17">
        <v>6.6</v>
      </c>
      <c r="F72" s="17"/>
      <c r="G72" s="17"/>
      <c r="H72" s="11">
        <f t="shared" si="10"/>
        <v>0</v>
      </c>
      <c r="I72" s="11"/>
      <c r="J72" s="11"/>
      <c r="K72" s="11"/>
      <c r="L72" s="13">
        <f t="shared" si="11"/>
        <v>6.6</v>
      </c>
      <c r="M72" s="13">
        <f t="shared" si="12"/>
        <v>6.6</v>
      </c>
      <c r="N72" s="13">
        <f t="shared" si="12"/>
        <v>0</v>
      </c>
      <c r="O72" s="13">
        <f t="shared" si="12"/>
        <v>0</v>
      </c>
      <c r="R72" s="74">
        <f>'[1]2 pr._pajamos pagal rūšis'!L57-'[1]9 pr._įstaigų pajamos'!L72</f>
        <v>0</v>
      </c>
    </row>
    <row r="73" spans="1:18" ht="15" customHeight="1" x14ac:dyDescent="0.25">
      <c r="A73" s="33" t="s">
        <v>157</v>
      </c>
      <c r="B73" s="34" t="s">
        <v>44</v>
      </c>
      <c r="C73" s="79" t="s">
        <v>51</v>
      </c>
      <c r="D73" s="17">
        <f t="shared" si="14"/>
        <v>0.1</v>
      </c>
      <c r="E73" s="17">
        <v>0.1</v>
      </c>
      <c r="F73" s="17"/>
      <c r="G73" s="17"/>
      <c r="H73" s="11">
        <f t="shared" si="10"/>
        <v>0</v>
      </c>
      <c r="I73" s="11"/>
      <c r="J73" s="11"/>
      <c r="K73" s="11"/>
      <c r="L73" s="13">
        <f t="shared" si="11"/>
        <v>0.1</v>
      </c>
      <c r="M73" s="13">
        <f t="shared" si="12"/>
        <v>0.1</v>
      </c>
      <c r="N73" s="13">
        <f t="shared" si="12"/>
        <v>0</v>
      </c>
      <c r="O73" s="13">
        <f t="shared" si="12"/>
        <v>0</v>
      </c>
      <c r="R73" s="74">
        <f>'[1]2 pr._pajamos pagal rūšis'!L58-'[1]9 pr._įstaigų pajamos'!L73</f>
        <v>0</v>
      </c>
    </row>
    <row r="74" spans="1:18" ht="15" customHeight="1" x14ac:dyDescent="0.25">
      <c r="A74" s="6" t="s">
        <v>158</v>
      </c>
      <c r="B74" s="86" t="s">
        <v>47</v>
      </c>
      <c r="C74" s="79" t="s">
        <v>51</v>
      </c>
      <c r="D74" s="17">
        <f t="shared" si="14"/>
        <v>0.1</v>
      </c>
      <c r="E74" s="17">
        <v>0.1</v>
      </c>
      <c r="F74" s="17"/>
      <c r="G74" s="17"/>
      <c r="H74" s="11">
        <f t="shared" si="10"/>
        <v>0</v>
      </c>
      <c r="I74" s="11"/>
      <c r="J74" s="11"/>
      <c r="K74" s="11"/>
      <c r="L74" s="13">
        <f t="shared" si="11"/>
        <v>0.1</v>
      </c>
      <c r="M74" s="13">
        <f t="shared" si="12"/>
        <v>0.1</v>
      </c>
      <c r="N74" s="13">
        <f t="shared" si="12"/>
        <v>0</v>
      </c>
      <c r="O74" s="13">
        <f t="shared" si="12"/>
        <v>0</v>
      </c>
      <c r="R74" s="74">
        <f>'[1]2 pr._pajamos pagal rūšis'!L59-'[1]9 pr._įstaigų pajamos'!L74</f>
        <v>0</v>
      </c>
    </row>
    <row r="75" spans="1:18" ht="15" customHeight="1" x14ac:dyDescent="0.25">
      <c r="A75" s="6" t="s">
        <v>111</v>
      </c>
      <c r="B75" s="34" t="s">
        <v>392</v>
      </c>
      <c r="C75" s="79" t="s">
        <v>51</v>
      </c>
      <c r="D75" s="17">
        <f>E75+G75</f>
        <v>4.8</v>
      </c>
      <c r="E75" s="17">
        <v>4.8</v>
      </c>
      <c r="F75" s="17"/>
      <c r="G75" s="17"/>
      <c r="H75" s="11">
        <f>I75+K75</f>
        <v>0</v>
      </c>
      <c r="I75" s="11"/>
      <c r="J75" s="11"/>
      <c r="K75" s="11"/>
      <c r="L75" s="13">
        <f>M75+O75</f>
        <v>4.8</v>
      </c>
      <c r="M75" s="13">
        <f>E75+I75</f>
        <v>4.8</v>
      </c>
      <c r="N75" s="13">
        <f>F75+J75</f>
        <v>0</v>
      </c>
      <c r="O75" s="13">
        <f>G75+K75</f>
        <v>0</v>
      </c>
      <c r="R75" s="74">
        <f>'[1]2 pr._pajamos pagal rūšis'!L60-'[1]9 pr._įstaigų pajamos'!L75</f>
        <v>0</v>
      </c>
    </row>
    <row r="76" spans="1:18" ht="15" customHeight="1" x14ac:dyDescent="0.25">
      <c r="A76" s="6" t="s">
        <v>112</v>
      </c>
      <c r="B76" s="34" t="s">
        <v>42</v>
      </c>
      <c r="C76" s="79" t="s">
        <v>51</v>
      </c>
      <c r="D76" s="17">
        <f t="shared" si="14"/>
        <v>27.1</v>
      </c>
      <c r="E76" s="17">
        <v>27.1</v>
      </c>
      <c r="F76" s="17"/>
      <c r="G76" s="17"/>
      <c r="H76" s="11">
        <f t="shared" si="10"/>
        <v>0</v>
      </c>
      <c r="I76" s="11"/>
      <c r="J76" s="11"/>
      <c r="K76" s="11"/>
      <c r="L76" s="13">
        <f t="shared" si="11"/>
        <v>27.1</v>
      </c>
      <c r="M76" s="13">
        <f t="shared" si="12"/>
        <v>27.1</v>
      </c>
      <c r="N76" s="13">
        <f t="shared" si="12"/>
        <v>0</v>
      </c>
      <c r="O76" s="13">
        <f t="shared" si="12"/>
        <v>0</v>
      </c>
      <c r="R76" s="74">
        <f>'[1]2 pr._pajamos pagal rūšis'!L61-'[1]9 pr._įstaigų pajamos'!L76</f>
        <v>0</v>
      </c>
    </row>
    <row r="77" spans="1:18" ht="15" customHeight="1" x14ac:dyDescent="0.25">
      <c r="A77" s="6" t="s">
        <v>113</v>
      </c>
      <c r="B77" s="35" t="s">
        <v>393</v>
      </c>
      <c r="C77" s="79" t="s">
        <v>51</v>
      </c>
      <c r="D77" s="17">
        <f>E77+G77</f>
        <v>12.1</v>
      </c>
      <c r="E77" s="17">
        <v>12.1</v>
      </c>
      <c r="F77" s="17"/>
      <c r="G77" s="17"/>
      <c r="H77" s="11">
        <f>I77+K77</f>
        <v>0</v>
      </c>
      <c r="I77" s="11"/>
      <c r="J77" s="11"/>
      <c r="K77" s="11"/>
      <c r="L77" s="13">
        <f>M77+O77</f>
        <v>12.1</v>
      </c>
      <c r="M77" s="13">
        <f>E77+I77</f>
        <v>12.1</v>
      </c>
      <c r="N77" s="13">
        <f>F77+J77</f>
        <v>0</v>
      </c>
      <c r="O77" s="13">
        <f>G77+K77</f>
        <v>0</v>
      </c>
      <c r="R77" s="74">
        <f>'[1]2 pr._pajamos pagal rūšis'!L62-'[1]9 pr._įstaigų pajamos'!L77</f>
        <v>0</v>
      </c>
    </row>
    <row r="78" spans="1:18" ht="15" customHeight="1" x14ac:dyDescent="0.25">
      <c r="A78" s="6" t="s">
        <v>114</v>
      </c>
      <c r="B78" s="35" t="s">
        <v>41</v>
      </c>
      <c r="C78" s="79" t="s">
        <v>51</v>
      </c>
      <c r="D78" s="17">
        <f t="shared" si="14"/>
        <v>22.6</v>
      </c>
      <c r="E78" s="17">
        <v>22.6</v>
      </c>
      <c r="F78" s="17"/>
      <c r="G78" s="17"/>
      <c r="H78" s="11">
        <f t="shared" si="10"/>
        <v>0</v>
      </c>
      <c r="I78" s="11"/>
      <c r="J78" s="11"/>
      <c r="K78" s="11"/>
      <c r="L78" s="13">
        <f t="shared" si="11"/>
        <v>22.6</v>
      </c>
      <c r="M78" s="13">
        <f t="shared" si="12"/>
        <v>22.6</v>
      </c>
      <c r="N78" s="13">
        <f t="shared" si="12"/>
        <v>0</v>
      </c>
      <c r="O78" s="13">
        <f t="shared" si="12"/>
        <v>0</v>
      </c>
      <c r="R78" s="74">
        <f>'[1]2 pr._pajamos pagal rūšis'!L63-'[1]9 pr._įstaigų pajamos'!L78</f>
        <v>0</v>
      </c>
    </row>
    <row r="79" spans="1:18" ht="15" customHeight="1" x14ac:dyDescent="0.25">
      <c r="A79" s="6" t="s">
        <v>115</v>
      </c>
      <c r="B79" s="30" t="s">
        <v>161</v>
      </c>
      <c r="C79" s="31" t="s">
        <v>51</v>
      </c>
      <c r="D79" s="17">
        <f t="shared" si="14"/>
        <v>6.2</v>
      </c>
      <c r="E79" s="17">
        <v>6.2</v>
      </c>
      <c r="F79" s="17"/>
      <c r="G79" s="17"/>
      <c r="H79" s="11">
        <f t="shared" si="10"/>
        <v>0</v>
      </c>
      <c r="I79" s="11"/>
      <c r="J79" s="11"/>
      <c r="K79" s="11"/>
      <c r="L79" s="13">
        <f t="shared" si="11"/>
        <v>6.2</v>
      </c>
      <c r="M79" s="13">
        <f t="shared" si="12"/>
        <v>6.2</v>
      </c>
      <c r="N79" s="13">
        <f t="shared" si="12"/>
        <v>0</v>
      </c>
      <c r="O79" s="13">
        <f t="shared" si="12"/>
        <v>0</v>
      </c>
      <c r="R79" s="74">
        <f>'[1]2 pr._pajamos pagal rūšis'!L64-'[1]9 pr._įstaigų pajamos'!L79</f>
        <v>0</v>
      </c>
    </row>
    <row r="80" spans="1:18" ht="15" customHeight="1" x14ac:dyDescent="0.25">
      <c r="A80" s="6" t="s">
        <v>166</v>
      </c>
      <c r="B80" s="30" t="s">
        <v>153</v>
      </c>
      <c r="C80" s="31" t="s">
        <v>51</v>
      </c>
      <c r="D80" s="17">
        <f t="shared" si="14"/>
        <v>60.4</v>
      </c>
      <c r="E80" s="17">
        <v>60.4</v>
      </c>
      <c r="F80" s="17"/>
      <c r="G80" s="17"/>
      <c r="H80" s="11">
        <f t="shared" si="10"/>
        <v>0</v>
      </c>
      <c r="I80" s="11"/>
      <c r="J80" s="11"/>
      <c r="K80" s="11"/>
      <c r="L80" s="13">
        <f t="shared" si="11"/>
        <v>60.4</v>
      </c>
      <c r="M80" s="13">
        <f t="shared" si="12"/>
        <v>60.4</v>
      </c>
      <c r="N80" s="13">
        <f t="shared" si="12"/>
        <v>0</v>
      </c>
      <c r="O80" s="13">
        <f t="shared" si="12"/>
        <v>0</v>
      </c>
      <c r="R80" s="74">
        <f>'[1]2 pr._pajamos pagal rūšis'!L65-'[1]9 pr._įstaigų pajamos'!L80</f>
        <v>0</v>
      </c>
    </row>
    <row r="81" spans="1:18" ht="15" customHeight="1" x14ac:dyDescent="0.25">
      <c r="A81" s="6" t="s">
        <v>116</v>
      </c>
      <c r="B81" s="30" t="s">
        <v>34</v>
      </c>
      <c r="C81" s="31" t="s">
        <v>51</v>
      </c>
      <c r="D81" s="17">
        <f t="shared" si="14"/>
        <v>35.299999999999997</v>
      </c>
      <c r="E81" s="17">
        <v>35.299999999999997</v>
      </c>
      <c r="F81" s="17"/>
      <c r="G81" s="17"/>
      <c r="H81" s="11">
        <f t="shared" si="10"/>
        <v>0</v>
      </c>
      <c r="I81" s="11"/>
      <c r="J81" s="11"/>
      <c r="K81" s="11"/>
      <c r="L81" s="13">
        <f t="shared" si="11"/>
        <v>35.299999999999997</v>
      </c>
      <c r="M81" s="13">
        <f t="shared" si="12"/>
        <v>35.299999999999997</v>
      </c>
      <c r="N81" s="13">
        <f t="shared" si="12"/>
        <v>0</v>
      </c>
      <c r="O81" s="13">
        <f t="shared" si="12"/>
        <v>0</v>
      </c>
      <c r="R81" s="74">
        <f>'[1]2 pr._pajamos pagal rūšis'!L66-'[1]9 pr._įstaigų pajamos'!L81</f>
        <v>0</v>
      </c>
    </row>
    <row r="82" spans="1:18" ht="15" customHeight="1" x14ac:dyDescent="0.25">
      <c r="A82" s="6" t="s">
        <v>117</v>
      </c>
      <c r="B82" s="30" t="s">
        <v>36</v>
      </c>
      <c r="C82" s="31" t="s">
        <v>51</v>
      </c>
      <c r="D82" s="17">
        <f t="shared" si="14"/>
        <v>35.6</v>
      </c>
      <c r="E82" s="17">
        <v>35.6</v>
      </c>
      <c r="F82" s="17"/>
      <c r="G82" s="17"/>
      <c r="H82" s="11">
        <f t="shared" si="10"/>
        <v>0</v>
      </c>
      <c r="I82" s="11"/>
      <c r="J82" s="11"/>
      <c r="K82" s="11"/>
      <c r="L82" s="13">
        <f t="shared" si="11"/>
        <v>35.6</v>
      </c>
      <c r="M82" s="13">
        <f t="shared" si="12"/>
        <v>35.6</v>
      </c>
      <c r="N82" s="13">
        <f t="shared" si="12"/>
        <v>0</v>
      </c>
      <c r="O82" s="13">
        <f t="shared" si="12"/>
        <v>0</v>
      </c>
      <c r="R82" s="74">
        <f>'[1]2 pr._pajamos pagal rūšis'!L67-'[1]9 pr._įstaigų pajamos'!L82</f>
        <v>0</v>
      </c>
    </row>
    <row r="83" spans="1:18" ht="15" customHeight="1" x14ac:dyDescent="0.25">
      <c r="A83" s="6" t="s">
        <v>118</v>
      </c>
      <c r="B83" s="30" t="s">
        <v>38</v>
      </c>
      <c r="C83" s="31" t="s">
        <v>51</v>
      </c>
      <c r="D83" s="17">
        <f t="shared" si="14"/>
        <v>76.400000000000006</v>
      </c>
      <c r="E83" s="17">
        <v>76.400000000000006</v>
      </c>
      <c r="F83" s="17"/>
      <c r="G83" s="17"/>
      <c r="H83" s="11">
        <f t="shared" si="10"/>
        <v>0</v>
      </c>
      <c r="I83" s="11"/>
      <c r="J83" s="11"/>
      <c r="K83" s="11"/>
      <c r="L83" s="13">
        <f t="shared" si="11"/>
        <v>76.400000000000006</v>
      </c>
      <c r="M83" s="13">
        <f t="shared" si="12"/>
        <v>76.400000000000006</v>
      </c>
      <c r="N83" s="13">
        <f t="shared" si="12"/>
        <v>0</v>
      </c>
      <c r="O83" s="13">
        <f t="shared" si="12"/>
        <v>0</v>
      </c>
      <c r="R83" s="74">
        <f>'[1]2 pr._pajamos pagal rūšis'!L68-'[1]9 pr._įstaigų pajamos'!L83</f>
        <v>0</v>
      </c>
    </row>
    <row r="84" spans="1:18" ht="16.5" customHeight="1" x14ac:dyDescent="0.25">
      <c r="A84" s="6" t="s">
        <v>119</v>
      </c>
      <c r="B84" s="13" t="s">
        <v>37</v>
      </c>
      <c r="C84" s="31" t="s">
        <v>51</v>
      </c>
      <c r="D84" s="17">
        <f t="shared" si="14"/>
        <v>38.200000000000003</v>
      </c>
      <c r="E84" s="17">
        <v>38.200000000000003</v>
      </c>
      <c r="F84" s="17"/>
      <c r="G84" s="17"/>
      <c r="H84" s="11">
        <f t="shared" si="10"/>
        <v>0</v>
      </c>
      <c r="I84" s="11"/>
      <c r="J84" s="11"/>
      <c r="K84" s="11"/>
      <c r="L84" s="13">
        <f t="shared" si="11"/>
        <v>38.200000000000003</v>
      </c>
      <c r="M84" s="13">
        <f t="shared" si="12"/>
        <v>38.200000000000003</v>
      </c>
      <c r="N84" s="13">
        <f t="shared" si="12"/>
        <v>0</v>
      </c>
      <c r="O84" s="13">
        <f t="shared" si="12"/>
        <v>0</v>
      </c>
      <c r="R84" s="74">
        <f>'[1]2 pr._pajamos pagal rūšis'!L69-'[1]9 pr._įstaigų pajamos'!L84</f>
        <v>0</v>
      </c>
    </row>
    <row r="85" spans="1:18" x14ac:dyDescent="0.25">
      <c r="A85" s="6" t="s">
        <v>120</v>
      </c>
      <c r="B85" s="36" t="s">
        <v>35</v>
      </c>
      <c r="C85" s="16" t="s">
        <v>51</v>
      </c>
      <c r="D85" s="17">
        <f t="shared" si="14"/>
        <v>69.7</v>
      </c>
      <c r="E85" s="17">
        <v>69.7</v>
      </c>
      <c r="F85" s="17"/>
      <c r="G85" s="17"/>
      <c r="H85" s="11">
        <f t="shared" si="10"/>
        <v>0</v>
      </c>
      <c r="I85" s="11"/>
      <c r="J85" s="11"/>
      <c r="K85" s="11"/>
      <c r="L85" s="13">
        <f t="shared" si="11"/>
        <v>69.7</v>
      </c>
      <c r="M85" s="13">
        <f t="shared" si="12"/>
        <v>69.7</v>
      </c>
      <c r="N85" s="13">
        <f t="shared" si="12"/>
        <v>0</v>
      </c>
      <c r="O85" s="13">
        <f t="shared" si="12"/>
        <v>0</v>
      </c>
      <c r="R85" s="74">
        <f>'[1]2 pr._pajamos pagal rūšis'!L70-'[1]9 pr._įstaigų pajamos'!L85</f>
        <v>0</v>
      </c>
    </row>
    <row r="86" spans="1:18" ht="15" customHeight="1" x14ac:dyDescent="0.25">
      <c r="A86" s="6" t="s">
        <v>162</v>
      </c>
      <c r="B86" s="37" t="s">
        <v>39</v>
      </c>
      <c r="C86" s="16" t="s">
        <v>51</v>
      </c>
      <c r="D86" s="17">
        <f t="shared" si="14"/>
        <v>8.9</v>
      </c>
      <c r="E86" s="17">
        <v>8.9</v>
      </c>
      <c r="F86" s="17"/>
      <c r="G86" s="17"/>
      <c r="H86" s="11">
        <f t="shared" si="10"/>
        <v>0</v>
      </c>
      <c r="I86" s="11"/>
      <c r="J86" s="11"/>
      <c r="K86" s="11"/>
      <c r="L86" s="13">
        <f t="shared" si="11"/>
        <v>8.9</v>
      </c>
      <c r="M86" s="13">
        <f t="shared" si="12"/>
        <v>8.9</v>
      </c>
      <c r="N86" s="13">
        <f t="shared" si="12"/>
        <v>0</v>
      </c>
      <c r="O86" s="13">
        <f t="shared" si="12"/>
        <v>0</v>
      </c>
      <c r="R86" s="74">
        <f>'[1]2 pr._pajamos pagal rūšis'!L71-'[1]9 pr._įstaigų pajamos'!L86</f>
        <v>0</v>
      </c>
    </row>
    <row r="87" spans="1:18" ht="15" customHeight="1" x14ac:dyDescent="0.25">
      <c r="A87" s="6" t="s">
        <v>121</v>
      </c>
      <c r="B87" s="37" t="s">
        <v>40</v>
      </c>
      <c r="C87" s="16" t="s">
        <v>51</v>
      </c>
      <c r="D87" s="17">
        <f t="shared" si="14"/>
        <v>16.2</v>
      </c>
      <c r="E87" s="17">
        <v>16.2</v>
      </c>
      <c r="F87" s="17"/>
      <c r="G87" s="17"/>
      <c r="H87" s="11">
        <f t="shared" si="10"/>
        <v>0</v>
      </c>
      <c r="I87" s="11"/>
      <c r="J87" s="11"/>
      <c r="K87" s="11"/>
      <c r="L87" s="13">
        <f t="shared" si="11"/>
        <v>16.2</v>
      </c>
      <c r="M87" s="13">
        <f t="shared" si="12"/>
        <v>16.2</v>
      </c>
      <c r="N87" s="13">
        <f t="shared" si="12"/>
        <v>0</v>
      </c>
      <c r="O87" s="13">
        <f t="shared" si="12"/>
        <v>0</v>
      </c>
      <c r="R87" s="74">
        <f>'[1]2 pr._pajamos pagal rūšis'!L72-'[1]9 pr._įstaigų pajamos'!L87</f>
        <v>0</v>
      </c>
    </row>
    <row r="88" spans="1:18" ht="15" customHeight="1" x14ac:dyDescent="0.25">
      <c r="A88" s="33" t="s">
        <v>122</v>
      </c>
      <c r="B88" s="36" t="s">
        <v>49</v>
      </c>
      <c r="C88" s="16" t="s">
        <v>51</v>
      </c>
      <c r="D88" s="17">
        <f t="shared" si="14"/>
        <v>4.4000000000000004</v>
      </c>
      <c r="E88" s="17">
        <v>4.4000000000000004</v>
      </c>
      <c r="F88" s="17">
        <v>1.7</v>
      </c>
      <c r="G88" s="17"/>
      <c r="H88" s="11">
        <f t="shared" si="10"/>
        <v>0</v>
      </c>
      <c r="I88" s="11"/>
      <c r="J88" s="11"/>
      <c r="K88" s="11"/>
      <c r="L88" s="13">
        <f t="shared" si="11"/>
        <v>4.4000000000000004</v>
      </c>
      <c r="M88" s="13">
        <f t="shared" si="12"/>
        <v>4.4000000000000004</v>
      </c>
      <c r="N88" s="13">
        <f t="shared" si="12"/>
        <v>1.7</v>
      </c>
      <c r="O88" s="13">
        <f t="shared" si="12"/>
        <v>0</v>
      </c>
      <c r="R88" s="74">
        <f>'[1]2 pr._pajamos pagal rūšis'!L73-'[1]9 pr._įstaigų pajamos'!L88</f>
        <v>0</v>
      </c>
    </row>
    <row r="89" spans="1:18" ht="15" customHeight="1" x14ac:dyDescent="0.25">
      <c r="A89" s="39" t="s">
        <v>123</v>
      </c>
      <c r="B89" s="36" t="s">
        <v>48</v>
      </c>
      <c r="C89" s="16" t="s">
        <v>51</v>
      </c>
      <c r="D89" s="17">
        <f t="shared" si="14"/>
        <v>52.3</v>
      </c>
      <c r="E89" s="17">
        <v>52.3</v>
      </c>
      <c r="F89" s="17">
        <v>30.4</v>
      </c>
      <c r="G89" s="17"/>
      <c r="H89" s="11">
        <f t="shared" si="10"/>
        <v>0</v>
      </c>
      <c r="I89" s="11"/>
      <c r="J89" s="11"/>
      <c r="K89" s="11"/>
      <c r="L89" s="13">
        <f t="shared" si="11"/>
        <v>52.3</v>
      </c>
      <c r="M89" s="13">
        <f t="shared" si="12"/>
        <v>52.3</v>
      </c>
      <c r="N89" s="13">
        <f t="shared" si="12"/>
        <v>30.4</v>
      </c>
      <c r="O89" s="13">
        <f t="shared" si="12"/>
        <v>0</v>
      </c>
      <c r="R89" s="74">
        <f>'[1]2 pr._pajamos pagal rūšis'!L74-'[1]9 pr._įstaigų pajamos'!L89</f>
        <v>0</v>
      </c>
    </row>
    <row r="90" spans="1:18" ht="15" customHeight="1" x14ac:dyDescent="0.25">
      <c r="A90" s="14" t="s">
        <v>124</v>
      </c>
      <c r="B90" s="36" t="s">
        <v>65</v>
      </c>
      <c r="C90" s="16" t="s">
        <v>51</v>
      </c>
      <c r="D90" s="17">
        <f t="shared" si="14"/>
        <v>11.8</v>
      </c>
      <c r="E90" s="17">
        <v>11.8</v>
      </c>
      <c r="F90" s="17">
        <v>3.6</v>
      </c>
      <c r="G90" s="17"/>
      <c r="H90" s="11">
        <f t="shared" si="10"/>
        <v>0</v>
      </c>
      <c r="I90" s="11"/>
      <c r="J90" s="11"/>
      <c r="K90" s="11"/>
      <c r="L90" s="13">
        <f t="shared" si="11"/>
        <v>11.8</v>
      </c>
      <c r="M90" s="13">
        <f t="shared" si="12"/>
        <v>11.8</v>
      </c>
      <c r="N90" s="13">
        <f t="shared" si="12"/>
        <v>3.6</v>
      </c>
      <c r="O90" s="13">
        <f t="shared" si="12"/>
        <v>0</v>
      </c>
      <c r="R90" s="74">
        <f>'[1]2 pr._pajamos pagal rūšis'!L75-'[1]9 pr._įstaigų pajamos'!L90</f>
        <v>0</v>
      </c>
    </row>
    <row r="91" spans="1:18" ht="15" customHeight="1" x14ac:dyDescent="0.25">
      <c r="A91" s="20" t="s">
        <v>125</v>
      </c>
      <c r="B91" s="36" t="s">
        <v>50</v>
      </c>
      <c r="C91" s="16" t="s">
        <v>51</v>
      </c>
      <c r="D91" s="17">
        <f t="shared" si="14"/>
        <v>26.5</v>
      </c>
      <c r="E91" s="17">
        <v>26.5</v>
      </c>
      <c r="F91" s="17"/>
      <c r="G91" s="17"/>
      <c r="H91" s="11">
        <f t="shared" si="10"/>
        <v>0</v>
      </c>
      <c r="I91" s="11"/>
      <c r="J91" s="11"/>
      <c r="K91" s="11"/>
      <c r="L91" s="13">
        <f t="shared" si="11"/>
        <v>26.5</v>
      </c>
      <c r="M91" s="13">
        <f t="shared" si="12"/>
        <v>26.5</v>
      </c>
      <c r="N91" s="13">
        <f t="shared" si="12"/>
        <v>0</v>
      </c>
      <c r="O91" s="13">
        <f t="shared" si="12"/>
        <v>0</v>
      </c>
      <c r="R91" s="74">
        <f>'[1]2 pr._pajamos pagal rūšis'!L76-'[1]9 pr._įstaigų pajamos'!L91</f>
        <v>0</v>
      </c>
    </row>
    <row r="92" spans="1:18" ht="15" customHeight="1" x14ac:dyDescent="0.25">
      <c r="A92" s="336" t="s">
        <v>126</v>
      </c>
      <c r="B92" s="36" t="s">
        <v>167</v>
      </c>
      <c r="C92" s="16" t="s">
        <v>51</v>
      </c>
      <c r="D92" s="17">
        <f t="shared" si="14"/>
        <v>14</v>
      </c>
      <c r="E92" s="17">
        <v>14</v>
      </c>
      <c r="F92" s="17"/>
      <c r="G92" s="17"/>
      <c r="H92" s="11">
        <f t="shared" si="10"/>
        <v>0</v>
      </c>
      <c r="I92" s="11"/>
      <c r="J92" s="11"/>
      <c r="K92" s="11"/>
      <c r="L92" s="13">
        <f t="shared" si="11"/>
        <v>14</v>
      </c>
      <c r="M92" s="13">
        <f t="shared" si="12"/>
        <v>14</v>
      </c>
      <c r="N92" s="13">
        <f t="shared" si="12"/>
        <v>0</v>
      </c>
      <c r="O92" s="13">
        <f t="shared" si="12"/>
        <v>0</v>
      </c>
      <c r="R92" s="74">
        <f>'[1]2 pr._pajamos pagal rūšis'!L77-'[1]9 pr._įstaigų pajamos'!L92</f>
        <v>0</v>
      </c>
    </row>
    <row r="93" spans="1:18" s="38" customFormat="1" ht="15" customHeight="1" x14ac:dyDescent="0.25">
      <c r="A93" s="33" t="s">
        <v>127</v>
      </c>
      <c r="B93" s="36" t="s">
        <v>168</v>
      </c>
      <c r="C93" s="16" t="s">
        <v>51</v>
      </c>
      <c r="D93" s="17">
        <f t="shared" si="14"/>
        <v>2</v>
      </c>
      <c r="E93" s="17">
        <v>2</v>
      </c>
      <c r="F93" s="17"/>
      <c r="G93" s="17"/>
      <c r="H93" s="11">
        <f t="shared" si="10"/>
        <v>0</v>
      </c>
      <c r="I93" s="11"/>
      <c r="J93" s="11"/>
      <c r="K93" s="11"/>
      <c r="L93" s="13">
        <f t="shared" si="11"/>
        <v>2</v>
      </c>
      <c r="M93" s="13">
        <f t="shared" si="12"/>
        <v>2</v>
      </c>
      <c r="N93" s="13">
        <f t="shared" si="12"/>
        <v>0</v>
      </c>
      <c r="O93" s="13">
        <f t="shared" si="12"/>
        <v>0</v>
      </c>
      <c r="R93" s="74">
        <f>'[1]2 pr._pajamos pagal rūšis'!L78-'[1]9 pr._įstaigų pajamos'!L93</f>
        <v>0</v>
      </c>
    </row>
    <row r="94" spans="1:18" ht="15.95" customHeight="1" x14ac:dyDescent="0.25">
      <c r="A94" s="338" t="s">
        <v>128</v>
      </c>
      <c r="B94" s="22" t="s">
        <v>177</v>
      </c>
      <c r="C94" s="26"/>
      <c r="D94" s="24">
        <f t="shared" ref="D94:O94" si="18">SUM(D60:D93)</f>
        <v>605.39999999999986</v>
      </c>
      <c r="E94" s="24">
        <f t="shared" si="18"/>
        <v>605.39999999999986</v>
      </c>
      <c r="F94" s="24">
        <f t="shared" si="18"/>
        <v>55.1</v>
      </c>
      <c r="G94" s="24">
        <f t="shared" si="18"/>
        <v>0</v>
      </c>
      <c r="H94" s="25">
        <f t="shared" si="18"/>
        <v>0</v>
      </c>
      <c r="I94" s="25">
        <f t="shared" si="18"/>
        <v>0</v>
      </c>
      <c r="J94" s="25">
        <f t="shared" si="18"/>
        <v>0</v>
      </c>
      <c r="K94" s="25">
        <f t="shared" si="18"/>
        <v>0</v>
      </c>
      <c r="L94" s="22">
        <f t="shared" si="18"/>
        <v>605.39999999999986</v>
      </c>
      <c r="M94" s="22">
        <f t="shared" si="18"/>
        <v>605.39999999999986</v>
      </c>
      <c r="N94" s="22">
        <f t="shared" si="18"/>
        <v>55.1</v>
      </c>
      <c r="O94" s="22">
        <f t="shared" si="18"/>
        <v>0</v>
      </c>
      <c r="R94" s="74">
        <f>'[1]2 pr._pajamos pagal rūšis'!L79-'[1]9 pr._įstaigų pajamos'!L94</f>
        <v>0</v>
      </c>
    </row>
    <row r="95" spans="1:18" ht="15.95" customHeight="1" x14ac:dyDescent="0.25">
      <c r="A95" s="33" t="s">
        <v>129</v>
      </c>
      <c r="B95" s="520" t="s">
        <v>66</v>
      </c>
      <c r="C95" s="521"/>
      <c r="D95" s="521"/>
      <c r="E95" s="521"/>
      <c r="F95" s="521"/>
      <c r="G95" s="521"/>
      <c r="H95" s="521"/>
      <c r="I95" s="521"/>
      <c r="J95" s="521"/>
      <c r="K95" s="521"/>
      <c r="L95" s="521"/>
      <c r="M95" s="521"/>
      <c r="N95" s="521"/>
      <c r="O95" s="521"/>
      <c r="R95" s="74">
        <f>'[1]2 pr._pajamos pagal rūšis'!L80-'[1]9 pr._įstaigų pajamos'!L95</f>
        <v>0</v>
      </c>
    </row>
    <row r="96" spans="1:18" ht="15" customHeight="1" x14ac:dyDescent="0.25">
      <c r="A96" s="33" t="s">
        <v>130</v>
      </c>
      <c r="B96" s="30" t="s">
        <v>7</v>
      </c>
      <c r="C96" s="40" t="s">
        <v>30</v>
      </c>
      <c r="D96" s="17">
        <f t="shared" ref="D96:D109" si="19">E96+G96</f>
        <v>0.7</v>
      </c>
      <c r="E96" s="17">
        <v>0.7</v>
      </c>
      <c r="F96" s="17"/>
      <c r="G96" s="17"/>
      <c r="H96" s="11">
        <f t="shared" si="10"/>
        <v>0</v>
      </c>
      <c r="I96" s="11"/>
      <c r="J96" s="11"/>
      <c r="K96" s="11"/>
      <c r="L96" s="13">
        <f t="shared" si="11"/>
        <v>0.7</v>
      </c>
      <c r="M96" s="13">
        <f t="shared" si="12"/>
        <v>0.7</v>
      </c>
      <c r="N96" s="13">
        <f t="shared" si="12"/>
        <v>0</v>
      </c>
      <c r="O96" s="13">
        <f t="shared" si="12"/>
        <v>0</v>
      </c>
      <c r="R96" s="74">
        <f>'[1]2 pr._pajamos pagal rūšis'!L81-'[1]9 pr._įstaigų pajamos'!L96</f>
        <v>0</v>
      </c>
    </row>
    <row r="97" spans="1:18" ht="15" customHeight="1" x14ac:dyDescent="0.25">
      <c r="A97" s="33" t="s">
        <v>131</v>
      </c>
      <c r="B97" s="30" t="s">
        <v>10</v>
      </c>
      <c r="C97" s="40" t="s">
        <v>30</v>
      </c>
      <c r="D97" s="17">
        <f t="shared" si="19"/>
        <v>0.6</v>
      </c>
      <c r="E97" s="17">
        <v>0.6</v>
      </c>
      <c r="F97" s="17"/>
      <c r="G97" s="17"/>
      <c r="H97" s="11">
        <f t="shared" si="10"/>
        <v>0</v>
      </c>
      <c r="I97" s="11"/>
      <c r="J97" s="11"/>
      <c r="K97" s="11"/>
      <c r="L97" s="13">
        <f t="shared" si="11"/>
        <v>0.6</v>
      </c>
      <c r="M97" s="13">
        <f t="shared" si="12"/>
        <v>0.6</v>
      </c>
      <c r="N97" s="13">
        <f t="shared" si="12"/>
        <v>0</v>
      </c>
      <c r="O97" s="13">
        <f t="shared" si="12"/>
        <v>0</v>
      </c>
      <c r="R97" s="74">
        <f>'[1]2 pr._pajamos pagal rūšis'!L82-'[1]9 pr._įstaigų pajamos'!L97</f>
        <v>0</v>
      </c>
    </row>
    <row r="98" spans="1:18" ht="15" customHeight="1" x14ac:dyDescent="0.25">
      <c r="A98" s="33" t="s">
        <v>132</v>
      </c>
      <c r="B98" s="30" t="s">
        <v>11</v>
      </c>
      <c r="C98" s="40" t="s">
        <v>30</v>
      </c>
      <c r="D98" s="17">
        <f t="shared" si="19"/>
        <v>1</v>
      </c>
      <c r="E98" s="17">
        <v>1</v>
      </c>
      <c r="F98" s="17"/>
      <c r="G98" s="17"/>
      <c r="H98" s="11">
        <f t="shared" si="10"/>
        <v>0</v>
      </c>
      <c r="I98" s="11"/>
      <c r="J98" s="11"/>
      <c r="K98" s="11"/>
      <c r="L98" s="13">
        <f t="shared" si="11"/>
        <v>1</v>
      </c>
      <c r="M98" s="13">
        <f t="shared" si="12"/>
        <v>1</v>
      </c>
      <c r="N98" s="13">
        <f t="shared" si="12"/>
        <v>0</v>
      </c>
      <c r="O98" s="13">
        <f t="shared" si="12"/>
        <v>0</v>
      </c>
      <c r="R98" s="74">
        <f>'[1]2 pr._pajamos pagal rūšis'!L83-'[1]9 pr._įstaigų pajamos'!L98</f>
        <v>0</v>
      </c>
    </row>
    <row r="99" spans="1:18" ht="15" customHeight="1" x14ac:dyDescent="0.25">
      <c r="A99" s="33" t="s">
        <v>163</v>
      </c>
      <c r="B99" s="30" t="s">
        <v>15</v>
      </c>
      <c r="C99" s="40" t="s">
        <v>30</v>
      </c>
      <c r="D99" s="17">
        <f t="shared" si="19"/>
        <v>0.8</v>
      </c>
      <c r="E99" s="17">
        <v>0.8</v>
      </c>
      <c r="F99" s="17"/>
      <c r="G99" s="17"/>
      <c r="H99" s="11">
        <f t="shared" si="10"/>
        <v>0</v>
      </c>
      <c r="I99" s="11"/>
      <c r="J99" s="11"/>
      <c r="K99" s="11"/>
      <c r="L99" s="13">
        <f t="shared" si="11"/>
        <v>0.8</v>
      </c>
      <c r="M99" s="13">
        <f t="shared" si="12"/>
        <v>0.8</v>
      </c>
      <c r="N99" s="13">
        <f t="shared" si="12"/>
        <v>0</v>
      </c>
      <c r="O99" s="13">
        <f t="shared" si="12"/>
        <v>0</v>
      </c>
      <c r="R99" s="74">
        <f>'[1]2 pr._pajamos pagal rūšis'!L84-'[1]9 pr._įstaigų pajamos'!L99</f>
        <v>0</v>
      </c>
    </row>
    <row r="100" spans="1:18" ht="15" customHeight="1" x14ac:dyDescent="0.25">
      <c r="A100" s="33" t="s">
        <v>133</v>
      </c>
      <c r="B100" s="30" t="s">
        <v>27</v>
      </c>
      <c r="C100" s="40" t="s">
        <v>30</v>
      </c>
      <c r="D100" s="17">
        <f t="shared" si="19"/>
        <v>12.8</v>
      </c>
      <c r="E100" s="17">
        <v>12.5</v>
      </c>
      <c r="F100" s="17"/>
      <c r="G100" s="17">
        <v>0.3</v>
      </c>
      <c r="H100" s="11">
        <f t="shared" si="10"/>
        <v>0</v>
      </c>
      <c r="I100" s="11"/>
      <c r="J100" s="11"/>
      <c r="K100" s="11"/>
      <c r="L100" s="13">
        <f t="shared" si="11"/>
        <v>12.8</v>
      </c>
      <c r="M100" s="13">
        <f t="shared" si="12"/>
        <v>12.5</v>
      </c>
      <c r="N100" s="13">
        <f t="shared" si="12"/>
        <v>0</v>
      </c>
      <c r="O100" s="13">
        <f t="shared" si="12"/>
        <v>0.3</v>
      </c>
      <c r="R100" s="74">
        <f>'[1]2 pr._pajamos pagal rūšis'!L85-'[1]9 pr._įstaigų pajamos'!L100</f>
        <v>0</v>
      </c>
    </row>
    <row r="101" spans="1:18" ht="15" customHeight="1" x14ac:dyDescent="0.25">
      <c r="A101" s="33" t="s">
        <v>134</v>
      </c>
      <c r="B101" s="30" t="s">
        <v>57</v>
      </c>
      <c r="C101" s="40" t="s">
        <v>30</v>
      </c>
      <c r="D101" s="17">
        <f t="shared" si="19"/>
        <v>3.4</v>
      </c>
      <c r="E101" s="17">
        <v>3.4</v>
      </c>
      <c r="F101" s="17"/>
      <c r="G101" s="17"/>
      <c r="H101" s="11">
        <f t="shared" si="10"/>
        <v>0</v>
      </c>
      <c r="I101" s="11"/>
      <c r="J101" s="11"/>
      <c r="K101" s="11"/>
      <c r="L101" s="13">
        <f t="shared" si="11"/>
        <v>3.4</v>
      </c>
      <c r="M101" s="13">
        <f t="shared" si="12"/>
        <v>3.4</v>
      </c>
      <c r="N101" s="13">
        <f t="shared" si="12"/>
        <v>0</v>
      </c>
      <c r="O101" s="13">
        <f t="shared" si="12"/>
        <v>0</v>
      </c>
      <c r="R101" s="74">
        <f>'[1]2 pr._pajamos pagal rūšis'!L86-'[1]9 pr._įstaigų pajamos'!L101</f>
        <v>0</v>
      </c>
    </row>
    <row r="102" spans="1:18" ht="15" customHeight="1" x14ac:dyDescent="0.25">
      <c r="A102" s="33" t="s">
        <v>135</v>
      </c>
      <c r="B102" s="30" t="s">
        <v>58</v>
      </c>
      <c r="C102" s="40" t="s">
        <v>30</v>
      </c>
      <c r="D102" s="17">
        <f t="shared" si="19"/>
        <v>2.2999999999999998</v>
      </c>
      <c r="E102" s="17">
        <v>2.2999999999999998</v>
      </c>
      <c r="F102" s="17"/>
      <c r="G102" s="17"/>
      <c r="H102" s="11">
        <f t="shared" si="10"/>
        <v>0</v>
      </c>
      <c r="I102" s="11"/>
      <c r="J102" s="11"/>
      <c r="K102" s="11"/>
      <c r="L102" s="13">
        <f t="shared" si="11"/>
        <v>2.2999999999999998</v>
      </c>
      <c r="M102" s="13">
        <f t="shared" si="12"/>
        <v>2.2999999999999998</v>
      </c>
      <c r="N102" s="13">
        <f t="shared" si="12"/>
        <v>0</v>
      </c>
      <c r="O102" s="13">
        <f t="shared" si="12"/>
        <v>0</v>
      </c>
      <c r="R102" s="74">
        <f>'[1]2 pr._pajamos pagal rūšis'!L87-'[1]9 pr._įstaigų pajamos'!L102</f>
        <v>0</v>
      </c>
    </row>
    <row r="103" spans="1:18" ht="15" customHeight="1" x14ac:dyDescent="0.25">
      <c r="A103" s="33" t="s">
        <v>136</v>
      </c>
      <c r="B103" s="30" t="s">
        <v>394</v>
      </c>
      <c r="C103" s="40" t="s">
        <v>30</v>
      </c>
      <c r="D103" s="17">
        <f t="shared" si="19"/>
        <v>0.8</v>
      </c>
      <c r="E103" s="17">
        <v>0.8</v>
      </c>
      <c r="F103" s="17"/>
      <c r="G103" s="17"/>
      <c r="H103" s="11">
        <f t="shared" si="10"/>
        <v>0</v>
      </c>
      <c r="I103" s="11"/>
      <c r="J103" s="11"/>
      <c r="K103" s="11"/>
      <c r="L103" s="13">
        <f t="shared" si="11"/>
        <v>0.8</v>
      </c>
      <c r="M103" s="13">
        <f t="shared" si="12"/>
        <v>0.8</v>
      </c>
      <c r="N103" s="13">
        <f t="shared" si="12"/>
        <v>0</v>
      </c>
      <c r="O103" s="13">
        <f t="shared" si="12"/>
        <v>0</v>
      </c>
      <c r="R103" s="74">
        <f>'[1]2 pr._pajamos pagal rūšis'!L88-'[1]9 pr._įstaigų pajamos'!L103</f>
        <v>0</v>
      </c>
    </row>
    <row r="104" spans="1:18" ht="15" customHeight="1" x14ac:dyDescent="0.25">
      <c r="A104" s="33" t="s">
        <v>137</v>
      </c>
      <c r="B104" s="30" t="s">
        <v>396</v>
      </c>
      <c r="C104" s="40" t="s">
        <v>30</v>
      </c>
      <c r="D104" s="17">
        <f t="shared" si="19"/>
        <v>0.8</v>
      </c>
      <c r="E104" s="17">
        <v>0.8</v>
      </c>
      <c r="F104" s="17"/>
      <c r="G104" s="17"/>
      <c r="H104" s="11">
        <f t="shared" si="10"/>
        <v>0</v>
      </c>
      <c r="I104" s="11"/>
      <c r="J104" s="11"/>
      <c r="K104" s="11"/>
      <c r="L104" s="13">
        <f t="shared" si="11"/>
        <v>0.8</v>
      </c>
      <c r="M104" s="13">
        <f t="shared" si="12"/>
        <v>0.8</v>
      </c>
      <c r="N104" s="13">
        <f t="shared" si="12"/>
        <v>0</v>
      </c>
      <c r="O104" s="13">
        <f t="shared" si="12"/>
        <v>0</v>
      </c>
      <c r="R104" s="74">
        <f>'[1]2 pr._pajamos pagal rūšis'!L89-'[1]9 pr._įstaigų pajamos'!L104</f>
        <v>0</v>
      </c>
    </row>
    <row r="105" spans="1:18" ht="15" customHeight="1" x14ac:dyDescent="0.25">
      <c r="A105" s="39" t="s">
        <v>138</v>
      </c>
      <c r="B105" s="30" t="s">
        <v>67</v>
      </c>
      <c r="C105" s="40" t="s">
        <v>30</v>
      </c>
      <c r="D105" s="17">
        <f t="shared" si="19"/>
        <v>1.3</v>
      </c>
      <c r="E105" s="17">
        <v>1.3</v>
      </c>
      <c r="F105" s="17"/>
      <c r="G105" s="17"/>
      <c r="H105" s="11">
        <f t="shared" si="10"/>
        <v>0</v>
      </c>
      <c r="I105" s="11"/>
      <c r="J105" s="11"/>
      <c r="K105" s="11"/>
      <c r="L105" s="13">
        <f t="shared" si="11"/>
        <v>1.3</v>
      </c>
      <c r="M105" s="13">
        <f t="shared" si="12"/>
        <v>1.3</v>
      </c>
      <c r="N105" s="13">
        <f t="shared" si="12"/>
        <v>0</v>
      </c>
      <c r="O105" s="13">
        <f t="shared" si="12"/>
        <v>0</v>
      </c>
      <c r="R105" s="74">
        <f>'[1]2 pr._pajamos pagal rūšis'!L90-'[1]9 pr._įstaigų pajamos'!L105</f>
        <v>0</v>
      </c>
    </row>
    <row r="106" spans="1:18" ht="15" customHeight="1" x14ac:dyDescent="0.25">
      <c r="A106" s="14" t="s">
        <v>139</v>
      </c>
      <c r="B106" s="30" t="s">
        <v>154</v>
      </c>
      <c r="C106" s="40" t="s">
        <v>30</v>
      </c>
      <c r="D106" s="17">
        <f t="shared" si="19"/>
        <v>1.6</v>
      </c>
      <c r="E106" s="17">
        <v>1.6</v>
      </c>
      <c r="F106" s="17"/>
      <c r="G106" s="17"/>
      <c r="H106" s="11">
        <f t="shared" si="10"/>
        <v>0</v>
      </c>
      <c r="I106" s="11"/>
      <c r="J106" s="11"/>
      <c r="K106" s="11"/>
      <c r="L106" s="13">
        <f t="shared" si="11"/>
        <v>1.6</v>
      </c>
      <c r="M106" s="13">
        <f t="shared" si="12"/>
        <v>1.6</v>
      </c>
      <c r="N106" s="13">
        <f t="shared" si="12"/>
        <v>0</v>
      </c>
      <c r="O106" s="13">
        <f t="shared" si="12"/>
        <v>0</v>
      </c>
      <c r="R106" s="74">
        <f>'[1]2 pr._pajamos pagal rūšis'!L91-'[1]9 pr._įstaigų pajamos'!L106</f>
        <v>0</v>
      </c>
    </row>
    <row r="107" spans="1:18" ht="15" customHeight="1" x14ac:dyDescent="0.25">
      <c r="A107" s="14" t="s">
        <v>164</v>
      </c>
      <c r="B107" s="30" t="s">
        <v>28</v>
      </c>
      <c r="C107" s="40" t="s">
        <v>30</v>
      </c>
      <c r="D107" s="17">
        <f t="shared" si="19"/>
        <v>1.8</v>
      </c>
      <c r="E107" s="17">
        <v>1.8</v>
      </c>
      <c r="F107" s="17"/>
      <c r="G107" s="17"/>
      <c r="H107" s="11">
        <f t="shared" si="10"/>
        <v>0</v>
      </c>
      <c r="I107" s="11"/>
      <c r="J107" s="11"/>
      <c r="K107" s="11"/>
      <c r="L107" s="13">
        <f t="shared" si="11"/>
        <v>1.8</v>
      </c>
      <c r="M107" s="13">
        <f t="shared" si="12"/>
        <v>1.8</v>
      </c>
      <c r="N107" s="13">
        <f t="shared" si="12"/>
        <v>0</v>
      </c>
      <c r="O107" s="13">
        <f t="shared" si="12"/>
        <v>0</v>
      </c>
      <c r="R107" s="74">
        <f>'[1]2 pr._pajamos pagal rūšis'!L92-'[1]9 pr._įstaigų pajamos'!L107</f>
        <v>0</v>
      </c>
    </row>
    <row r="108" spans="1:18" ht="15" customHeight="1" x14ac:dyDescent="0.25">
      <c r="A108" s="336" t="s">
        <v>140</v>
      </c>
      <c r="B108" s="13" t="s">
        <v>29</v>
      </c>
      <c r="C108" s="40" t="s">
        <v>30</v>
      </c>
      <c r="D108" s="17">
        <f t="shared" si="19"/>
        <v>13</v>
      </c>
      <c r="E108" s="17">
        <v>13</v>
      </c>
      <c r="F108" s="17"/>
      <c r="G108" s="17"/>
      <c r="H108" s="11">
        <f t="shared" si="10"/>
        <v>0</v>
      </c>
      <c r="I108" s="11"/>
      <c r="J108" s="11"/>
      <c r="K108" s="11"/>
      <c r="L108" s="13">
        <f t="shared" si="11"/>
        <v>13</v>
      </c>
      <c r="M108" s="13">
        <f t="shared" si="12"/>
        <v>13</v>
      </c>
      <c r="N108" s="13">
        <f t="shared" si="12"/>
        <v>0</v>
      </c>
      <c r="O108" s="13">
        <f t="shared" si="12"/>
        <v>0</v>
      </c>
      <c r="R108" s="74">
        <f>'[1]2 pr._pajamos pagal rūšis'!L93-'[1]9 pr._įstaigų pajamos'!L108</f>
        <v>0</v>
      </c>
    </row>
    <row r="109" spans="1:18" ht="15" customHeight="1" x14ac:dyDescent="0.25">
      <c r="A109" s="14" t="s">
        <v>183</v>
      </c>
      <c r="B109" s="42" t="s">
        <v>64</v>
      </c>
      <c r="C109" s="40" t="s">
        <v>30</v>
      </c>
      <c r="D109" s="17">
        <f t="shared" si="19"/>
        <v>13.2</v>
      </c>
      <c r="E109" s="17">
        <v>13.2</v>
      </c>
      <c r="F109" s="17"/>
      <c r="G109" s="17"/>
      <c r="H109" s="11">
        <f t="shared" si="10"/>
        <v>0</v>
      </c>
      <c r="I109" s="11"/>
      <c r="J109" s="11"/>
      <c r="K109" s="11"/>
      <c r="L109" s="13">
        <f t="shared" si="11"/>
        <v>13.2</v>
      </c>
      <c r="M109" s="13">
        <f t="shared" si="12"/>
        <v>13.2</v>
      </c>
      <c r="N109" s="13">
        <f t="shared" si="12"/>
        <v>0</v>
      </c>
      <c r="O109" s="13">
        <f t="shared" si="12"/>
        <v>0</v>
      </c>
      <c r="R109" s="74">
        <f>'[1]2 pr._pajamos pagal rūšis'!L94-'[1]9 pr._įstaigų pajamos'!L109</f>
        <v>0</v>
      </c>
    </row>
    <row r="110" spans="1:18" ht="15.95" customHeight="1" x14ac:dyDescent="0.25">
      <c r="A110" s="337" t="s">
        <v>184</v>
      </c>
      <c r="B110" s="45" t="s">
        <v>179</v>
      </c>
      <c r="C110" s="80"/>
      <c r="D110" s="70">
        <f>SUM(D96:D109)</f>
        <v>54.100000000000009</v>
      </c>
      <c r="E110" s="70">
        <f>SUM(E96:E109)</f>
        <v>53.800000000000011</v>
      </c>
      <c r="F110" s="70">
        <f>SUM(F96:F109)</f>
        <v>0</v>
      </c>
      <c r="G110" s="70">
        <f>SUM(G96:G109)</f>
        <v>0.3</v>
      </c>
      <c r="H110" s="71">
        <f t="shared" ref="H110:O110" si="20">SUM(H96:H109)</f>
        <v>0</v>
      </c>
      <c r="I110" s="71">
        <f t="shared" si="20"/>
        <v>0</v>
      </c>
      <c r="J110" s="71">
        <f t="shared" si="20"/>
        <v>0</v>
      </c>
      <c r="K110" s="71">
        <f t="shared" si="20"/>
        <v>0</v>
      </c>
      <c r="L110" s="45">
        <f t="shared" si="20"/>
        <v>54.100000000000009</v>
      </c>
      <c r="M110" s="45">
        <f t="shared" si="20"/>
        <v>53.800000000000011</v>
      </c>
      <c r="N110" s="45">
        <f t="shared" si="20"/>
        <v>0</v>
      </c>
      <c r="O110" s="45">
        <f t="shared" si="20"/>
        <v>0.3</v>
      </c>
      <c r="R110" s="74">
        <f>'[1]2 pr._pajamos pagal rūšis'!L95-'[1]9 pr._įstaigų pajamos'!L110</f>
        <v>0</v>
      </c>
    </row>
    <row r="111" spans="1:18" ht="15.95" customHeight="1" x14ac:dyDescent="0.25">
      <c r="A111" s="39" t="s">
        <v>185</v>
      </c>
      <c r="B111" s="520" t="s">
        <v>68</v>
      </c>
      <c r="C111" s="521"/>
      <c r="D111" s="521"/>
      <c r="E111" s="521"/>
      <c r="F111" s="521"/>
      <c r="G111" s="521"/>
      <c r="H111" s="521"/>
      <c r="I111" s="521"/>
      <c r="J111" s="521"/>
      <c r="K111" s="521"/>
      <c r="L111" s="521"/>
      <c r="M111" s="521"/>
      <c r="N111" s="521"/>
      <c r="O111" s="522"/>
      <c r="R111" s="74">
        <f>'[1]2 pr._pajamos pagal rūšis'!L96-'[1]9 pr._įstaigų pajamos'!L111</f>
        <v>0</v>
      </c>
    </row>
    <row r="112" spans="1:18" ht="15" customHeight="1" x14ac:dyDescent="0.25">
      <c r="A112" s="336" t="s">
        <v>186</v>
      </c>
      <c r="B112" s="12" t="s">
        <v>52</v>
      </c>
      <c r="C112" s="8" t="s">
        <v>24</v>
      </c>
      <c r="D112" s="9">
        <f>E112+G112</f>
        <v>233</v>
      </c>
      <c r="E112" s="43">
        <v>233</v>
      </c>
      <c r="F112" s="43">
        <v>98.5</v>
      </c>
      <c r="G112" s="43"/>
      <c r="H112" s="10">
        <f t="shared" si="10"/>
        <v>0</v>
      </c>
      <c r="I112" s="10"/>
      <c r="J112" s="10"/>
      <c r="K112" s="10"/>
      <c r="L112" s="12">
        <f t="shared" si="11"/>
        <v>233</v>
      </c>
      <c r="M112" s="12">
        <f t="shared" si="12"/>
        <v>233</v>
      </c>
      <c r="N112" s="12">
        <f>F112+J112</f>
        <v>98.5</v>
      </c>
      <c r="O112" s="12">
        <f t="shared" si="12"/>
        <v>0</v>
      </c>
      <c r="R112" s="74">
        <f>'[1]2 pr._pajamos pagal rūšis'!L97-'[1]9 pr._įstaigų pajamos'!L112</f>
        <v>0</v>
      </c>
    </row>
    <row r="113" spans="1:18" ht="15" customHeight="1" x14ac:dyDescent="0.25">
      <c r="A113" s="336" t="s">
        <v>187</v>
      </c>
      <c r="B113" s="13" t="s">
        <v>53</v>
      </c>
      <c r="C113" s="16" t="s">
        <v>24</v>
      </c>
      <c r="D113" s="17">
        <f>E113+G113</f>
        <v>30</v>
      </c>
      <c r="E113" s="17">
        <v>30</v>
      </c>
      <c r="F113" s="17"/>
      <c r="G113" s="17"/>
      <c r="H113" s="11">
        <f t="shared" si="10"/>
        <v>0</v>
      </c>
      <c r="I113" s="11"/>
      <c r="J113" s="11"/>
      <c r="K113" s="11"/>
      <c r="L113" s="13">
        <f t="shared" si="11"/>
        <v>30</v>
      </c>
      <c r="M113" s="13">
        <f t="shared" si="12"/>
        <v>30</v>
      </c>
      <c r="N113" s="13">
        <f t="shared" si="12"/>
        <v>0</v>
      </c>
      <c r="O113" s="13">
        <f t="shared" si="12"/>
        <v>0</v>
      </c>
      <c r="R113" s="74">
        <f>'[1]2 pr._pajamos pagal rūšis'!L98-'[1]9 pr._įstaigų pajamos'!L113</f>
        <v>0</v>
      </c>
    </row>
    <row r="114" spans="1:18" ht="15" customHeight="1" x14ac:dyDescent="0.25">
      <c r="A114" s="39" t="s">
        <v>188</v>
      </c>
      <c r="B114" s="13" t="s">
        <v>167</v>
      </c>
      <c r="C114" s="16" t="s">
        <v>24</v>
      </c>
      <c r="D114" s="17">
        <f>E114+G114</f>
        <v>8</v>
      </c>
      <c r="E114" s="44">
        <v>8</v>
      </c>
      <c r="F114" s="44"/>
      <c r="G114" s="44"/>
      <c r="H114" s="11">
        <f t="shared" si="10"/>
        <v>0</v>
      </c>
      <c r="I114" s="11"/>
      <c r="J114" s="11"/>
      <c r="K114" s="11"/>
      <c r="L114" s="13">
        <f t="shared" si="11"/>
        <v>8</v>
      </c>
      <c r="M114" s="13">
        <f t="shared" si="12"/>
        <v>8</v>
      </c>
      <c r="N114" s="13">
        <f t="shared" si="12"/>
        <v>0</v>
      </c>
      <c r="O114" s="13">
        <f t="shared" si="12"/>
        <v>0</v>
      </c>
      <c r="R114" s="74">
        <f>'[1]2 pr._pajamos pagal rūšis'!L99-'[1]9 pr._įstaigų pajamos'!L114</f>
        <v>0</v>
      </c>
    </row>
    <row r="115" spans="1:18" s="38" customFormat="1" ht="16.5" customHeight="1" x14ac:dyDescent="0.25">
      <c r="A115" s="39" t="s">
        <v>189</v>
      </c>
      <c r="B115" s="13" t="s">
        <v>69</v>
      </c>
      <c r="C115" s="31" t="s">
        <v>24</v>
      </c>
      <c r="D115" s="17">
        <f>E115+G115</f>
        <v>3</v>
      </c>
      <c r="E115" s="17">
        <v>3</v>
      </c>
      <c r="F115" s="17"/>
      <c r="G115" s="17"/>
      <c r="H115" s="11">
        <f t="shared" si="10"/>
        <v>0</v>
      </c>
      <c r="I115" s="11"/>
      <c r="J115" s="11"/>
      <c r="K115" s="11"/>
      <c r="L115" s="13">
        <f t="shared" si="11"/>
        <v>3</v>
      </c>
      <c r="M115" s="13">
        <f t="shared" si="12"/>
        <v>3</v>
      </c>
      <c r="N115" s="13">
        <f t="shared" si="12"/>
        <v>0</v>
      </c>
      <c r="O115" s="13">
        <f t="shared" si="12"/>
        <v>0</v>
      </c>
      <c r="R115" s="74">
        <f>'[1]2 pr._pajamos pagal rūšis'!L100-'[1]9 pr._įstaigų pajamos'!L115</f>
        <v>0</v>
      </c>
    </row>
    <row r="116" spans="1:18" ht="15.95" customHeight="1" x14ac:dyDescent="0.25">
      <c r="A116" s="21" t="s">
        <v>190</v>
      </c>
      <c r="B116" s="81" t="s">
        <v>180</v>
      </c>
      <c r="C116" s="82"/>
      <c r="D116" s="83">
        <f>SUM(D112:D115)</f>
        <v>274</v>
      </c>
      <c r="E116" s="83">
        <f>SUM(E112:E115)</f>
        <v>274</v>
      </c>
      <c r="F116" s="83">
        <f>SUM(F112:F115)</f>
        <v>98.5</v>
      </c>
      <c r="G116" s="83">
        <f>SUM(G112:G115)</f>
        <v>0</v>
      </c>
      <c r="H116" s="10">
        <f t="shared" ref="H116:O116" si="21">SUM(H112:H115)</f>
        <v>0</v>
      </c>
      <c r="I116" s="10">
        <f t="shared" si="21"/>
        <v>0</v>
      </c>
      <c r="J116" s="10">
        <f t="shared" si="21"/>
        <v>0</v>
      </c>
      <c r="K116" s="10">
        <f t="shared" si="21"/>
        <v>0</v>
      </c>
      <c r="L116" s="84">
        <f t="shared" si="21"/>
        <v>274</v>
      </c>
      <c r="M116" s="84">
        <f t="shared" si="21"/>
        <v>274</v>
      </c>
      <c r="N116" s="84">
        <f t="shared" si="21"/>
        <v>98.5</v>
      </c>
      <c r="O116" s="84">
        <f t="shared" si="21"/>
        <v>0</v>
      </c>
      <c r="R116" s="74">
        <f>'[1]2 pr._pajamos pagal rūšis'!L101-'[1]9 pr._įstaigų pajamos'!L116</f>
        <v>0</v>
      </c>
    </row>
    <row r="117" spans="1:18" ht="15.95" customHeight="1" x14ac:dyDescent="0.25">
      <c r="A117" s="21" t="s">
        <v>191</v>
      </c>
      <c r="B117" s="46" t="s">
        <v>172</v>
      </c>
      <c r="C117" s="47"/>
      <c r="D117" s="48">
        <f t="shared" ref="D117:O117" si="22">D41+D54+D58+D94+D110+D116</f>
        <v>1103.6999999999998</v>
      </c>
      <c r="E117" s="48">
        <f t="shared" si="22"/>
        <v>1017.8999999999999</v>
      </c>
      <c r="F117" s="48">
        <f t="shared" si="22"/>
        <v>153.6</v>
      </c>
      <c r="G117" s="48">
        <f t="shared" si="22"/>
        <v>85.8</v>
      </c>
      <c r="H117" s="49">
        <f t="shared" si="22"/>
        <v>0</v>
      </c>
      <c r="I117" s="49">
        <f t="shared" si="22"/>
        <v>-1.1000000000000001</v>
      </c>
      <c r="J117" s="49">
        <f t="shared" si="22"/>
        <v>0</v>
      </c>
      <c r="K117" s="49">
        <f t="shared" si="22"/>
        <v>1.1000000000000001</v>
      </c>
      <c r="L117" s="50">
        <f t="shared" si="22"/>
        <v>1103.6999999999998</v>
      </c>
      <c r="M117" s="50">
        <f t="shared" si="22"/>
        <v>1016.8</v>
      </c>
      <c r="N117" s="50">
        <f t="shared" si="22"/>
        <v>153.6</v>
      </c>
      <c r="O117" s="50">
        <f t="shared" si="22"/>
        <v>86.899999999999991</v>
      </c>
      <c r="R117" s="74">
        <f>'[1]2 pr._pajamos pagal rūšis'!L102-'[1]9 pr._įstaigų pajamos'!L117</f>
        <v>0</v>
      </c>
    </row>
    <row r="118" spans="1:18" x14ac:dyDescent="0.25">
      <c r="A118" s="56"/>
      <c r="B118" s="51"/>
      <c r="C118" s="52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</row>
    <row r="119" spans="1:18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P119" s="67" t="s">
        <v>305</v>
      </c>
      <c r="Q119" s="68">
        <f>SUMIF(C30:C115,1,L30:L115)</f>
        <v>27.3</v>
      </c>
    </row>
    <row r="120" spans="1:18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67" t="s">
        <v>306</v>
      </c>
      <c r="Q120" s="68">
        <f>SUMIF(C30:C115,2,L30:L115)</f>
        <v>0</v>
      </c>
    </row>
    <row r="121" spans="1:18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P121" s="67" t="s">
        <v>307</v>
      </c>
      <c r="Q121" s="68">
        <f>SUMIF(C30:C115,3,L30:L115)</f>
        <v>1.5</v>
      </c>
    </row>
    <row r="122" spans="1:18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P122" s="67" t="s">
        <v>308</v>
      </c>
      <c r="Q122" s="68">
        <f>SUMIF(C30:C115,4,L30:L115)</f>
        <v>0</v>
      </c>
    </row>
    <row r="123" spans="1:18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P123" s="67" t="s">
        <v>311</v>
      </c>
      <c r="Q123" s="68">
        <f>SUMIF(C30:C115,5,L30:L115)</f>
        <v>0</v>
      </c>
    </row>
    <row r="124" spans="1:18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P124" s="67" t="s">
        <v>309</v>
      </c>
      <c r="Q124" s="68">
        <f>SUMIF(C30:C115,6,L30:L115)</f>
        <v>35.799999999999997</v>
      </c>
    </row>
    <row r="125" spans="1:18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P125" s="67" t="s">
        <v>310</v>
      </c>
      <c r="Q125" s="68">
        <f>SUMIF(C30:C115,7,L30:L115)</f>
        <v>105.6</v>
      </c>
    </row>
    <row r="126" spans="1:18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P126" s="67" t="s">
        <v>312</v>
      </c>
      <c r="Q126" s="68">
        <f>SUMIF(C30:C115,8,L30:L115)</f>
        <v>54.100000000000009</v>
      </c>
    </row>
    <row r="127" spans="1:18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P127" s="67" t="s">
        <v>313</v>
      </c>
      <c r="Q127" s="68">
        <f>SUMIF(C30:C115,9,L30:L115)</f>
        <v>605.39999999999986</v>
      </c>
    </row>
    <row r="128" spans="1:18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P128" s="67" t="s">
        <v>314</v>
      </c>
      <c r="Q128" s="68">
        <f>SUMIF(C30:C115,10,L30:L115)</f>
        <v>274</v>
      </c>
    </row>
    <row r="129" spans="1:17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P129" s="72" t="s">
        <v>172</v>
      </c>
      <c r="Q129" s="73">
        <f>SUM(Q119:Q128)</f>
        <v>1103.6999999999998</v>
      </c>
    </row>
    <row r="130" spans="1:17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P130" s="74"/>
      <c r="Q130" s="74">
        <f>Q129-L117</f>
        <v>0</v>
      </c>
    </row>
    <row r="131" spans="1:17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P131" s="74"/>
      <c r="Q131" s="74"/>
    </row>
    <row r="132" spans="1:17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P132" s="74"/>
      <c r="Q132" s="74"/>
    </row>
    <row r="133" spans="1:17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7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7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7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7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7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7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7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7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7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7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7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</sheetData>
  <mergeCells count="44">
    <mergeCell ref="M27:N27"/>
    <mergeCell ref="O27:O28"/>
    <mergeCell ref="B29:O29"/>
    <mergeCell ref="B16:O16"/>
    <mergeCell ref="B17:O17"/>
    <mergeCell ref="B18:O18"/>
    <mergeCell ref="B19:O19"/>
    <mergeCell ref="B20:O20"/>
    <mergeCell ref="B11:O11"/>
    <mergeCell ref="B12:O12"/>
    <mergeCell ref="B13:O13"/>
    <mergeCell ref="B14:O14"/>
    <mergeCell ref="B15:O15"/>
    <mergeCell ref="B6:O6"/>
    <mergeCell ref="B7:O7"/>
    <mergeCell ref="B8:O8"/>
    <mergeCell ref="B9:O9"/>
    <mergeCell ref="B10:O10"/>
    <mergeCell ref="B1:O1"/>
    <mergeCell ref="B2:O2"/>
    <mergeCell ref="B3:O3"/>
    <mergeCell ref="B4:O4"/>
    <mergeCell ref="B5:O5"/>
    <mergeCell ref="B21:O21"/>
    <mergeCell ref="B22:O22"/>
    <mergeCell ref="A24:O24"/>
    <mergeCell ref="A26:A28"/>
    <mergeCell ref="B26:B28"/>
    <mergeCell ref="C26:C28"/>
    <mergeCell ref="D26:D28"/>
    <mergeCell ref="E26:G26"/>
    <mergeCell ref="H26:H28"/>
    <mergeCell ref="I26:K26"/>
    <mergeCell ref="L26:L28"/>
    <mergeCell ref="M26:O26"/>
    <mergeCell ref="E27:F27"/>
    <mergeCell ref="G27:G28"/>
    <mergeCell ref="I27:J27"/>
    <mergeCell ref="K27:K28"/>
    <mergeCell ref="B42:O42"/>
    <mergeCell ref="B55:O55"/>
    <mergeCell ref="B59:O59"/>
    <mergeCell ref="B95:O95"/>
    <mergeCell ref="B111:O111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2017-02-20T09:02:55Z</cp:lastPrinted>
  <dcterms:created xsi:type="dcterms:W3CDTF">2007-01-10T08:42:24Z</dcterms:created>
  <dcterms:modified xsi:type="dcterms:W3CDTF">2017-07-11T06:18:39Z</dcterms:modified>
</cp:coreProperties>
</file>