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365" yWindow="945" windowWidth="15195" windowHeight="11760" tabRatio="976" firstSheet="7" activeTab="12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state="hidden" r:id="rId10"/>
    <sheet name="10 pr. skolintos lėšos" sheetId="16" r:id="rId11"/>
    <sheet name="11 pr._apyvartinės lėšos" sheetId="15" r:id="rId12"/>
    <sheet name="12 pr._suvestinė pagal progr." sheetId="10" r:id="rId13"/>
  </sheets>
  <externalReferences>
    <externalReference r:id="rId14"/>
  </externalReferences>
  <definedNames>
    <definedName name="_xlnm.Print_Titles" localSheetId="0">'1 pr._pajamos'!$20:$20</definedName>
    <definedName name="_xlnm.Print_Titles" localSheetId="1">'2 pr._pajamos pagal rūšis'!$14:$16</definedName>
    <definedName name="_xlnm.Print_Titles" localSheetId="2">'3 pr._asignavimų suvestinė'!$20:$22</definedName>
    <definedName name="_xlnm.Print_Titles" localSheetId="3">'4 pr._savarankiškos f-jos'!$20:$22</definedName>
    <definedName name="_xlnm.Print_Titles" localSheetId="6">'7 pr._kita dotacija'!$20:$22</definedName>
    <definedName name="_xlnm.Print_Titles" localSheetId="8">'9 pr._įstaigų pajamos'!$32:$34</definedName>
  </definedNames>
  <calcPr calcId="145621"/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46" i="10" s="1"/>
  <c r="P37" i="10"/>
  <c r="P36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N25" i="10"/>
  <c r="N32" i="10" s="1"/>
  <c r="M25" i="10"/>
  <c r="M32" i="10" s="1"/>
  <c r="L25" i="10"/>
  <c r="L32" i="10" s="1"/>
  <c r="K32" i="10" s="1"/>
  <c r="J25" i="10"/>
  <c r="J32" i="10" s="1"/>
  <c r="I25" i="10"/>
  <c r="I32" i="10" s="1"/>
  <c r="H25" i="10"/>
  <c r="H32" i="10" s="1"/>
  <c r="F25" i="10"/>
  <c r="F32" i="10" s="1"/>
  <c r="E25" i="10"/>
  <c r="E32" i="10" s="1"/>
  <c r="D25" i="10"/>
  <c r="D32" i="10" s="1"/>
  <c r="Q61" i="16"/>
  <c r="Q60" i="16"/>
  <c r="Q59" i="16"/>
  <c r="K56" i="16"/>
  <c r="J56" i="16"/>
  <c r="I56" i="16"/>
  <c r="H56" i="16"/>
  <c r="G56" i="16"/>
  <c r="F56" i="16"/>
  <c r="E56" i="16"/>
  <c r="D56" i="16"/>
  <c r="O55" i="16"/>
  <c r="O56" i="16" s="1"/>
  <c r="N55" i="16"/>
  <c r="N56" i="16" s="1"/>
  <c r="M55" i="16"/>
  <c r="M56" i="16" s="1"/>
  <c r="L55" i="16"/>
  <c r="Q68" i="16" s="1"/>
  <c r="H55" i="16"/>
  <c r="D55" i="16"/>
  <c r="K53" i="16"/>
  <c r="J53" i="16"/>
  <c r="I53" i="16"/>
  <c r="G53" i="16"/>
  <c r="F53" i="16"/>
  <c r="E53" i="16"/>
  <c r="O52" i="16"/>
  <c r="O53" i="16" s="1"/>
  <c r="N52" i="16"/>
  <c r="N53" i="16" s="1"/>
  <c r="M52" i="16"/>
  <c r="L52" i="16" s="1"/>
  <c r="H52" i="16"/>
  <c r="D52" i="16"/>
  <c r="O51" i="16"/>
  <c r="N51" i="16"/>
  <c r="M51" i="16"/>
  <c r="M53" i="16" s="1"/>
  <c r="L51" i="16"/>
  <c r="H51" i="16"/>
  <c r="H53" i="16" s="1"/>
  <c r="D51" i="16"/>
  <c r="D53" i="16" s="1"/>
  <c r="K49" i="16"/>
  <c r="J49" i="16"/>
  <c r="I49" i="16"/>
  <c r="G49" i="16"/>
  <c r="F49" i="16"/>
  <c r="E49" i="16"/>
  <c r="O48" i="16"/>
  <c r="O49" i="16" s="1"/>
  <c r="N48" i="16"/>
  <c r="N49" i="16" s="1"/>
  <c r="M48" i="16"/>
  <c r="M49" i="16" s="1"/>
  <c r="L49" i="16" s="1"/>
  <c r="H48" i="16"/>
  <c r="H49" i="16" s="1"/>
  <c r="D48" i="16"/>
  <c r="D49" i="16" s="1"/>
  <c r="K46" i="16"/>
  <c r="J46" i="16"/>
  <c r="I46" i="16"/>
  <c r="H46" i="16"/>
  <c r="G46" i="16"/>
  <c r="F46" i="16"/>
  <c r="E46" i="16"/>
  <c r="D46" i="16"/>
  <c r="O45" i="16"/>
  <c r="O46" i="16" s="1"/>
  <c r="N45" i="16"/>
  <c r="N46" i="16" s="1"/>
  <c r="M45" i="16"/>
  <c r="M46" i="16" s="1"/>
  <c r="L45" i="16"/>
  <c r="L46" i="16" s="1"/>
  <c r="H45" i="16"/>
  <c r="D45" i="16"/>
  <c r="K43" i="16"/>
  <c r="J43" i="16"/>
  <c r="I43" i="16"/>
  <c r="G43" i="16"/>
  <c r="F43" i="16"/>
  <c r="E43" i="16"/>
  <c r="O42" i="16"/>
  <c r="O43" i="16" s="1"/>
  <c r="N42" i="16"/>
  <c r="N43" i="16" s="1"/>
  <c r="M42" i="16"/>
  <c r="M43" i="16" s="1"/>
  <c r="H42" i="16"/>
  <c r="H43" i="16" s="1"/>
  <c r="D42" i="16"/>
  <c r="D43" i="16" s="1"/>
  <c r="O39" i="16"/>
  <c r="N39" i="16"/>
  <c r="M39" i="16"/>
  <c r="L39" i="16"/>
  <c r="H39" i="16"/>
  <c r="D39" i="16"/>
  <c r="O38" i="16"/>
  <c r="O35" i="16" s="1"/>
  <c r="O40" i="16" s="1"/>
  <c r="N38" i="16"/>
  <c r="N35" i="16" s="1"/>
  <c r="N40" i="16" s="1"/>
  <c r="M38" i="16"/>
  <c r="L38" i="16" s="1"/>
  <c r="H38" i="16"/>
  <c r="D38" i="16"/>
  <c r="O37" i="16"/>
  <c r="N37" i="16"/>
  <c r="M37" i="16"/>
  <c r="L37" i="16"/>
  <c r="Q63" i="16" s="1"/>
  <c r="H37" i="16"/>
  <c r="D37" i="16"/>
  <c r="O36" i="16"/>
  <c r="N36" i="16"/>
  <c r="M36" i="16"/>
  <c r="L36" i="16" s="1"/>
  <c r="H36" i="16"/>
  <c r="D36" i="16"/>
  <c r="M35" i="16"/>
  <c r="M40" i="16" s="1"/>
  <c r="L40" i="16" s="1"/>
  <c r="K35" i="16"/>
  <c r="K40" i="16" s="1"/>
  <c r="J35" i="16"/>
  <c r="J40" i="16" s="1"/>
  <c r="I35" i="16"/>
  <c r="I40" i="16" s="1"/>
  <c r="H35" i="16"/>
  <c r="H40" i="16" s="1"/>
  <c r="G35" i="16"/>
  <c r="G40" i="16" s="1"/>
  <c r="F35" i="16"/>
  <c r="F40" i="16" s="1"/>
  <c r="E35" i="16"/>
  <c r="E40" i="16" s="1"/>
  <c r="D35" i="16"/>
  <c r="D40" i="16" s="1"/>
  <c r="D57" i="16" s="1"/>
  <c r="K33" i="16"/>
  <c r="K57" i="16" s="1"/>
  <c r="J33" i="16"/>
  <c r="J57" i="16" s="1"/>
  <c r="I33" i="16"/>
  <c r="I57" i="16" s="1"/>
  <c r="H33" i="16"/>
  <c r="G33" i="16"/>
  <c r="G57" i="16" s="1"/>
  <c r="F33" i="16"/>
  <c r="F57" i="16" s="1"/>
  <c r="E33" i="16"/>
  <c r="E57" i="16" s="1"/>
  <c r="D33" i="16"/>
  <c r="O32" i="16"/>
  <c r="O33" i="16" s="1"/>
  <c r="N32" i="16"/>
  <c r="N33" i="16" s="1"/>
  <c r="N57" i="16" s="1"/>
  <c r="M32" i="16"/>
  <c r="M33" i="16" s="1"/>
  <c r="L32" i="16"/>
  <c r="Q66" i="16" s="1"/>
  <c r="H32" i="16"/>
  <c r="D32" i="16"/>
  <c r="Q134" i="7"/>
  <c r="Q133" i="7"/>
  <c r="Q131" i="7"/>
  <c r="R128" i="7"/>
  <c r="R127" i="7"/>
  <c r="K127" i="7"/>
  <c r="J127" i="7"/>
  <c r="I127" i="7"/>
  <c r="G127" i="7"/>
  <c r="F127" i="7"/>
  <c r="E127" i="7"/>
  <c r="R126" i="7"/>
  <c r="O126" i="7"/>
  <c r="L126" i="7" s="1"/>
  <c r="N126" i="7"/>
  <c r="M126" i="7"/>
  <c r="H126" i="7"/>
  <c r="D126" i="7"/>
  <c r="R125" i="7"/>
  <c r="O125" i="7"/>
  <c r="N125" i="7"/>
  <c r="N127" i="7" s="1"/>
  <c r="M125" i="7"/>
  <c r="L125" i="7" s="1"/>
  <c r="H125" i="7"/>
  <c r="D125" i="7"/>
  <c r="R124" i="7"/>
  <c r="O124" i="7"/>
  <c r="N124" i="7"/>
  <c r="M124" i="7"/>
  <c r="M127" i="7" s="1"/>
  <c r="L127" i="7" s="1"/>
  <c r="H124" i="7"/>
  <c r="D124" i="7"/>
  <c r="R123" i="7"/>
  <c r="O123" i="7"/>
  <c r="N123" i="7"/>
  <c r="M123" i="7"/>
  <c r="L123" i="7"/>
  <c r="H123" i="7"/>
  <c r="D123" i="7"/>
  <c r="R122" i="7"/>
  <c r="O122" i="7"/>
  <c r="O127" i="7" s="1"/>
  <c r="N122" i="7"/>
  <c r="M122" i="7"/>
  <c r="H122" i="7"/>
  <c r="H127" i="7" s="1"/>
  <c r="D122" i="7"/>
  <c r="D127" i="7" s="1"/>
  <c r="R121" i="7"/>
  <c r="R120" i="7"/>
  <c r="K120" i="7"/>
  <c r="J120" i="7"/>
  <c r="I120" i="7"/>
  <c r="G120" i="7"/>
  <c r="F120" i="7"/>
  <c r="E120" i="7"/>
  <c r="R119" i="7"/>
  <c r="O119" i="7"/>
  <c r="N119" i="7"/>
  <c r="M119" i="7"/>
  <c r="L119" i="7"/>
  <c r="H119" i="7"/>
  <c r="D119" i="7"/>
  <c r="R118" i="7"/>
  <c r="O118" i="7"/>
  <c r="L118" i="7" s="1"/>
  <c r="N118" i="7"/>
  <c r="M118" i="7"/>
  <c r="H118" i="7"/>
  <c r="D118" i="7"/>
  <c r="R117" i="7"/>
  <c r="O117" i="7"/>
  <c r="N117" i="7"/>
  <c r="M117" i="7"/>
  <c r="L117" i="7" s="1"/>
  <c r="H117" i="7"/>
  <c r="D117" i="7"/>
  <c r="R116" i="7"/>
  <c r="O116" i="7"/>
  <c r="N116" i="7"/>
  <c r="M116" i="7"/>
  <c r="L116" i="7" s="1"/>
  <c r="H116" i="7"/>
  <c r="D116" i="7"/>
  <c r="R115" i="7"/>
  <c r="O115" i="7"/>
  <c r="N115" i="7"/>
  <c r="M115" i="7"/>
  <c r="L115" i="7"/>
  <c r="H115" i="7"/>
  <c r="D115" i="7"/>
  <c r="R114" i="7"/>
  <c r="O114" i="7"/>
  <c r="L114" i="7" s="1"/>
  <c r="N114" i="7"/>
  <c r="M114" i="7"/>
  <c r="H114" i="7"/>
  <c r="D114" i="7"/>
  <c r="R113" i="7"/>
  <c r="O113" i="7"/>
  <c r="N113" i="7"/>
  <c r="M113" i="7"/>
  <c r="L113" i="7" s="1"/>
  <c r="H113" i="7"/>
  <c r="D113" i="7"/>
  <c r="R112" i="7"/>
  <c r="O112" i="7"/>
  <c r="N112" i="7"/>
  <c r="M112" i="7"/>
  <c r="L112" i="7" s="1"/>
  <c r="H112" i="7"/>
  <c r="D112" i="7"/>
  <c r="R111" i="7"/>
  <c r="O111" i="7"/>
  <c r="N111" i="7"/>
  <c r="M111" i="7"/>
  <c r="L111" i="7"/>
  <c r="H111" i="7"/>
  <c r="D111" i="7"/>
  <c r="R110" i="7"/>
  <c r="O110" i="7"/>
  <c r="L110" i="7" s="1"/>
  <c r="N110" i="7"/>
  <c r="M110" i="7"/>
  <c r="H110" i="7"/>
  <c r="D110" i="7"/>
  <c r="O109" i="7"/>
  <c r="N109" i="7"/>
  <c r="M109" i="7"/>
  <c r="L109" i="7" s="1"/>
  <c r="H109" i="7"/>
  <c r="D109" i="7"/>
  <c r="R108" i="7"/>
  <c r="O108" i="7"/>
  <c r="N108" i="7"/>
  <c r="M108" i="7"/>
  <c r="L108" i="7"/>
  <c r="H108" i="7"/>
  <c r="D108" i="7"/>
  <c r="R107" i="7"/>
  <c r="O107" i="7"/>
  <c r="L107" i="7" s="1"/>
  <c r="N107" i="7"/>
  <c r="M107" i="7"/>
  <c r="H107" i="7"/>
  <c r="D107" i="7"/>
  <c r="R106" i="7"/>
  <c r="O106" i="7"/>
  <c r="N106" i="7"/>
  <c r="N120" i="7" s="1"/>
  <c r="M106" i="7"/>
  <c r="L106" i="7" s="1"/>
  <c r="H106" i="7"/>
  <c r="H120" i="7" s="1"/>
  <c r="D106" i="7"/>
  <c r="R105" i="7"/>
  <c r="O105" i="7"/>
  <c r="N105" i="7"/>
  <c r="M105" i="7"/>
  <c r="L105" i="7" s="1"/>
  <c r="H105" i="7"/>
  <c r="D105" i="7"/>
  <c r="D120" i="7" s="1"/>
  <c r="R104" i="7"/>
  <c r="R103" i="7"/>
  <c r="K103" i="7"/>
  <c r="J103" i="7"/>
  <c r="I103" i="7"/>
  <c r="I128" i="7" s="1"/>
  <c r="G103" i="7"/>
  <c r="F103" i="7"/>
  <c r="E103" i="7"/>
  <c r="E128" i="7" s="1"/>
  <c r="R102" i="7"/>
  <c r="O102" i="7"/>
  <c r="N102" i="7"/>
  <c r="M102" i="7"/>
  <c r="L102" i="7" s="1"/>
  <c r="H102" i="7"/>
  <c r="D102" i="7"/>
  <c r="R101" i="7"/>
  <c r="O101" i="7"/>
  <c r="N101" i="7"/>
  <c r="M101" i="7"/>
  <c r="L101" i="7" s="1"/>
  <c r="H101" i="7"/>
  <c r="D101" i="7"/>
  <c r="R100" i="7"/>
  <c r="O100" i="7"/>
  <c r="N100" i="7"/>
  <c r="M100" i="7"/>
  <c r="L100" i="7"/>
  <c r="H100" i="7"/>
  <c r="D100" i="7"/>
  <c r="R99" i="7"/>
  <c r="O99" i="7"/>
  <c r="L99" i="7" s="1"/>
  <c r="N99" i="7"/>
  <c r="M99" i="7"/>
  <c r="H99" i="7"/>
  <c r="D99" i="7"/>
  <c r="R98" i="7"/>
  <c r="O98" i="7"/>
  <c r="N98" i="7"/>
  <c r="M98" i="7"/>
  <c r="L98" i="7" s="1"/>
  <c r="H98" i="7"/>
  <c r="D98" i="7"/>
  <c r="R97" i="7"/>
  <c r="O97" i="7"/>
  <c r="N97" i="7"/>
  <c r="M97" i="7"/>
  <c r="L97" i="7" s="1"/>
  <c r="H97" i="7"/>
  <c r="D97" i="7"/>
  <c r="R96" i="7"/>
  <c r="O96" i="7"/>
  <c r="N96" i="7"/>
  <c r="M96" i="7"/>
  <c r="L96" i="7"/>
  <c r="H96" i="7"/>
  <c r="D96" i="7"/>
  <c r="R95" i="7"/>
  <c r="O95" i="7"/>
  <c r="L95" i="7" s="1"/>
  <c r="N95" i="7"/>
  <c r="M95" i="7"/>
  <c r="H95" i="7"/>
  <c r="D95" i="7"/>
  <c r="R94" i="7"/>
  <c r="O94" i="7"/>
  <c r="N94" i="7"/>
  <c r="M94" i="7"/>
  <c r="L94" i="7" s="1"/>
  <c r="H94" i="7"/>
  <c r="D94" i="7"/>
  <c r="R93" i="7"/>
  <c r="O93" i="7"/>
  <c r="N93" i="7"/>
  <c r="M93" i="7"/>
  <c r="L93" i="7" s="1"/>
  <c r="H93" i="7"/>
  <c r="D93" i="7"/>
  <c r="R92" i="7"/>
  <c r="O92" i="7"/>
  <c r="N92" i="7"/>
  <c r="M92" i="7"/>
  <c r="L92" i="7"/>
  <c r="H92" i="7"/>
  <c r="D92" i="7"/>
  <c r="R91" i="7"/>
  <c r="O91" i="7"/>
  <c r="L91" i="7" s="1"/>
  <c r="N91" i="7"/>
  <c r="M91" i="7"/>
  <c r="H91" i="7"/>
  <c r="D91" i="7"/>
  <c r="R90" i="7"/>
  <c r="O90" i="7"/>
  <c r="N90" i="7"/>
  <c r="M90" i="7"/>
  <c r="L90" i="7" s="1"/>
  <c r="H90" i="7"/>
  <c r="D90" i="7"/>
  <c r="R89" i="7"/>
  <c r="O89" i="7"/>
  <c r="N89" i="7"/>
  <c r="M89" i="7"/>
  <c r="L89" i="7" s="1"/>
  <c r="H89" i="7"/>
  <c r="D89" i="7"/>
  <c r="R88" i="7"/>
  <c r="O88" i="7"/>
  <c r="N88" i="7"/>
  <c r="M88" i="7"/>
  <c r="L88" i="7"/>
  <c r="H88" i="7"/>
  <c r="D88" i="7"/>
  <c r="R87" i="7"/>
  <c r="O87" i="7"/>
  <c r="L87" i="7" s="1"/>
  <c r="N87" i="7"/>
  <c r="M87" i="7"/>
  <c r="H87" i="7"/>
  <c r="D87" i="7"/>
  <c r="R86" i="7"/>
  <c r="O86" i="7"/>
  <c r="N86" i="7"/>
  <c r="M86" i="7"/>
  <c r="L86" i="7" s="1"/>
  <c r="H86" i="7"/>
  <c r="D86" i="7"/>
  <c r="R85" i="7"/>
  <c r="O85" i="7"/>
  <c r="N85" i="7"/>
  <c r="M85" i="7"/>
  <c r="L85" i="7" s="1"/>
  <c r="H85" i="7"/>
  <c r="D85" i="7"/>
  <c r="R84" i="7"/>
  <c r="O84" i="7"/>
  <c r="N84" i="7"/>
  <c r="M84" i="7"/>
  <c r="L84" i="7"/>
  <c r="H84" i="7"/>
  <c r="D84" i="7"/>
  <c r="R83" i="7"/>
  <c r="O83" i="7"/>
  <c r="L83" i="7" s="1"/>
  <c r="N83" i="7"/>
  <c r="M83" i="7"/>
  <c r="H83" i="7"/>
  <c r="D83" i="7"/>
  <c r="R82" i="7"/>
  <c r="O82" i="7"/>
  <c r="N82" i="7"/>
  <c r="M82" i="7"/>
  <c r="L82" i="7" s="1"/>
  <c r="H82" i="7"/>
  <c r="D82" i="7"/>
  <c r="R81" i="7"/>
  <c r="O81" i="7"/>
  <c r="N81" i="7"/>
  <c r="M81" i="7"/>
  <c r="L81" i="7" s="1"/>
  <c r="H81" i="7"/>
  <c r="D81" i="7"/>
  <c r="O80" i="7"/>
  <c r="N80" i="7"/>
  <c r="M80" i="7"/>
  <c r="L80" i="7" s="1"/>
  <c r="H80" i="7"/>
  <c r="D80" i="7"/>
  <c r="R79" i="7"/>
  <c r="O79" i="7"/>
  <c r="N79" i="7"/>
  <c r="M79" i="7"/>
  <c r="L79" i="7" s="1"/>
  <c r="H79" i="7"/>
  <c r="D79" i="7"/>
  <c r="R78" i="7"/>
  <c r="O78" i="7"/>
  <c r="N78" i="7"/>
  <c r="M78" i="7"/>
  <c r="L78" i="7" s="1"/>
  <c r="H78" i="7"/>
  <c r="D78" i="7"/>
  <c r="R77" i="7"/>
  <c r="O77" i="7"/>
  <c r="N77" i="7"/>
  <c r="M77" i="7"/>
  <c r="L77" i="7"/>
  <c r="H77" i="7"/>
  <c r="D77" i="7"/>
  <c r="R76" i="7"/>
  <c r="O76" i="7"/>
  <c r="N76" i="7"/>
  <c r="M76" i="7"/>
  <c r="L76" i="7" s="1"/>
  <c r="H76" i="7"/>
  <c r="D76" i="7"/>
  <c r="R75" i="7"/>
  <c r="O75" i="7"/>
  <c r="N75" i="7"/>
  <c r="M75" i="7"/>
  <c r="L75" i="7" s="1"/>
  <c r="H75" i="7"/>
  <c r="D75" i="7"/>
  <c r="R74" i="7"/>
  <c r="O74" i="7"/>
  <c r="N74" i="7"/>
  <c r="M74" i="7"/>
  <c r="L74" i="7" s="1"/>
  <c r="H74" i="7"/>
  <c r="D74" i="7"/>
  <c r="R73" i="7"/>
  <c r="O73" i="7"/>
  <c r="N73" i="7"/>
  <c r="M73" i="7"/>
  <c r="L73" i="7"/>
  <c r="H73" i="7"/>
  <c r="D73" i="7"/>
  <c r="R72" i="7"/>
  <c r="O72" i="7"/>
  <c r="N72" i="7"/>
  <c r="M72" i="7"/>
  <c r="L72" i="7" s="1"/>
  <c r="H72" i="7"/>
  <c r="D72" i="7"/>
  <c r="R71" i="7"/>
  <c r="O71" i="7"/>
  <c r="N71" i="7"/>
  <c r="M71" i="7"/>
  <c r="L71" i="7" s="1"/>
  <c r="H71" i="7"/>
  <c r="D71" i="7"/>
  <c r="R70" i="7"/>
  <c r="O70" i="7"/>
  <c r="N70" i="7"/>
  <c r="M70" i="7"/>
  <c r="L70" i="7" s="1"/>
  <c r="H70" i="7"/>
  <c r="D70" i="7"/>
  <c r="R69" i="7"/>
  <c r="O69" i="7"/>
  <c r="N69" i="7"/>
  <c r="M69" i="7"/>
  <c r="L69" i="7"/>
  <c r="H69" i="7"/>
  <c r="D69" i="7"/>
  <c r="R68" i="7"/>
  <c r="O68" i="7"/>
  <c r="O103" i="7" s="1"/>
  <c r="N68" i="7"/>
  <c r="N103" i="7" s="1"/>
  <c r="M68" i="7"/>
  <c r="L68" i="7" s="1"/>
  <c r="H68" i="7"/>
  <c r="H103" i="7" s="1"/>
  <c r="D68" i="7"/>
  <c r="D103" i="7" s="1"/>
  <c r="R67" i="7"/>
  <c r="R66" i="7"/>
  <c r="K66" i="7"/>
  <c r="J66" i="7"/>
  <c r="I66" i="7"/>
  <c r="G66" i="7"/>
  <c r="F66" i="7"/>
  <c r="E66" i="7"/>
  <c r="R65" i="7"/>
  <c r="O65" i="7"/>
  <c r="N65" i="7"/>
  <c r="M65" i="7"/>
  <c r="L65" i="7"/>
  <c r="H65" i="7"/>
  <c r="D65" i="7"/>
  <c r="R64" i="7"/>
  <c r="O64" i="7"/>
  <c r="O66" i="7" s="1"/>
  <c r="N64" i="7"/>
  <c r="N66" i="7" s="1"/>
  <c r="M64" i="7"/>
  <c r="M66" i="7" s="1"/>
  <c r="H64" i="7"/>
  <c r="H66" i="7" s="1"/>
  <c r="D64" i="7"/>
  <c r="D66" i="7" s="1"/>
  <c r="R63" i="7"/>
  <c r="R62" i="7"/>
  <c r="K62" i="7"/>
  <c r="J62" i="7"/>
  <c r="I62" i="7"/>
  <c r="G62" i="7"/>
  <c r="F62" i="7"/>
  <c r="E62" i="7"/>
  <c r="R61" i="7"/>
  <c r="O61" i="7"/>
  <c r="N61" i="7"/>
  <c r="M61" i="7"/>
  <c r="L61" i="7"/>
  <c r="H61" i="7"/>
  <c r="D61" i="7"/>
  <c r="R60" i="7"/>
  <c r="O60" i="7"/>
  <c r="N60" i="7"/>
  <c r="M60" i="7"/>
  <c r="L60" i="7" s="1"/>
  <c r="H60" i="7"/>
  <c r="D60" i="7"/>
  <c r="R59" i="7"/>
  <c r="O59" i="7"/>
  <c r="N59" i="7"/>
  <c r="M59" i="7"/>
  <c r="L59" i="7" s="1"/>
  <c r="H59" i="7"/>
  <c r="D59" i="7"/>
  <c r="R58" i="7"/>
  <c r="O58" i="7"/>
  <c r="N58" i="7"/>
  <c r="M58" i="7"/>
  <c r="L58" i="7" s="1"/>
  <c r="H58" i="7"/>
  <c r="D58" i="7"/>
  <c r="R57" i="7"/>
  <c r="O57" i="7"/>
  <c r="N57" i="7"/>
  <c r="M57" i="7"/>
  <c r="L57" i="7"/>
  <c r="H57" i="7"/>
  <c r="D57" i="7"/>
  <c r="R56" i="7"/>
  <c r="O56" i="7"/>
  <c r="N56" i="7"/>
  <c r="M56" i="7"/>
  <c r="L56" i="7" s="1"/>
  <c r="H56" i="7"/>
  <c r="D56" i="7"/>
  <c r="R55" i="7"/>
  <c r="O55" i="7"/>
  <c r="N55" i="7"/>
  <c r="M55" i="7"/>
  <c r="L55" i="7" s="1"/>
  <c r="H55" i="7"/>
  <c r="D55" i="7"/>
  <c r="R54" i="7"/>
  <c r="O54" i="7"/>
  <c r="N54" i="7"/>
  <c r="M54" i="7"/>
  <c r="L54" i="7" s="1"/>
  <c r="H54" i="7"/>
  <c r="D54" i="7"/>
  <c r="R53" i="7"/>
  <c r="O53" i="7"/>
  <c r="N53" i="7"/>
  <c r="M53" i="7"/>
  <c r="L53" i="7"/>
  <c r="H53" i="7"/>
  <c r="D53" i="7"/>
  <c r="R52" i="7"/>
  <c r="O52" i="7"/>
  <c r="O62" i="7" s="1"/>
  <c r="N52" i="7"/>
  <c r="M52" i="7"/>
  <c r="L52" i="7" s="1"/>
  <c r="H52" i="7"/>
  <c r="D52" i="7"/>
  <c r="R51" i="7"/>
  <c r="O51" i="7"/>
  <c r="N51" i="7"/>
  <c r="N62" i="7" s="1"/>
  <c r="M51" i="7"/>
  <c r="M62" i="7" s="1"/>
  <c r="L62" i="7" s="1"/>
  <c r="H51" i="7"/>
  <c r="H62" i="7" s="1"/>
  <c r="D51" i="7"/>
  <c r="D62" i="7" s="1"/>
  <c r="R50" i="7"/>
  <c r="R49" i="7"/>
  <c r="K49" i="7"/>
  <c r="K128" i="7" s="1"/>
  <c r="J49" i="7"/>
  <c r="J128" i="7" s="1"/>
  <c r="I49" i="7"/>
  <c r="G49" i="7"/>
  <c r="G128" i="7" s="1"/>
  <c r="F49" i="7"/>
  <c r="F128" i="7" s="1"/>
  <c r="E49" i="7"/>
  <c r="R48" i="7"/>
  <c r="O48" i="7"/>
  <c r="N48" i="7"/>
  <c r="M48" i="7"/>
  <c r="L48" i="7" s="1"/>
  <c r="Q132" i="7" s="1"/>
  <c r="H48" i="7"/>
  <c r="D48" i="7"/>
  <c r="R47" i="7"/>
  <c r="O47" i="7"/>
  <c r="N47" i="7"/>
  <c r="M47" i="7"/>
  <c r="L47" i="7" s="1"/>
  <c r="H47" i="7"/>
  <c r="D47" i="7"/>
  <c r="R46" i="7"/>
  <c r="O46" i="7"/>
  <c r="N46" i="7"/>
  <c r="M46" i="7"/>
  <c r="L46" i="7" s="1"/>
  <c r="H46" i="7"/>
  <c r="D46" i="7"/>
  <c r="R45" i="7"/>
  <c r="O45" i="7"/>
  <c r="N45" i="7"/>
  <c r="M45" i="7"/>
  <c r="L45" i="7"/>
  <c r="H45" i="7"/>
  <c r="D45" i="7"/>
  <c r="R44" i="7"/>
  <c r="O44" i="7"/>
  <c r="N44" i="7"/>
  <c r="M44" i="7"/>
  <c r="L44" i="7" s="1"/>
  <c r="H44" i="7"/>
  <c r="D44" i="7"/>
  <c r="R43" i="7"/>
  <c r="O43" i="7"/>
  <c r="N43" i="7"/>
  <c r="M43" i="7"/>
  <c r="L43" i="7" s="1"/>
  <c r="H43" i="7"/>
  <c r="D43" i="7"/>
  <c r="R42" i="7"/>
  <c r="O42" i="7"/>
  <c r="N42" i="7"/>
  <c r="M42" i="7"/>
  <c r="L42" i="7" s="1"/>
  <c r="H42" i="7"/>
  <c r="D42" i="7"/>
  <c r="R41" i="7"/>
  <c r="O41" i="7"/>
  <c r="N41" i="7"/>
  <c r="M41" i="7"/>
  <c r="L41" i="7"/>
  <c r="H41" i="7"/>
  <c r="D41" i="7"/>
  <c r="R40" i="7"/>
  <c r="O40" i="7"/>
  <c r="N40" i="7"/>
  <c r="M40" i="7"/>
  <c r="L40" i="7" s="1"/>
  <c r="H40" i="7"/>
  <c r="H49" i="7" s="1"/>
  <c r="D40" i="7"/>
  <c r="R39" i="7"/>
  <c r="O39" i="7"/>
  <c r="N39" i="7"/>
  <c r="M39" i="7"/>
  <c r="L39" i="7" s="1"/>
  <c r="H39" i="7"/>
  <c r="D39" i="7"/>
  <c r="R38" i="7"/>
  <c r="Q38" i="7"/>
  <c r="O38" i="7"/>
  <c r="O49" i="7" s="1"/>
  <c r="N38" i="7"/>
  <c r="N49" i="7" s="1"/>
  <c r="N128" i="7" s="1"/>
  <c r="M38" i="7"/>
  <c r="M49" i="7" s="1"/>
  <c r="H38" i="7"/>
  <c r="D38" i="7"/>
  <c r="D49" i="7" s="1"/>
  <c r="S368" i="4"/>
  <c r="S367" i="4"/>
  <c r="K365" i="4"/>
  <c r="J365" i="4"/>
  <c r="I365" i="4"/>
  <c r="H365" i="4" s="1"/>
  <c r="G365" i="4"/>
  <c r="F365" i="4"/>
  <c r="E365" i="4"/>
  <c r="D365" i="4" s="1"/>
  <c r="K364" i="4"/>
  <c r="J364" i="4"/>
  <c r="I364" i="4"/>
  <c r="H364" i="4" s="1"/>
  <c r="E364" i="4"/>
  <c r="K363" i="4"/>
  <c r="J363" i="4"/>
  <c r="I363" i="4"/>
  <c r="G363" i="4"/>
  <c r="F363" i="4"/>
  <c r="E363" i="4"/>
  <c r="D363" i="4" s="1"/>
  <c r="K362" i="4"/>
  <c r="J362" i="4"/>
  <c r="I362" i="4"/>
  <c r="H362" i="4"/>
  <c r="G362" i="4"/>
  <c r="F362" i="4"/>
  <c r="E362" i="4"/>
  <c r="D362" i="4"/>
  <c r="K361" i="4"/>
  <c r="J361" i="4"/>
  <c r="I361" i="4"/>
  <c r="H361" i="4"/>
  <c r="G361" i="4"/>
  <c r="F361" i="4"/>
  <c r="E361" i="4"/>
  <c r="D361" i="4"/>
  <c r="L360" i="4"/>
  <c r="K360" i="4"/>
  <c r="J360" i="4"/>
  <c r="I360" i="4"/>
  <c r="H360" i="4"/>
  <c r="G360" i="4"/>
  <c r="F360" i="4"/>
  <c r="E360" i="4"/>
  <c r="D360" i="4"/>
  <c r="K359" i="4"/>
  <c r="J359" i="4"/>
  <c r="I359" i="4"/>
  <c r="H359" i="4"/>
  <c r="G359" i="4"/>
  <c r="F359" i="4"/>
  <c r="E359" i="4"/>
  <c r="D359" i="4"/>
  <c r="O358" i="4"/>
  <c r="F357" i="4"/>
  <c r="E357" i="4"/>
  <c r="K356" i="4"/>
  <c r="J356" i="4"/>
  <c r="I356" i="4"/>
  <c r="H356" i="4"/>
  <c r="G356" i="4"/>
  <c r="F356" i="4"/>
  <c r="E356" i="4"/>
  <c r="D356" i="4"/>
  <c r="L355" i="4"/>
  <c r="H355" i="4"/>
  <c r="D355" i="4"/>
  <c r="N354" i="4"/>
  <c r="K354" i="4"/>
  <c r="H354" i="4" s="1"/>
  <c r="J354" i="4"/>
  <c r="I354" i="4"/>
  <c r="G354" i="4"/>
  <c r="D354" i="4" s="1"/>
  <c r="F354" i="4"/>
  <c r="E354" i="4"/>
  <c r="K353" i="4"/>
  <c r="H353" i="4" s="1"/>
  <c r="J353" i="4"/>
  <c r="I353" i="4"/>
  <c r="G353" i="4"/>
  <c r="F353" i="4"/>
  <c r="E353" i="4"/>
  <c r="O352" i="4"/>
  <c r="K352" i="4"/>
  <c r="J352" i="4"/>
  <c r="I352" i="4"/>
  <c r="G352" i="4"/>
  <c r="F352" i="4"/>
  <c r="E352" i="4"/>
  <c r="K351" i="4"/>
  <c r="J351" i="4"/>
  <c r="I351" i="4"/>
  <c r="G351" i="4"/>
  <c r="F351" i="4"/>
  <c r="E351" i="4"/>
  <c r="J350" i="4"/>
  <c r="I350" i="4"/>
  <c r="H350" i="4"/>
  <c r="F350" i="4"/>
  <c r="E350" i="4"/>
  <c r="D350" i="4"/>
  <c r="U348" i="4"/>
  <c r="T348" i="4"/>
  <c r="S348" i="4"/>
  <c r="R348" i="4"/>
  <c r="Q348" i="4"/>
  <c r="P348" i="4"/>
  <c r="J347" i="4"/>
  <c r="G347" i="4"/>
  <c r="E347" i="4"/>
  <c r="O345" i="4"/>
  <c r="N345" i="4"/>
  <c r="M345" i="4"/>
  <c r="H345" i="4"/>
  <c r="D345" i="4"/>
  <c r="O343" i="4"/>
  <c r="N343" i="4"/>
  <c r="M343" i="4"/>
  <c r="H343" i="4"/>
  <c r="D343" i="4"/>
  <c r="O342" i="4"/>
  <c r="O356" i="4" s="1"/>
  <c r="N342" i="4"/>
  <c r="N356" i="4" s="1"/>
  <c r="M342" i="4"/>
  <c r="H342" i="4"/>
  <c r="D342" i="4"/>
  <c r="O341" i="4"/>
  <c r="N341" i="4"/>
  <c r="M341" i="4"/>
  <c r="L341" i="4"/>
  <c r="H341" i="4"/>
  <c r="D341" i="4"/>
  <c r="O340" i="4"/>
  <c r="N340" i="4"/>
  <c r="M340" i="4"/>
  <c r="L340" i="4" s="1"/>
  <c r="H340" i="4"/>
  <c r="D340" i="4"/>
  <c r="O338" i="4"/>
  <c r="L338" i="4"/>
  <c r="K338" i="4"/>
  <c r="K347" i="4" s="1"/>
  <c r="J338" i="4"/>
  <c r="I338" i="4"/>
  <c r="I347" i="4" s="1"/>
  <c r="H338" i="4"/>
  <c r="G338" i="4"/>
  <c r="F338" i="4"/>
  <c r="N338" i="4" s="1"/>
  <c r="E338" i="4"/>
  <c r="M338" i="4" s="1"/>
  <c r="M347" i="4" s="1"/>
  <c r="D338" i="4"/>
  <c r="O337" i="4"/>
  <c r="N337" i="4"/>
  <c r="M337" i="4"/>
  <c r="M334" i="4" s="1"/>
  <c r="L337" i="4"/>
  <c r="H337" i="4"/>
  <c r="D337" i="4"/>
  <c r="O336" i="4"/>
  <c r="N336" i="4"/>
  <c r="N334" i="4" s="1"/>
  <c r="M336" i="4"/>
  <c r="H336" i="4"/>
  <c r="H334" i="4" s="1"/>
  <c r="D336" i="4"/>
  <c r="O334" i="4"/>
  <c r="K334" i="4"/>
  <c r="J334" i="4"/>
  <c r="I334" i="4"/>
  <c r="G334" i="4"/>
  <c r="F334" i="4"/>
  <c r="E334" i="4"/>
  <c r="D334" i="4"/>
  <c r="O332" i="4"/>
  <c r="N332" i="4"/>
  <c r="M332" i="4"/>
  <c r="L332" i="4"/>
  <c r="H332" i="4"/>
  <c r="D332" i="4"/>
  <c r="O331" i="4"/>
  <c r="N331" i="4"/>
  <c r="M331" i="4"/>
  <c r="L331" i="4" s="1"/>
  <c r="H331" i="4"/>
  <c r="D331" i="4"/>
  <c r="O330" i="4"/>
  <c r="O359" i="4" s="1"/>
  <c r="N330" i="4"/>
  <c r="N359" i="4" s="1"/>
  <c r="M330" i="4"/>
  <c r="H330" i="4"/>
  <c r="D330" i="4"/>
  <c r="O328" i="4"/>
  <c r="O347" i="4" s="1"/>
  <c r="M328" i="4"/>
  <c r="H328" i="4"/>
  <c r="G328" i="4"/>
  <c r="F328" i="4"/>
  <c r="F364" i="4" s="1"/>
  <c r="E328" i="4"/>
  <c r="J326" i="4"/>
  <c r="F326" i="4"/>
  <c r="H325" i="4"/>
  <c r="O324" i="4"/>
  <c r="N324" i="4"/>
  <c r="M324" i="4"/>
  <c r="H324" i="4"/>
  <c r="D324" i="4"/>
  <c r="O323" i="4"/>
  <c r="N323" i="4"/>
  <c r="M323" i="4"/>
  <c r="L323" i="4" s="1"/>
  <c r="H323" i="4"/>
  <c r="D323" i="4"/>
  <c r="O322" i="4"/>
  <c r="N322" i="4"/>
  <c r="M322" i="4"/>
  <c r="L322" i="4"/>
  <c r="H322" i="4"/>
  <c r="D322" i="4"/>
  <c r="N320" i="4"/>
  <c r="M320" i="4"/>
  <c r="K320" i="4"/>
  <c r="H320" i="4" s="1"/>
  <c r="G320" i="4"/>
  <c r="O319" i="4"/>
  <c r="N319" i="4"/>
  <c r="M319" i="4"/>
  <c r="L319" i="4" s="1"/>
  <c r="H319" i="4"/>
  <c r="D319" i="4"/>
  <c r="O318" i="4"/>
  <c r="N318" i="4"/>
  <c r="M318" i="4"/>
  <c r="L318" i="4" s="1"/>
  <c r="H318" i="4"/>
  <c r="D318" i="4"/>
  <c r="O316" i="4"/>
  <c r="N316" i="4"/>
  <c r="M316" i="4"/>
  <c r="L316" i="4" s="1"/>
  <c r="K316" i="4"/>
  <c r="H316" i="4"/>
  <c r="G316" i="4"/>
  <c r="D316" i="4" s="1"/>
  <c r="O315" i="4"/>
  <c r="N315" i="4"/>
  <c r="M315" i="4"/>
  <c r="H315" i="4"/>
  <c r="D315" i="4"/>
  <c r="O314" i="4"/>
  <c r="N314" i="4"/>
  <c r="M314" i="4"/>
  <c r="L314" i="4"/>
  <c r="H314" i="4"/>
  <c r="D314" i="4"/>
  <c r="N312" i="4"/>
  <c r="M312" i="4"/>
  <c r="K312" i="4"/>
  <c r="H312" i="4" s="1"/>
  <c r="G312" i="4"/>
  <c r="O311" i="4"/>
  <c r="N311" i="4"/>
  <c r="M311" i="4"/>
  <c r="H311" i="4"/>
  <c r="D311" i="4"/>
  <c r="O310" i="4"/>
  <c r="N310" i="4"/>
  <c r="M310" i="4"/>
  <c r="H310" i="4"/>
  <c r="D310" i="4"/>
  <c r="O308" i="4"/>
  <c r="N308" i="4"/>
  <c r="M308" i="4"/>
  <c r="L308" i="4" s="1"/>
  <c r="K308" i="4"/>
  <c r="H308" i="4"/>
  <c r="G308" i="4"/>
  <c r="D308" i="4" s="1"/>
  <c r="O307" i="4"/>
  <c r="N307" i="4"/>
  <c r="M307" i="4"/>
  <c r="H307" i="4"/>
  <c r="D307" i="4"/>
  <c r="O306" i="4"/>
  <c r="N306" i="4"/>
  <c r="M306" i="4"/>
  <c r="L306" i="4"/>
  <c r="H306" i="4"/>
  <c r="D306" i="4"/>
  <c r="N304" i="4"/>
  <c r="M304" i="4"/>
  <c r="K304" i="4"/>
  <c r="H304" i="4" s="1"/>
  <c r="G304" i="4"/>
  <c r="O303" i="4"/>
  <c r="N303" i="4"/>
  <c r="M303" i="4"/>
  <c r="L303" i="4" s="1"/>
  <c r="H303" i="4"/>
  <c r="D303" i="4"/>
  <c r="O302" i="4"/>
  <c r="N302" i="4"/>
  <c r="M302" i="4"/>
  <c r="H302" i="4"/>
  <c r="D302" i="4"/>
  <c r="O300" i="4"/>
  <c r="N300" i="4"/>
  <c r="M300" i="4"/>
  <c r="K300" i="4"/>
  <c r="H300" i="4"/>
  <c r="G300" i="4"/>
  <c r="D300" i="4" s="1"/>
  <c r="O299" i="4"/>
  <c r="N299" i="4"/>
  <c r="M299" i="4"/>
  <c r="L299" i="4" s="1"/>
  <c r="H299" i="4"/>
  <c r="D299" i="4"/>
  <c r="O298" i="4"/>
  <c r="N298" i="4"/>
  <c r="M298" i="4"/>
  <c r="L298" i="4"/>
  <c r="H298" i="4"/>
  <c r="D298" i="4"/>
  <c r="N296" i="4"/>
  <c r="M296" i="4"/>
  <c r="K296" i="4"/>
  <c r="H296" i="4" s="1"/>
  <c r="G296" i="4"/>
  <c r="O295" i="4"/>
  <c r="N295" i="4"/>
  <c r="M295" i="4"/>
  <c r="H295" i="4"/>
  <c r="D295" i="4"/>
  <c r="O294" i="4"/>
  <c r="N294" i="4"/>
  <c r="M294" i="4"/>
  <c r="L294" i="4" s="1"/>
  <c r="H294" i="4"/>
  <c r="D294" i="4"/>
  <c r="O292" i="4"/>
  <c r="N292" i="4"/>
  <c r="M292" i="4"/>
  <c r="K292" i="4"/>
  <c r="H292" i="4"/>
  <c r="G292" i="4"/>
  <c r="D292" i="4" s="1"/>
  <c r="O291" i="4"/>
  <c r="N291" i="4"/>
  <c r="M291" i="4"/>
  <c r="L291" i="4" s="1"/>
  <c r="H291" i="4"/>
  <c r="D291" i="4"/>
  <c r="O290" i="4"/>
  <c r="N290" i="4"/>
  <c r="M290" i="4"/>
  <c r="L290" i="4"/>
  <c r="H290" i="4"/>
  <c r="D290" i="4"/>
  <c r="N288" i="4"/>
  <c r="M288" i="4"/>
  <c r="K288" i="4"/>
  <c r="H288" i="4" s="1"/>
  <c r="G288" i="4"/>
  <c r="O286" i="4"/>
  <c r="N286" i="4"/>
  <c r="M286" i="4"/>
  <c r="L286" i="4" s="1"/>
  <c r="H286" i="4"/>
  <c r="D286" i="4"/>
  <c r="O285" i="4"/>
  <c r="N285" i="4"/>
  <c r="M285" i="4"/>
  <c r="L285" i="4" s="1"/>
  <c r="H285" i="4"/>
  <c r="D285" i="4"/>
  <c r="O284" i="4"/>
  <c r="N284" i="4"/>
  <c r="M284" i="4"/>
  <c r="L284" i="4" s="1"/>
  <c r="H284" i="4"/>
  <c r="D284" i="4"/>
  <c r="N282" i="4"/>
  <c r="M282" i="4"/>
  <c r="K282" i="4"/>
  <c r="H282" i="4" s="1"/>
  <c r="D282" i="4"/>
  <c r="O281" i="4"/>
  <c r="N281" i="4"/>
  <c r="M281" i="4"/>
  <c r="L281" i="4"/>
  <c r="H281" i="4"/>
  <c r="D281" i="4"/>
  <c r="O280" i="4"/>
  <c r="N280" i="4"/>
  <c r="M280" i="4"/>
  <c r="L280" i="4"/>
  <c r="H280" i="4"/>
  <c r="D280" i="4"/>
  <c r="N278" i="4"/>
  <c r="M278" i="4"/>
  <c r="K278" i="4"/>
  <c r="O278" i="4" s="1"/>
  <c r="L278" i="4" s="1"/>
  <c r="H278" i="4"/>
  <c r="G278" i="4"/>
  <c r="D278" i="4"/>
  <c r="O277" i="4"/>
  <c r="N277" i="4"/>
  <c r="M277" i="4"/>
  <c r="L277" i="4"/>
  <c r="H277" i="4"/>
  <c r="D277" i="4"/>
  <c r="O276" i="4"/>
  <c r="N276" i="4"/>
  <c r="M276" i="4"/>
  <c r="L276" i="4"/>
  <c r="H276" i="4"/>
  <c r="D276" i="4"/>
  <c r="N274" i="4"/>
  <c r="M274" i="4"/>
  <c r="L274" i="4"/>
  <c r="K274" i="4"/>
  <c r="O274" i="4" s="1"/>
  <c r="H274" i="4"/>
  <c r="G274" i="4"/>
  <c r="D274" i="4"/>
  <c r="O273" i="4"/>
  <c r="N273" i="4"/>
  <c r="M273" i="4"/>
  <c r="L273" i="4"/>
  <c r="H273" i="4"/>
  <c r="D273" i="4"/>
  <c r="O272" i="4"/>
  <c r="N272" i="4"/>
  <c r="M272" i="4"/>
  <c r="L272" i="4"/>
  <c r="H272" i="4"/>
  <c r="D272" i="4"/>
  <c r="N270" i="4"/>
  <c r="M270" i="4"/>
  <c r="K270" i="4"/>
  <c r="O270" i="4" s="1"/>
  <c r="L270" i="4" s="1"/>
  <c r="H270" i="4"/>
  <c r="D270" i="4"/>
  <c r="O269" i="4"/>
  <c r="O266" i="4" s="1"/>
  <c r="N269" i="4"/>
  <c r="N266" i="4" s="1"/>
  <c r="M269" i="4"/>
  <c r="H269" i="4"/>
  <c r="D269" i="4"/>
  <c r="O268" i="4"/>
  <c r="N268" i="4"/>
  <c r="M268" i="4"/>
  <c r="L268" i="4"/>
  <c r="H268" i="4"/>
  <c r="D268" i="4"/>
  <c r="H267" i="4"/>
  <c r="D267" i="4"/>
  <c r="M266" i="4"/>
  <c r="K266" i="4"/>
  <c r="J266" i="4"/>
  <c r="I266" i="4"/>
  <c r="G266" i="4"/>
  <c r="G326" i="4" s="1"/>
  <c r="F266" i="4"/>
  <c r="E266" i="4"/>
  <c r="I264" i="4"/>
  <c r="G264" i="4"/>
  <c r="O263" i="4"/>
  <c r="N263" i="4"/>
  <c r="M263" i="4"/>
  <c r="L263" i="4"/>
  <c r="H263" i="4"/>
  <c r="D263" i="4"/>
  <c r="O262" i="4"/>
  <c r="N262" i="4"/>
  <c r="M262" i="4"/>
  <c r="L262" i="4" s="1"/>
  <c r="H262" i="4"/>
  <c r="D262" i="4"/>
  <c r="O260" i="4"/>
  <c r="O264" i="4" s="1"/>
  <c r="K260" i="4"/>
  <c r="K264" i="4" s="1"/>
  <c r="J260" i="4"/>
  <c r="J264" i="4" s="1"/>
  <c r="I260" i="4"/>
  <c r="H260" i="4"/>
  <c r="H264" i="4" s="1"/>
  <c r="G260" i="4"/>
  <c r="F260" i="4"/>
  <c r="F264" i="4" s="1"/>
  <c r="E260" i="4"/>
  <c r="E264" i="4" s="1"/>
  <c r="D260" i="4"/>
  <c r="D264" i="4" s="1"/>
  <c r="O257" i="4"/>
  <c r="O253" i="4" s="1"/>
  <c r="N257" i="4"/>
  <c r="M257" i="4"/>
  <c r="H257" i="4"/>
  <c r="D257" i="4"/>
  <c r="N256" i="4"/>
  <c r="N253" i="4" s="1"/>
  <c r="M256" i="4"/>
  <c r="L256" i="4"/>
  <c r="H256" i="4"/>
  <c r="D256" i="4"/>
  <c r="N255" i="4"/>
  <c r="M255" i="4"/>
  <c r="L255" i="4" s="1"/>
  <c r="H255" i="4"/>
  <c r="D255" i="4"/>
  <c r="K253" i="4"/>
  <c r="J253" i="4"/>
  <c r="I253" i="4"/>
  <c r="H253" i="4" s="1"/>
  <c r="G253" i="4"/>
  <c r="F253" i="4"/>
  <c r="E253" i="4"/>
  <c r="O252" i="4"/>
  <c r="O247" i="4" s="1"/>
  <c r="N252" i="4"/>
  <c r="M252" i="4"/>
  <c r="H252" i="4"/>
  <c r="D252" i="4"/>
  <c r="O251" i="4"/>
  <c r="N251" i="4"/>
  <c r="M251" i="4"/>
  <c r="H251" i="4"/>
  <c r="D251" i="4"/>
  <c r="O250" i="4"/>
  <c r="N250" i="4"/>
  <c r="M250" i="4"/>
  <c r="L250" i="4"/>
  <c r="H250" i="4"/>
  <c r="D250" i="4"/>
  <c r="O249" i="4"/>
  <c r="N249" i="4"/>
  <c r="M249" i="4"/>
  <c r="L249" i="4" s="1"/>
  <c r="H249" i="4"/>
  <c r="D249" i="4"/>
  <c r="K247" i="4"/>
  <c r="J247" i="4"/>
  <c r="I247" i="4"/>
  <c r="H247" i="4"/>
  <c r="G247" i="4"/>
  <c r="F247" i="4"/>
  <c r="E247" i="4"/>
  <c r="D247" i="4"/>
  <c r="O246" i="4"/>
  <c r="N246" i="4"/>
  <c r="M246" i="4"/>
  <c r="L246" i="4"/>
  <c r="H246" i="4"/>
  <c r="D246" i="4"/>
  <c r="N245" i="4"/>
  <c r="M245" i="4"/>
  <c r="L245" i="4" s="1"/>
  <c r="D245" i="4"/>
  <c r="N243" i="4"/>
  <c r="K243" i="4"/>
  <c r="K357" i="4" s="1"/>
  <c r="J243" i="4"/>
  <c r="J357" i="4" s="1"/>
  <c r="I243" i="4"/>
  <c r="G243" i="4"/>
  <c r="O242" i="4"/>
  <c r="N242" i="4"/>
  <c r="M242" i="4"/>
  <c r="H242" i="4"/>
  <c r="D242" i="4"/>
  <c r="N241" i="4"/>
  <c r="M241" i="4"/>
  <c r="L241" i="4"/>
  <c r="H241" i="4"/>
  <c r="D241" i="4"/>
  <c r="L239" i="4"/>
  <c r="K239" i="4"/>
  <c r="J239" i="4"/>
  <c r="I239" i="4"/>
  <c r="H239" i="4"/>
  <c r="G239" i="4"/>
  <c r="O239" i="4" s="1"/>
  <c r="F239" i="4"/>
  <c r="N239" i="4" s="1"/>
  <c r="E239" i="4"/>
  <c r="M239" i="4" s="1"/>
  <c r="D239" i="4"/>
  <c r="O238" i="4"/>
  <c r="N238" i="4"/>
  <c r="M238" i="4"/>
  <c r="L238" i="4"/>
  <c r="H238" i="4"/>
  <c r="D238" i="4"/>
  <c r="N237" i="4"/>
  <c r="M237" i="4"/>
  <c r="L237" i="4" s="1"/>
  <c r="H237" i="4"/>
  <c r="D237" i="4"/>
  <c r="M235" i="4"/>
  <c r="K235" i="4"/>
  <c r="J235" i="4"/>
  <c r="I235" i="4"/>
  <c r="G235" i="4"/>
  <c r="O235" i="4" s="1"/>
  <c r="F235" i="4"/>
  <c r="N235" i="4" s="1"/>
  <c r="E235" i="4"/>
  <c r="H234" i="4"/>
  <c r="O233" i="4"/>
  <c r="N233" i="4"/>
  <c r="M233" i="4"/>
  <c r="L233" i="4"/>
  <c r="H233" i="4"/>
  <c r="D233" i="4"/>
  <c r="O232" i="4"/>
  <c r="N232" i="4"/>
  <c r="M232" i="4"/>
  <c r="L232" i="4"/>
  <c r="H232" i="4"/>
  <c r="D232" i="4"/>
  <c r="N231" i="4"/>
  <c r="M231" i="4"/>
  <c r="L231" i="4" s="1"/>
  <c r="H231" i="4"/>
  <c r="D231" i="4"/>
  <c r="O229" i="4"/>
  <c r="K229" i="4"/>
  <c r="J229" i="4"/>
  <c r="I229" i="4"/>
  <c r="H229" i="4" s="1"/>
  <c r="G229" i="4"/>
  <c r="F229" i="4"/>
  <c r="N229" i="4" s="1"/>
  <c r="E229" i="4"/>
  <c r="O228" i="4"/>
  <c r="N228" i="4"/>
  <c r="M228" i="4"/>
  <c r="H228" i="4"/>
  <c r="D228" i="4"/>
  <c r="N227" i="4"/>
  <c r="M227" i="4"/>
  <c r="L227" i="4"/>
  <c r="H227" i="4"/>
  <c r="D227" i="4"/>
  <c r="N225" i="4"/>
  <c r="K225" i="4"/>
  <c r="J225" i="4"/>
  <c r="I225" i="4"/>
  <c r="H225" i="4"/>
  <c r="G225" i="4"/>
  <c r="O225" i="4" s="1"/>
  <c r="F225" i="4"/>
  <c r="E225" i="4"/>
  <c r="M225" i="4" s="1"/>
  <c r="L225" i="4" s="1"/>
  <c r="D225" i="4"/>
  <c r="O224" i="4"/>
  <c r="N224" i="4"/>
  <c r="M224" i="4"/>
  <c r="L224" i="4"/>
  <c r="H224" i="4"/>
  <c r="D224" i="4"/>
  <c r="N223" i="4"/>
  <c r="M223" i="4"/>
  <c r="L223" i="4" s="1"/>
  <c r="H223" i="4"/>
  <c r="D223" i="4"/>
  <c r="K221" i="4"/>
  <c r="O221" i="4" s="1"/>
  <c r="J221" i="4"/>
  <c r="I221" i="4"/>
  <c r="G221" i="4"/>
  <c r="F221" i="4"/>
  <c r="N221" i="4" s="1"/>
  <c r="E221" i="4"/>
  <c r="D221" i="4" s="1"/>
  <c r="O220" i="4"/>
  <c r="N220" i="4"/>
  <c r="M220" i="4"/>
  <c r="L220" i="4" s="1"/>
  <c r="H220" i="4"/>
  <c r="D220" i="4"/>
  <c r="N219" i="4"/>
  <c r="M219" i="4"/>
  <c r="L219" i="4"/>
  <c r="H219" i="4"/>
  <c r="D219" i="4"/>
  <c r="N217" i="4"/>
  <c r="K217" i="4"/>
  <c r="J217" i="4"/>
  <c r="I217" i="4"/>
  <c r="H217" i="4"/>
  <c r="G217" i="4"/>
  <c r="O217" i="4" s="1"/>
  <c r="F217" i="4"/>
  <c r="E217" i="4"/>
  <c r="M217" i="4" s="1"/>
  <c r="L217" i="4" s="1"/>
  <c r="D217" i="4"/>
  <c r="O216" i="4"/>
  <c r="N216" i="4"/>
  <c r="M216" i="4"/>
  <c r="L216" i="4"/>
  <c r="H216" i="4"/>
  <c r="D216" i="4"/>
  <c r="N215" i="4"/>
  <c r="M215" i="4"/>
  <c r="L215" i="4" s="1"/>
  <c r="H215" i="4"/>
  <c r="D215" i="4"/>
  <c r="O213" i="4"/>
  <c r="K213" i="4"/>
  <c r="J213" i="4"/>
  <c r="I213" i="4"/>
  <c r="H213" i="4" s="1"/>
  <c r="G213" i="4"/>
  <c r="F213" i="4"/>
  <c r="N213" i="4" s="1"/>
  <c r="E213" i="4"/>
  <c r="O212" i="4"/>
  <c r="N212" i="4"/>
  <c r="M212" i="4"/>
  <c r="H212" i="4"/>
  <c r="D212" i="4"/>
  <c r="N211" i="4"/>
  <c r="M211" i="4"/>
  <c r="L211" i="4"/>
  <c r="H211" i="4"/>
  <c r="D211" i="4"/>
  <c r="N209" i="4"/>
  <c r="K209" i="4"/>
  <c r="J209" i="4"/>
  <c r="I209" i="4"/>
  <c r="H209" i="4"/>
  <c r="G209" i="4"/>
  <c r="O209" i="4" s="1"/>
  <c r="F209" i="4"/>
  <c r="E209" i="4"/>
  <c r="M209" i="4" s="1"/>
  <c r="L209" i="4" s="1"/>
  <c r="D209" i="4"/>
  <c r="O208" i="4"/>
  <c r="N208" i="4"/>
  <c r="M208" i="4"/>
  <c r="L208" i="4"/>
  <c r="H208" i="4"/>
  <c r="D208" i="4"/>
  <c r="N207" i="4"/>
  <c r="M207" i="4"/>
  <c r="L207" i="4" s="1"/>
  <c r="H207" i="4"/>
  <c r="D207" i="4"/>
  <c r="K205" i="4"/>
  <c r="O205" i="4" s="1"/>
  <c r="J205" i="4"/>
  <c r="I205" i="4"/>
  <c r="G205" i="4"/>
  <c r="F205" i="4"/>
  <c r="N205" i="4" s="1"/>
  <c r="E205" i="4"/>
  <c r="D205" i="4" s="1"/>
  <c r="O204" i="4"/>
  <c r="N204" i="4"/>
  <c r="M204" i="4"/>
  <c r="L204" i="4" s="1"/>
  <c r="H204" i="4"/>
  <c r="D204" i="4"/>
  <c r="N203" i="4"/>
  <c r="M203" i="4"/>
  <c r="L203" i="4"/>
  <c r="H203" i="4"/>
  <c r="D203" i="4"/>
  <c r="N201" i="4"/>
  <c r="K201" i="4"/>
  <c r="J201" i="4"/>
  <c r="I201" i="4"/>
  <c r="H201" i="4"/>
  <c r="G201" i="4"/>
  <c r="O201" i="4" s="1"/>
  <c r="F201" i="4"/>
  <c r="E201" i="4"/>
  <c r="M201" i="4" s="1"/>
  <c r="L201" i="4" s="1"/>
  <c r="D201" i="4"/>
  <c r="O200" i="4"/>
  <c r="N200" i="4"/>
  <c r="M200" i="4"/>
  <c r="L200" i="4"/>
  <c r="H200" i="4"/>
  <c r="D200" i="4"/>
  <c r="N199" i="4"/>
  <c r="M199" i="4"/>
  <c r="L199" i="4" s="1"/>
  <c r="H199" i="4"/>
  <c r="D199" i="4"/>
  <c r="N198" i="4"/>
  <c r="M198" i="4"/>
  <c r="L198" i="4"/>
  <c r="H198" i="4"/>
  <c r="D198" i="4"/>
  <c r="L196" i="4"/>
  <c r="K196" i="4"/>
  <c r="J196" i="4"/>
  <c r="I196" i="4"/>
  <c r="H196" i="4"/>
  <c r="G196" i="4"/>
  <c r="O196" i="4" s="1"/>
  <c r="F196" i="4"/>
  <c r="N196" i="4" s="1"/>
  <c r="E196" i="4"/>
  <c r="M196" i="4" s="1"/>
  <c r="D196" i="4"/>
  <c r="O195" i="4"/>
  <c r="N195" i="4"/>
  <c r="M195" i="4"/>
  <c r="L195" i="4"/>
  <c r="H195" i="4"/>
  <c r="D195" i="4"/>
  <c r="N194" i="4"/>
  <c r="M194" i="4"/>
  <c r="L194" i="4" s="1"/>
  <c r="H194" i="4"/>
  <c r="D194" i="4"/>
  <c r="K192" i="4"/>
  <c r="J192" i="4"/>
  <c r="I192" i="4"/>
  <c r="H192" i="4" s="1"/>
  <c r="G192" i="4"/>
  <c r="O192" i="4" s="1"/>
  <c r="F192" i="4"/>
  <c r="N192" i="4" s="1"/>
  <c r="E192" i="4"/>
  <c r="D192" i="4" s="1"/>
  <c r="O191" i="4"/>
  <c r="N191" i="4"/>
  <c r="M191" i="4"/>
  <c r="H191" i="4"/>
  <c r="D191" i="4"/>
  <c r="N190" i="4"/>
  <c r="M190" i="4"/>
  <c r="L190" i="4"/>
  <c r="H190" i="4"/>
  <c r="D190" i="4"/>
  <c r="L188" i="4"/>
  <c r="K188" i="4"/>
  <c r="J188" i="4"/>
  <c r="I188" i="4"/>
  <c r="H188" i="4"/>
  <c r="G188" i="4"/>
  <c r="O188" i="4" s="1"/>
  <c r="F188" i="4"/>
  <c r="N188" i="4" s="1"/>
  <c r="E188" i="4"/>
  <c r="M188" i="4" s="1"/>
  <c r="D188" i="4"/>
  <c r="O187" i="4"/>
  <c r="N187" i="4"/>
  <c r="M187" i="4"/>
  <c r="L187" i="4"/>
  <c r="H187" i="4"/>
  <c r="D187" i="4"/>
  <c r="N186" i="4"/>
  <c r="M186" i="4"/>
  <c r="L186" i="4" s="1"/>
  <c r="H186" i="4"/>
  <c r="D186" i="4"/>
  <c r="M184" i="4"/>
  <c r="K184" i="4"/>
  <c r="J184" i="4"/>
  <c r="I184" i="4"/>
  <c r="G184" i="4"/>
  <c r="O184" i="4" s="1"/>
  <c r="F184" i="4"/>
  <c r="N184" i="4" s="1"/>
  <c r="E184" i="4"/>
  <c r="O183" i="4"/>
  <c r="N183" i="4"/>
  <c r="M183" i="4"/>
  <c r="L183" i="4" s="1"/>
  <c r="H183" i="4"/>
  <c r="D183" i="4"/>
  <c r="N182" i="4"/>
  <c r="M182" i="4"/>
  <c r="L182" i="4"/>
  <c r="H182" i="4"/>
  <c r="D182" i="4"/>
  <c r="L180" i="4"/>
  <c r="K180" i="4"/>
  <c r="J180" i="4"/>
  <c r="I180" i="4"/>
  <c r="H180" i="4"/>
  <c r="G180" i="4"/>
  <c r="O180" i="4" s="1"/>
  <c r="F180" i="4"/>
  <c r="N180" i="4" s="1"/>
  <c r="E180" i="4"/>
  <c r="M180" i="4" s="1"/>
  <c r="D180" i="4"/>
  <c r="O179" i="4"/>
  <c r="N179" i="4"/>
  <c r="M179" i="4"/>
  <c r="L179" i="4"/>
  <c r="H179" i="4"/>
  <c r="D179" i="4"/>
  <c r="N178" i="4"/>
  <c r="M178" i="4"/>
  <c r="L178" i="4" s="1"/>
  <c r="H178" i="4"/>
  <c r="D178" i="4"/>
  <c r="N177" i="4"/>
  <c r="M177" i="4"/>
  <c r="L177" i="4"/>
  <c r="H177" i="4"/>
  <c r="D177" i="4"/>
  <c r="N175" i="4"/>
  <c r="K175" i="4"/>
  <c r="J175" i="4"/>
  <c r="I175" i="4"/>
  <c r="H175" i="4"/>
  <c r="G175" i="4"/>
  <c r="O175" i="4" s="1"/>
  <c r="F175" i="4"/>
  <c r="E175" i="4"/>
  <c r="M175" i="4" s="1"/>
  <c r="L175" i="4" s="1"/>
  <c r="D175" i="4"/>
  <c r="O174" i="4"/>
  <c r="N174" i="4"/>
  <c r="M174" i="4"/>
  <c r="L174" i="4"/>
  <c r="H174" i="4"/>
  <c r="D174" i="4"/>
  <c r="N173" i="4"/>
  <c r="M173" i="4"/>
  <c r="L173" i="4" s="1"/>
  <c r="H173" i="4"/>
  <c r="D173" i="4"/>
  <c r="K171" i="4"/>
  <c r="O171" i="4" s="1"/>
  <c r="J171" i="4"/>
  <c r="I171" i="4"/>
  <c r="G171" i="4"/>
  <c r="F171" i="4"/>
  <c r="N171" i="4" s="1"/>
  <c r="E171" i="4"/>
  <c r="D171" i="4" s="1"/>
  <c r="O170" i="4"/>
  <c r="N170" i="4"/>
  <c r="M170" i="4"/>
  <c r="L170" i="4" s="1"/>
  <c r="H170" i="4"/>
  <c r="D170" i="4"/>
  <c r="N169" i="4"/>
  <c r="M169" i="4"/>
  <c r="L169" i="4"/>
  <c r="H169" i="4"/>
  <c r="D169" i="4"/>
  <c r="N167" i="4"/>
  <c r="K167" i="4"/>
  <c r="J167" i="4"/>
  <c r="I167" i="4"/>
  <c r="H167" i="4"/>
  <c r="G167" i="4"/>
  <c r="O167" i="4" s="1"/>
  <c r="F167" i="4"/>
  <c r="E167" i="4"/>
  <c r="M167" i="4" s="1"/>
  <c r="L167" i="4" s="1"/>
  <c r="D167" i="4"/>
  <c r="O166" i="4"/>
  <c r="N166" i="4"/>
  <c r="M166" i="4"/>
  <c r="L166" i="4"/>
  <c r="H166" i="4"/>
  <c r="D166" i="4"/>
  <c r="N165" i="4"/>
  <c r="M165" i="4"/>
  <c r="L165" i="4" s="1"/>
  <c r="H165" i="4"/>
  <c r="D165" i="4"/>
  <c r="O163" i="4"/>
  <c r="K163" i="4"/>
  <c r="J163" i="4"/>
  <c r="I163" i="4"/>
  <c r="H163" i="4" s="1"/>
  <c r="G163" i="4"/>
  <c r="F163" i="4"/>
  <c r="N163" i="4" s="1"/>
  <c r="E163" i="4"/>
  <c r="O162" i="4"/>
  <c r="N162" i="4"/>
  <c r="M162" i="4"/>
  <c r="H162" i="4"/>
  <c r="D162" i="4"/>
  <c r="N161" i="4"/>
  <c r="M161" i="4"/>
  <c r="L161" i="4"/>
  <c r="H161" i="4"/>
  <c r="D161" i="4"/>
  <c r="K159" i="4"/>
  <c r="J159" i="4"/>
  <c r="I159" i="4"/>
  <c r="H159" i="4"/>
  <c r="G159" i="4"/>
  <c r="O159" i="4" s="1"/>
  <c r="F159" i="4"/>
  <c r="N159" i="4" s="1"/>
  <c r="E159" i="4"/>
  <c r="M159" i="4" s="1"/>
  <c r="L159" i="4" s="1"/>
  <c r="D159" i="4"/>
  <c r="O158" i="4"/>
  <c r="N158" i="4"/>
  <c r="M158" i="4"/>
  <c r="L158" i="4"/>
  <c r="H158" i="4"/>
  <c r="D158" i="4"/>
  <c r="N157" i="4"/>
  <c r="M157" i="4"/>
  <c r="L157" i="4" s="1"/>
  <c r="H157" i="4"/>
  <c r="D157" i="4"/>
  <c r="K155" i="4"/>
  <c r="J155" i="4"/>
  <c r="I155" i="4"/>
  <c r="H155" i="4" s="1"/>
  <c r="G155" i="4"/>
  <c r="O155" i="4" s="1"/>
  <c r="F155" i="4"/>
  <c r="N155" i="4" s="1"/>
  <c r="E155" i="4"/>
  <c r="M155" i="4" s="1"/>
  <c r="O154" i="4"/>
  <c r="N154" i="4"/>
  <c r="M154" i="4"/>
  <c r="L154" i="4" s="1"/>
  <c r="H154" i="4"/>
  <c r="D154" i="4"/>
  <c r="N153" i="4"/>
  <c r="M153" i="4"/>
  <c r="L153" i="4"/>
  <c r="H153" i="4"/>
  <c r="D153" i="4"/>
  <c r="N152" i="4"/>
  <c r="M152" i="4"/>
  <c r="L152" i="4" s="1"/>
  <c r="H152" i="4"/>
  <c r="D152" i="4"/>
  <c r="K150" i="4"/>
  <c r="J150" i="4"/>
  <c r="I150" i="4"/>
  <c r="H150" i="4" s="1"/>
  <c r="G150" i="4"/>
  <c r="O150" i="4" s="1"/>
  <c r="F150" i="4"/>
  <c r="N150" i="4" s="1"/>
  <c r="E150" i="4"/>
  <c r="M150" i="4" s="1"/>
  <c r="O149" i="4"/>
  <c r="N149" i="4"/>
  <c r="M149" i="4"/>
  <c r="L149" i="4" s="1"/>
  <c r="H149" i="4"/>
  <c r="D149" i="4"/>
  <c r="N148" i="4"/>
  <c r="M148" i="4"/>
  <c r="L148" i="4"/>
  <c r="H148" i="4"/>
  <c r="D148" i="4"/>
  <c r="K146" i="4"/>
  <c r="J146" i="4"/>
  <c r="I146" i="4"/>
  <c r="H146" i="4"/>
  <c r="G146" i="4"/>
  <c r="O146" i="4" s="1"/>
  <c r="F146" i="4"/>
  <c r="N146" i="4" s="1"/>
  <c r="E146" i="4"/>
  <c r="M146" i="4" s="1"/>
  <c r="L146" i="4" s="1"/>
  <c r="D146" i="4"/>
  <c r="O145" i="4"/>
  <c r="N145" i="4"/>
  <c r="M145" i="4"/>
  <c r="L145" i="4"/>
  <c r="H145" i="4"/>
  <c r="D145" i="4"/>
  <c r="N144" i="4"/>
  <c r="M144" i="4"/>
  <c r="L144" i="4" s="1"/>
  <c r="H144" i="4"/>
  <c r="D144" i="4"/>
  <c r="N143" i="4"/>
  <c r="M143" i="4"/>
  <c r="L143" i="4"/>
  <c r="H143" i="4"/>
  <c r="D143" i="4"/>
  <c r="K141" i="4"/>
  <c r="J141" i="4"/>
  <c r="I141" i="4"/>
  <c r="H141" i="4"/>
  <c r="G141" i="4"/>
  <c r="O141" i="4" s="1"/>
  <c r="F141" i="4"/>
  <c r="N141" i="4" s="1"/>
  <c r="E141" i="4"/>
  <c r="M141" i="4" s="1"/>
  <c r="D141" i="4"/>
  <c r="O140" i="4"/>
  <c r="N140" i="4"/>
  <c r="M140" i="4"/>
  <c r="L140" i="4"/>
  <c r="H140" i="4"/>
  <c r="D140" i="4"/>
  <c r="N139" i="4"/>
  <c r="M139" i="4"/>
  <c r="L139" i="4" s="1"/>
  <c r="H139" i="4"/>
  <c r="D139" i="4"/>
  <c r="K137" i="4"/>
  <c r="J137" i="4"/>
  <c r="I137" i="4"/>
  <c r="H137" i="4" s="1"/>
  <c r="G137" i="4"/>
  <c r="O137" i="4" s="1"/>
  <c r="F137" i="4"/>
  <c r="N137" i="4" s="1"/>
  <c r="E137" i="4"/>
  <c r="D137" i="4" s="1"/>
  <c r="O136" i="4"/>
  <c r="N136" i="4"/>
  <c r="M136" i="4"/>
  <c r="L136" i="4" s="1"/>
  <c r="H136" i="4"/>
  <c r="D136" i="4"/>
  <c r="N135" i="4"/>
  <c r="M135" i="4"/>
  <c r="L135" i="4"/>
  <c r="H135" i="4"/>
  <c r="D135" i="4"/>
  <c r="N134" i="4"/>
  <c r="N132" i="4" s="1"/>
  <c r="M134" i="4"/>
  <c r="L134" i="4" s="1"/>
  <c r="H134" i="4"/>
  <c r="D134" i="4"/>
  <c r="O132" i="4"/>
  <c r="M132" i="4"/>
  <c r="L132" i="4" s="1"/>
  <c r="K132" i="4"/>
  <c r="J132" i="4"/>
  <c r="I132" i="4"/>
  <c r="H132" i="4" s="1"/>
  <c r="G132" i="4"/>
  <c r="F132" i="4"/>
  <c r="E132" i="4"/>
  <c r="D132" i="4" s="1"/>
  <c r="O131" i="4"/>
  <c r="O128" i="4" s="1"/>
  <c r="N131" i="4"/>
  <c r="M131" i="4"/>
  <c r="L131" i="4" s="1"/>
  <c r="H131" i="4"/>
  <c r="D131" i="4"/>
  <c r="N130" i="4"/>
  <c r="N128" i="4" s="1"/>
  <c r="M130" i="4"/>
  <c r="M128" i="4" s="1"/>
  <c r="L128" i="4" s="1"/>
  <c r="L130" i="4"/>
  <c r="H130" i="4"/>
  <c r="D130" i="4"/>
  <c r="K128" i="4"/>
  <c r="J128" i="4"/>
  <c r="I128" i="4"/>
  <c r="H128" i="4"/>
  <c r="G128" i="4"/>
  <c r="F128" i="4"/>
  <c r="E128" i="4"/>
  <c r="D128" i="4"/>
  <c r="O127" i="4"/>
  <c r="N127" i="4"/>
  <c r="N124" i="4" s="1"/>
  <c r="M127" i="4"/>
  <c r="L127" i="4"/>
  <c r="H127" i="4"/>
  <c r="D127" i="4"/>
  <c r="N126" i="4"/>
  <c r="M126" i="4"/>
  <c r="L126" i="4" s="1"/>
  <c r="H126" i="4"/>
  <c r="D126" i="4"/>
  <c r="O124" i="4"/>
  <c r="K124" i="4"/>
  <c r="J124" i="4"/>
  <c r="I124" i="4"/>
  <c r="H124" i="4" s="1"/>
  <c r="G124" i="4"/>
  <c r="F124" i="4"/>
  <c r="E124" i="4"/>
  <c r="D124" i="4" s="1"/>
  <c r="O123" i="4"/>
  <c r="N123" i="4"/>
  <c r="M123" i="4"/>
  <c r="L123" i="4" s="1"/>
  <c r="H123" i="4"/>
  <c r="D123" i="4"/>
  <c r="N122" i="4"/>
  <c r="N119" i="4" s="1"/>
  <c r="M122" i="4"/>
  <c r="L122" i="4"/>
  <c r="H122" i="4"/>
  <c r="D122" i="4"/>
  <c r="N121" i="4"/>
  <c r="M121" i="4"/>
  <c r="L121" i="4" s="1"/>
  <c r="H121" i="4"/>
  <c r="D121" i="4"/>
  <c r="O119" i="4"/>
  <c r="K119" i="4"/>
  <c r="J119" i="4"/>
  <c r="I119" i="4"/>
  <c r="H119" i="4" s="1"/>
  <c r="G119" i="4"/>
  <c r="F119" i="4"/>
  <c r="E119" i="4"/>
  <c r="D119" i="4" s="1"/>
  <c r="O118" i="4"/>
  <c r="N118" i="4"/>
  <c r="M118" i="4"/>
  <c r="L118" i="4" s="1"/>
  <c r="H118" i="4"/>
  <c r="D118" i="4"/>
  <c r="N117" i="4"/>
  <c r="N114" i="4" s="1"/>
  <c r="M117" i="4"/>
  <c r="L117" i="4"/>
  <c r="H117" i="4"/>
  <c r="D117" i="4"/>
  <c r="N116" i="4"/>
  <c r="M116" i="4"/>
  <c r="L116" i="4" s="1"/>
  <c r="H116" i="4"/>
  <c r="D116" i="4"/>
  <c r="O114" i="4"/>
  <c r="K114" i="4"/>
  <c r="K258" i="4" s="1"/>
  <c r="J114" i="4"/>
  <c r="I114" i="4"/>
  <c r="H114" i="4" s="1"/>
  <c r="G114" i="4"/>
  <c r="F114" i="4"/>
  <c r="E114" i="4"/>
  <c r="E258" i="4" s="1"/>
  <c r="N113" i="4"/>
  <c r="M113" i="4"/>
  <c r="L113" i="4"/>
  <c r="D113" i="4"/>
  <c r="N112" i="4"/>
  <c r="N110" i="4" s="1"/>
  <c r="M112" i="4"/>
  <c r="M110" i="4" s="1"/>
  <c r="L110" i="4" s="1"/>
  <c r="L112" i="4"/>
  <c r="H112" i="4"/>
  <c r="D112" i="4"/>
  <c r="O110" i="4"/>
  <c r="K110" i="4"/>
  <c r="J110" i="4"/>
  <c r="I110" i="4"/>
  <c r="H110" i="4"/>
  <c r="G110" i="4"/>
  <c r="F110" i="4"/>
  <c r="E110" i="4"/>
  <c r="D110" i="4"/>
  <c r="O109" i="4"/>
  <c r="O360" i="4" s="1"/>
  <c r="N109" i="4"/>
  <c r="N360" i="4" s="1"/>
  <c r="M109" i="4"/>
  <c r="M360" i="4" s="1"/>
  <c r="L109" i="4"/>
  <c r="H109" i="4"/>
  <c r="D109" i="4"/>
  <c r="O108" i="4"/>
  <c r="N108" i="4"/>
  <c r="M108" i="4"/>
  <c r="M362" i="4" s="1"/>
  <c r="L108" i="4"/>
  <c r="H108" i="4"/>
  <c r="D108" i="4"/>
  <c r="O107" i="4"/>
  <c r="N107" i="4"/>
  <c r="M107" i="4"/>
  <c r="L107" i="4"/>
  <c r="H107" i="4"/>
  <c r="D107" i="4"/>
  <c r="O106" i="4"/>
  <c r="N106" i="4"/>
  <c r="N351" i="4" s="1"/>
  <c r="M106" i="4"/>
  <c r="M351" i="4" s="1"/>
  <c r="L106" i="4"/>
  <c r="H106" i="4"/>
  <c r="D106" i="4"/>
  <c r="O105" i="4"/>
  <c r="O102" i="4" s="1"/>
  <c r="N105" i="4"/>
  <c r="M105" i="4"/>
  <c r="L105" i="4"/>
  <c r="D105" i="4"/>
  <c r="N104" i="4"/>
  <c r="N350" i="4" s="1"/>
  <c r="M104" i="4"/>
  <c r="L104" i="4"/>
  <c r="H104" i="4"/>
  <c r="D104" i="4"/>
  <c r="N102" i="4"/>
  <c r="M102" i="4"/>
  <c r="K102" i="4"/>
  <c r="J102" i="4"/>
  <c r="J258" i="4" s="1"/>
  <c r="I102" i="4"/>
  <c r="H102" i="4"/>
  <c r="G102" i="4"/>
  <c r="F102" i="4"/>
  <c r="F258" i="4" s="1"/>
  <c r="E102" i="4"/>
  <c r="D102" i="4"/>
  <c r="J100" i="4"/>
  <c r="F100" i="4"/>
  <c r="O99" i="4"/>
  <c r="N99" i="4"/>
  <c r="M99" i="4"/>
  <c r="L99" i="4"/>
  <c r="H99" i="4"/>
  <c r="O98" i="4"/>
  <c r="N98" i="4"/>
  <c r="M98" i="4"/>
  <c r="L98" i="4" s="1"/>
  <c r="H98" i="4"/>
  <c r="D98" i="4"/>
  <c r="N96" i="4"/>
  <c r="M96" i="4"/>
  <c r="K96" i="4"/>
  <c r="H96" i="4" s="1"/>
  <c r="G96" i="4"/>
  <c r="D96" i="4" s="1"/>
  <c r="O95" i="4"/>
  <c r="N95" i="4"/>
  <c r="M95" i="4"/>
  <c r="M365" i="4" s="1"/>
  <c r="H95" i="4"/>
  <c r="O94" i="4"/>
  <c r="N94" i="4"/>
  <c r="N91" i="4" s="1"/>
  <c r="N100" i="4" s="1"/>
  <c r="M94" i="4"/>
  <c r="L94" i="4"/>
  <c r="H94" i="4"/>
  <c r="O93" i="4"/>
  <c r="L93" i="4" s="1"/>
  <c r="M91" i="4"/>
  <c r="M100" i="4" s="1"/>
  <c r="K91" i="4"/>
  <c r="K100" i="4" s="1"/>
  <c r="J91" i="4"/>
  <c r="I91" i="4"/>
  <c r="I100" i="4" s="1"/>
  <c r="G91" i="4"/>
  <c r="G100" i="4" s="1"/>
  <c r="F91" i="4"/>
  <c r="E91" i="4"/>
  <c r="E100" i="4" s="1"/>
  <c r="K89" i="4"/>
  <c r="I89" i="4"/>
  <c r="G89" i="4"/>
  <c r="E89" i="4"/>
  <c r="O88" i="4"/>
  <c r="N88" i="4"/>
  <c r="M88" i="4"/>
  <c r="L88" i="4" s="1"/>
  <c r="H88" i="4"/>
  <c r="O87" i="4"/>
  <c r="N87" i="4"/>
  <c r="M87" i="4"/>
  <c r="L87" i="4"/>
  <c r="H87" i="4"/>
  <c r="O86" i="4"/>
  <c r="N86" i="4"/>
  <c r="M86" i="4"/>
  <c r="M79" i="4" s="1"/>
  <c r="H86" i="4"/>
  <c r="O85" i="4"/>
  <c r="O363" i="4" s="1"/>
  <c r="N85" i="4"/>
  <c r="N363" i="4" s="1"/>
  <c r="M85" i="4"/>
  <c r="M363" i="4" s="1"/>
  <c r="L85" i="4"/>
  <c r="L363" i="4" s="1"/>
  <c r="H85" i="4"/>
  <c r="H363" i="4" s="1"/>
  <c r="D85" i="4"/>
  <c r="O84" i="4"/>
  <c r="N84" i="4"/>
  <c r="M84" i="4"/>
  <c r="L84" i="4"/>
  <c r="H84" i="4"/>
  <c r="D84" i="4"/>
  <c r="O83" i="4"/>
  <c r="O353" i="4" s="1"/>
  <c r="N83" i="4"/>
  <c r="M83" i="4"/>
  <c r="L83" i="4"/>
  <c r="L353" i="4" s="1"/>
  <c r="H83" i="4"/>
  <c r="D83" i="4"/>
  <c r="O82" i="4"/>
  <c r="N82" i="4"/>
  <c r="M82" i="4"/>
  <c r="L82" i="4"/>
  <c r="H82" i="4"/>
  <c r="D82" i="4"/>
  <c r="O81" i="4"/>
  <c r="O79" i="4" s="1"/>
  <c r="O89" i="4" s="1"/>
  <c r="N81" i="4"/>
  <c r="M81" i="4"/>
  <c r="L81" i="4"/>
  <c r="L352" i="4" s="1"/>
  <c r="H81" i="4"/>
  <c r="H352" i="4" s="1"/>
  <c r="D81" i="4"/>
  <c r="N79" i="4"/>
  <c r="N89" i="4" s="1"/>
  <c r="K79" i="4"/>
  <c r="J79" i="4"/>
  <c r="J89" i="4" s="1"/>
  <c r="I79" i="4"/>
  <c r="H79" i="4"/>
  <c r="H89" i="4" s="1"/>
  <c r="G79" i="4"/>
  <c r="F79" i="4"/>
  <c r="F89" i="4" s="1"/>
  <c r="E79" i="4"/>
  <c r="D79" i="4"/>
  <c r="D89" i="4" s="1"/>
  <c r="O76" i="4"/>
  <c r="N76" i="4"/>
  <c r="M76" i="4"/>
  <c r="L76" i="4"/>
  <c r="H76" i="4"/>
  <c r="D76" i="4"/>
  <c r="O75" i="4"/>
  <c r="N75" i="4"/>
  <c r="M75" i="4"/>
  <c r="L75" i="4"/>
  <c r="H75" i="4"/>
  <c r="D75" i="4"/>
  <c r="O74" i="4"/>
  <c r="N74" i="4"/>
  <c r="N73" i="4" s="1"/>
  <c r="M74" i="4"/>
  <c r="M73" i="4" s="1"/>
  <c r="L73" i="4" s="1"/>
  <c r="L74" i="4"/>
  <c r="H74" i="4"/>
  <c r="D74" i="4"/>
  <c r="O73" i="4"/>
  <c r="K73" i="4"/>
  <c r="J73" i="4"/>
  <c r="I73" i="4"/>
  <c r="H73" i="4"/>
  <c r="G73" i="4"/>
  <c r="F73" i="4"/>
  <c r="E73" i="4"/>
  <c r="D73" i="4"/>
  <c r="O72" i="4"/>
  <c r="N72" i="4"/>
  <c r="M72" i="4"/>
  <c r="L72" i="4"/>
  <c r="H72" i="4"/>
  <c r="D72" i="4"/>
  <c r="O71" i="4"/>
  <c r="N71" i="4"/>
  <c r="M71" i="4"/>
  <c r="L71" i="4"/>
  <c r="H71" i="4"/>
  <c r="D71" i="4"/>
  <c r="O70" i="4"/>
  <c r="O69" i="4" s="1"/>
  <c r="L69" i="4" s="1"/>
  <c r="N70" i="4"/>
  <c r="M70" i="4"/>
  <c r="L70" i="4"/>
  <c r="H70" i="4"/>
  <c r="D70" i="4"/>
  <c r="N69" i="4"/>
  <c r="M69" i="4"/>
  <c r="K69" i="4"/>
  <c r="J69" i="4"/>
  <c r="I69" i="4"/>
  <c r="H69" i="4"/>
  <c r="G69" i="4"/>
  <c r="F69" i="4"/>
  <c r="E69" i="4"/>
  <c r="D69" i="4"/>
  <c r="O68" i="4"/>
  <c r="N68" i="4"/>
  <c r="M68" i="4"/>
  <c r="L68" i="4"/>
  <c r="H68" i="4"/>
  <c r="D68" i="4"/>
  <c r="O67" i="4"/>
  <c r="N67" i="4"/>
  <c r="M67" i="4"/>
  <c r="L67" i="4"/>
  <c r="H67" i="4"/>
  <c r="D67" i="4"/>
  <c r="O66" i="4"/>
  <c r="N66" i="4"/>
  <c r="N65" i="4" s="1"/>
  <c r="M66" i="4"/>
  <c r="M65" i="4" s="1"/>
  <c r="L65" i="4" s="1"/>
  <c r="L66" i="4"/>
  <c r="H66" i="4"/>
  <c r="D66" i="4"/>
  <c r="O65" i="4"/>
  <c r="K65" i="4"/>
  <c r="J65" i="4"/>
  <c r="I65" i="4"/>
  <c r="H65" i="4"/>
  <c r="G65" i="4"/>
  <c r="F65" i="4"/>
  <c r="E65" i="4"/>
  <c r="D65" i="4"/>
  <c r="O64" i="4"/>
  <c r="N64" i="4"/>
  <c r="M64" i="4"/>
  <c r="L64" i="4"/>
  <c r="H64" i="4"/>
  <c r="D64" i="4"/>
  <c r="O63" i="4"/>
  <c r="N63" i="4"/>
  <c r="M63" i="4"/>
  <c r="L63" i="4"/>
  <c r="H63" i="4"/>
  <c r="D63" i="4"/>
  <c r="O62" i="4"/>
  <c r="O61" i="4" s="1"/>
  <c r="L61" i="4" s="1"/>
  <c r="N62" i="4"/>
  <c r="M62" i="4"/>
  <c r="L62" i="4"/>
  <c r="H62" i="4"/>
  <c r="D62" i="4"/>
  <c r="N61" i="4"/>
  <c r="M61" i="4"/>
  <c r="K61" i="4"/>
  <c r="J61" i="4"/>
  <c r="I61" i="4"/>
  <c r="H61" i="4"/>
  <c r="G61" i="4"/>
  <c r="F61" i="4"/>
  <c r="E61" i="4"/>
  <c r="D61" i="4"/>
  <c r="O60" i="4"/>
  <c r="N60" i="4"/>
  <c r="M60" i="4"/>
  <c r="L60" i="4"/>
  <c r="H60" i="4"/>
  <c r="D60" i="4"/>
  <c r="O59" i="4"/>
  <c r="N59" i="4"/>
  <c r="M59" i="4"/>
  <c r="L59" i="4"/>
  <c r="H59" i="4"/>
  <c r="D59" i="4"/>
  <c r="O58" i="4"/>
  <c r="N58" i="4"/>
  <c r="N57" i="4" s="1"/>
  <c r="M58" i="4"/>
  <c r="M57" i="4" s="1"/>
  <c r="L57" i="4" s="1"/>
  <c r="L58" i="4"/>
  <c r="H58" i="4"/>
  <c r="D58" i="4"/>
  <c r="O57" i="4"/>
  <c r="K57" i="4"/>
  <c r="J57" i="4"/>
  <c r="I57" i="4"/>
  <c r="H57" i="4"/>
  <c r="G57" i="4"/>
  <c r="F57" i="4"/>
  <c r="E57" i="4"/>
  <c r="D57" i="4"/>
  <c r="O56" i="4"/>
  <c r="N56" i="4"/>
  <c r="M56" i="4"/>
  <c r="L56" i="4"/>
  <c r="H56" i="4"/>
  <c r="D56" i="4"/>
  <c r="O55" i="4"/>
  <c r="N55" i="4"/>
  <c r="N53" i="4" s="1"/>
  <c r="M55" i="4"/>
  <c r="L55" i="4"/>
  <c r="H55" i="4"/>
  <c r="D55" i="4"/>
  <c r="O54" i="4"/>
  <c r="O53" i="4" s="1"/>
  <c r="L53" i="4" s="1"/>
  <c r="N54" i="4"/>
  <c r="M54" i="4"/>
  <c r="L54" i="4"/>
  <c r="H54" i="4"/>
  <c r="D54" i="4"/>
  <c r="M53" i="4"/>
  <c r="K53" i="4"/>
  <c r="J53" i="4"/>
  <c r="I53" i="4"/>
  <c r="H53" i="4"/>
  <c r="G53" i="4"/>
  <c r="F53" i="4"/>
  <c r="E53" i="4"/>
  <c r="D53" i="4"/>
  <c r="O52" i="4"/>
  <c r="N52" i="4"/>
  <c r="M52" i="4"/>
  <c r="L52" i="4"/>
  <c r="H52" i="4"/>
  <c r="D52" i="4"/>
  <c r="O51" i="4"/>
  <c r="N51" i="4"/>
  <c r="M51" i="4"/>
  <c r="L51" i="4"/>
  <c r="H51" i="4"/>
  <c r="D51" i="4"/>
  <c r="O50" i="4"/>
  <c r="N50" i="4"/>
  <c r="N49" i="4" s="1"/>
  <c r="M50" i="4"/>
  <c r="M49" i="4" s="1"/>
  <c r="L49" i="4" s="1"/>
  <c r="L50" i="4"/>
  <c r="H50" i="4"/>
  <c r="D50" i="4"/>
  <c r="O49" i="4"/>
  <c r="K49" i="4"/>
  <c r="J49" i="4"/>
  <c r="I49" i="4"/>
  <c r="H49" i="4"/>
  <c r="G49" i="4"/>
  <c r="F49" i="4"/>
  <c r="E49" i="4"/>
  <c r="D49" i="4"/>
  <c r="O48" i="4"/>
  <c r="N48" i="4"/>
  <c r="M48" i="4"/>
  <c r="L48" i="4"/>
  <c r="H48" i="4"/>
  <c r="D48" i="4"/>
  <c r="O47" i="4"/>
  <c r="N47" i="4"/>
  <c r="M47" i="4"/>
  <c r="L47" i="4"/>
  <c r="H47" i="4"/>
  <c r="D47" i="4"/>
  <c r="O46" i="4"/>
  <c r="O45" i="4" s="1"/>
  <c r="L45" i="4" s="1"/>
  <c r="N46" i="4"/>
  <c r="M46" i="4"/>
  <c r="L46" i="4"/>
  <c r="H46" i="4"/>
  <c r="D46" i="4"/>
  <c r="N45" i="4"/>
  <c r="M45" i="4"/>
  <c r="K45" i="4"/>
  <c r="J45" i="4"/>
  <c r="J77" i="4" s="1"/>
  <c r="I45" i="4"/>
  <c r="H45" i="4"/>
  <c r="G45" i="4"/>
  <c r="F45" i="4"/>
  <c r="F77" i="4" s="1"/>
  <c r="E45" i="4"/>
  <c r="D45" i="4"/>
  <c r="O44" i="4"/>
  <c r="N44" i="4"/>
  <c r="M44" i="4"/>
  <c r="L44" i="4"/>
  <c r="H44" i="4"/>
  <c r="D44" i="4"/>
  <c r="O43" i="4"/>
  <c r="N43" i="4"/>
  <c r="M43" i="4"/>
  <c r="L43" i="4"/>
  <c r="H43" i="4"/>
  <c r="D43" i="4"/>
  <c r="N42" i="4"/>
  <c r="M42" i="4"/>
  <c r="L42" i="4" s="1"/>
  <c r="H42" i="4"/>
  <c r="D42" i="4"/>
  <c r="O41" i="4"/>
  <c r="O40" i="4" s="1"/>
  <c r="N41" i="4"/>
  <c r="N40" i="4" s="1"/>
  <c r="M41" i="4"/>
  <c r="L41" i="4" s="1"/>
  <c r="H41" i="4"/>
  <c r="D41" i="4"/>
  <c r="M40" i="4"/>
  <c r="L40" i="4" s="1"/>
  <c r="K40" i="4"/>
  <c r="J40" i="4"/>
  <c r="I40" i="4"/>
  <c r="H40" i="4" s="1"/>
  <c r="G40" i="4"/>
  <c r="F40" i="4"/>
  <c r="E40" i="4"/>
  <c r="D40" i="4" s="1"/>
  <c r="O39" i="4"/>
  <c r="N39" i="4"/>
  <c r="M39" i="4"/>
  <c r="L39" i="4" s="1"/>
  <c r="H39" i="4"/>
  <c r="D39" i="4"/>
  <c r="O38" i="4"/>
  <c r="N38" i="4"/>
  <c r="M38" i="4"/>
  <c r="L38" i="4" s="1"/>
  <c r="H38" i="4"/>
  <c r="D38" i="4"/>
  <c r="O37" i="4"/>
  <c r="N37" i="4"/>
  <c r="M37" i="4"/>
  <c r="L37" i="4" s="1"/>
  <c r="H37" i="4"/>
  <c r="D37" i="4"/>
  <c r="O36" i="4"/>
  <c r="N36" i="4"/>
  <c r="K36" i="4"/>
  <c r="J36" i="4"/>
  <c r="I36" i="4"/>
  <c r="H36" i="4" s="1"/>
  <c r="G36" i="4"/>
  <c r="F36" i="4"/>
  <c r="E36" i="4"/>
  <c r="D36" i="4" s="1"/>
  <c r="O35" i="4"/>
  <c r="N35" i="4"/>
  <c r="M35" i="4"/>
  <c r="L35" i="4" s="1"/>
  <c r="H35" i="4"/>
  <c r="D35" i="4"/>
  <c r="O34" i="4"/>
  <c r="N34" i="4"/>
  <c r="M34" i="4"/>
  <c r="L34" i="4" s="1"/>
  <c r="H34" i="4"/>
  <c r="D34" i="4"/>
  <c r="O33" i="4"/>
  <c r="O32" i="4" s="1"/>
  <c r="O362" i="4" s="1"/>
  <c r="L362" i="4" s="1"/>
  <c r="N33" i="4"/>
  <c r="N32" i="4" s="1"/>
  <c r="M33" i="4"/>
  <c r="L33" i="4" s="1"/>
  <c r="H33" i="4"/>
  <c r="D33" i="4"/>
  <c r="M32" i="4"/>
  <c r="L32" i="4" s="1"/>
  <c r="K32" i="4"/>
  <c r="H32" i="4" s="1"/>
  <c r="G32" i="4"/>
  <c r="G358" i="4" s="1"/>
  <c r="F32" i="4"/>
  <c r="E32" i="4"/>
  <c r="D32" i="4" s="1"/>
  <c r="O31" i="4"/>
  <c r="O361" i="4" s="1"/>
  <c r="N31" i="4"/>
  <c r="N361" i="4" s="1"/>
  <c r="M31" i="4"/>
  <c r="M361" i="4" s="1"/>
  <c r="L361" i="4" s="1"/>
  <c r="H31" i="4"/>
  <c r="D31" i="4"/>
  <c r="O30" i="4"/>
  <c r="N30" i="4"/>
  <c r="M30" i="4"/>
  <c r="L30" i="4" s="1"/>
  <c r="H30" i="4"/>
  <c r="O29" i="4"/>
  <c r="N29" i="4"/>
  <c r="M29" i="4"/>
  <c r="M26" i="4" s="1"/>
  <c r="L29" i="4"/>
  <c r="H29" i="4"/>
  <c r="D29" i="4"/>
  <c r="K26" i="4"/>
  <c r="K77" i="4" s="1"/>
  <c r="J26" i="4"/>
  <c r="I26" i="4"/>
  <c r="I77" i="4" s="1"/>
  <c r="H26" i="4"/>
  <c r="G26" i="4"/>
  <c r="G77" i="4" s="1"/>
  <c r="F26" i="4"/>
  <c r="E26" i="4"/>
  <c r="E77" i="4" s="1"/>
  <c r="D26" i="4"/>
  <c r="O58" i="3"/>
  <c r="N58" i="3"/>
  <c r="M58" i="3"/>
  <c r="L58" i="3"/>
  <c r="H58" i="3"/>
  <c r="D58" i="3"/>
  <c r="O57" i="3"/>
  <c r="N57" i="3"/>
  <c r="M57" i="3"/>
  <c r="L57" i="3" s="1"/>
  <c r="H57" i="3"/>
  <c r="D57" i="3"/>
  <c r="O56" i="3"/>
  <c r="N56" i="3"/>
  <c r="M56" i="3"/>
  <c r="L56" i="3"/>
  <c r="H56" i="3"/>
  <c r="D56" i="3"/>
  <c r="O55" i="3"/>
  <c r="N55" i="3"/>
  <c r="M55" i="3"/>
  <c r="L55" i="3" s="1"/>
  <c r="H55" i="3"/>
  <c r="D55" i="3"/>
  <c r="O54" i="3"/>
  <c r="N54" i="3"/>
  <c r="M54" i="3"/>
  <c r="L54" i="3"/>
  <c r="H54" i="3"/>
  <c r="D54" i="3"/>
  <c r="O53" i="3"/>
  <c r="N53" i="3"/>
  <c r="M53" i="3"/>
  <c r="L53" i="3" s="1"/>
  <c r="H53" i="3"/>
  <c r="D53" i="3"/>
  <c r="O52" i="3"/>
  <c r="N52" i="3"/>
  <c r="M52" i="3"/>
  <c r="L52" i="3"/>
  <c r="H52" i="3"/>
  <c r="D52" i="3"/>
  <c r="O51" i="3"/>
  <c r="N51" i="3"/>
  <c r="M51" i="3"/>
  <c r="L51" i="3" s="1"/>
  <c r="H51" i="3"/>
  <c r="D51" i="3"/>
  <c r="O50" i="3"/>
  <c r="N50" i="3"/>
  <c r="M50" i="3"/>
  <c r="L50" i="3"/>
  <c r="H50" i="3"/>
  <c r="D50" i="3"/>
  <c r="O49" i="3"/>
  <c r="N49" i="3"/>
  <c r="M49" i="3"/>
  <c r="L49" i="3" s="1"/>
  <c r="H49" i="3"/>
  <c r="D49" i="3"/>
  <c r="O48" i="3"/>
  <c r="N48" i="3"/>
  <c r="M48" i="3"/>
  <c r="L48" i="3"/>
  <c r="H48" i="3"/>
  <c r="D48" i="3"/>
  <c r="O47" i="3"/>
  <c r="N47" i="3"/>
  <c r="M47" i="3"/>
  <c r="L47" i="3" s="1"/>
  <c r="H47" i="3"/>
  <c r="D47" i="3"/>
  <c r="O46" i="3"/>
  <c r="N46" i="3"/>
  <c r="M46" i="3"/>
  <c r="L46" i="3"/>
  <c r="H46" i="3"/>
  <c r="D46" i="3"/>
  <c r="O45" i="3"/>
  <c r="N45" i="3"/>
  <c r="M45" i="3"/>
  <c r="L45" i="3" s="1"/>
  <c r="H45" i="3"/>
  <c r="D45" i="3"/>
  <c r="O44" i="3"/>
  <c r="N44" i="3"/>
  <c r="M44" i="3"/>
  <c r="L44" i="3"/>
  <c r="H44" i="3"/>
  <c r="D44" i="3"/>
  <c r="O43" i="3"/>
  <c r="N43" i="3"/>
  <c r="M43" i="3"/>
  <c r="L43" i="3" s="1"/>
  <c r="H43" i="3"/>
  <c r="D43" i="3"/>
  <c r="O42" i="3"/>
  <c r="N42" i="3"/>
  <c r="M42" i="3"/>
  <c r="L42" i="3"/>
  <c r="H42" i="3"/>
  <c r="D42" i="3"/>
  <c r="O41" i="3"/>
  <c r="N41" i="3"/>
  <c r="M41" i="3"/>
  <c r="L41" i="3" s="1"/>
  <c r="H41" i="3"/>
  <c r="D41" i="3"/>
  <c r="O40" i="3"/>
  <c r="N40" i="3"/>
  <c r="M40" i="3"/>
  <c r="L40" i="3"/>
  <c r="H40" i="3"/>
  <c r="D40" i="3"/>
  <c r="O39" i="3"/>
  <c r="N39" i="3"/>
  <c r="M39" i="3"/>
  <c r="L39" i="3" s="1"/>
  <c r="H39" i="3"/>
  <c r="D39" i="3"/>
  <c r="O38" i="3"/>
  <c r="N38" i="3"/>
  <c r="M38" i="3"/>
  <c r="L38" i="3"/>
  <c r="H38" i="3"/>
  <c r="D38" i="3"/>
  <c r="O37" i="3"/>
  <c r="N37" i="3"/>
  <c r="M37" i="3"/>
  <c r="L37" i="3" s="1"/>
  <c r="H37" i="3"/>
  <c r="D37" i="3"/>
  <c r="O36" i="3"/>
  <c r="N36" i="3"/>
  <c r="M36" i="3"/>
  <c r="L36" i="3"/>
  <c r="H36" i="3"/>
  <c r="D36" i="3"/>
  <c r="O35" i="3"/>
  <c r="N35" i="3"/>
  <c r="M35" i="3"/>
  <c r="L35" i="3" s="1"/>
  <c r="H35" i="3"/>
  <c r="D35" i="3"/>
  <c r="O34" i="3"/>
  <c r="N34" i="3"/>
  <c r="M34" i="3"/>
  <c r="L34" i="3" s="1"/>
  <c r="H34" i="3"/>
  <c r="D34" i="3"/>
  <c r="O33" i="3"/>
  <c r="L33" i="3" s="1"/>
  <c r="N33" i="3"/>
  <c r="M33" i="3"/>
  <c r="H33" i="3"/>
  <c r="D33" i="3"/>
  <c r="O32" i="3"/>
  <c r="N32" i="3"/>
  <c r="M32" i="3"/>
  <c r="L32" i="3" s="1"/>
  <c r="H32" i="3"/>
  <c r="D32" i="3"/>
  <c r="O31" i="3"/>
  <c r="N31" i="3"/>
  <c r="M31" i="3"/>
  <c r="L31" i="3"/>
  <c r="H31" i="3"/>
  <c r="D31" i="3"/>
  <c r="O30" i="3"/>
  <c r="L30" i="3" s="1"/>
  <c r="N30" i="3"/>
  <c r="M30" i="3"/>
  <c r="H30" i="3"/>
  <c r="D30" i="3"/>
  <c r="O29" i="3"/>
  <c r="N29" i="3"/>
  <c r="M29" i="3"/>
  <c r="L29" i="3" s="1"/>
  <c r="H29" i="3"/>
  <c r="D29" i="3"/>
  <c r="O28" i="3"/>
  <c r="N28" i="3"/>
  <c r="M28" i="3"/>
  <c r="L28" i="3"/>
  <c r="H28" i="3"/>
  <c r="D28" i="3"/>
  <c r="O27" i="3"/>
  <c r="L27" i="3" s="1"/>
  <c r="N27" i="3"/>
  <c r="M27" i="3"/>
  <c r="H27" i="3"/>
  <c r="D27" i="3"/>
  <c r="O26" i="3"/>
  <c r="N26" i="3"/>
  <c r="M26" i="3"/>
  <c r="L26" i="3" s="1"/>
  <c r="H26" i="3"/>
  <c r="D26" i="3"/>
  <c r="O25" i="3"/>
  <c r="L25" i="3" s="1"/>
  <c r="N25" i="3"/>
  <c r="M25" i="3"/>
  <c r="H25" i="3"/>
  <c r="D25" i="3"/>
  <c r="O24" i="3"/>
  <c r="N24" i="3"/>
  <c r="M24" i="3"/>
  <c r="L24" i="3" s="1"/>
  <c r="H24" i="3"/>
  <c r="D24" i="3"/>
  <c r="O23" i="3"/>
  <c r="L23" i="3" s="1"/>
  <c r="N23" i="3"/>
  <c r="M23" i="3"/>
  <c r="H23" i="3"/>
  <c r="D23" i="3"/>
  <c r="O22" i="3"/>
  <c r="N22" i="3"/>
  <c r="M22" i="3"/>
  <c r="L22" i="3" s="1"/>
  <c r="H22" i="3"/>
  <c r="D22" i="3"/>
  <c r="D20" i="3" s="1"/>
  <c r="D59" i="3" s="1"/>
  <c r="O21" i="3"/>
  <c r="O20" i="3" s="1"/>
  <c r="O59" i="3" s="1"/>
  <c r="N21" i="3"/>
  <c r="M21" i="3"/>
  <c r="H21" i="3"/>
  <c r="H20" i="3" s="1"/>
  <c r="H59" i="3" s="1"/>
  <c r="D21" i="3"/>
  <c r="N20" i="3"/>
  <c r="N59" i="3" s="1"/>
  <c r="M20" i="3"/>
  <c r="M59" i="3" s="1"/>
  <c r="K20" i="3"/>
  <c r="K59" i="3" s="1"/>
  <c r="J20" i="3"/>
  <c r="J59" i="3" s="1"/>
  <c r="I20" i="3"/>
  <c r="I59" i="3" s="1"/>
  <c r="G20" i="3"/>
  <c r="G59" i="3" s="1"/>
  <c r="F20" i="3"/>
  <c r="F59" i="3" s="1"/>
  <c r="E20" i="3"/>
  <c r="E59" i="3" s="1"/>
  <c r="Q164" i="2"/>
  <c r="Q163" i="2"/>
  <c r="Q161" i="2"/>
  <c r="Q160" i="2"/>
  <c r="M154" i="2"/>
  <c r="K154" i="2"/>
  <c r="J154" i="2"/>
  <c r="I154" i="2"/>
  <c r="H154" i="2" s="1"/>
  <c r="G154" i="2"/>
  <c r="F154" i="2"/>
  <c r="E154" i="2"/>
  <c r="D154" i="2" s="1"/>
  <c r="K153" i="2"/>
  <c r="J153" i="2"/>
  <c r="I153" i="2"/>
  <c r="H153" i="2" s="1"/>
  <c r="G153" i="2"/>
  <c r="F153" i="2"/>
  <c r="E153" i="2"/>
  <c r="D153" i="2" s="1"/>
  <c r="M152" i="2"/>
  <c r="L152" i="2" s="1"/>
  <c r="K152" i="2"/>
  <c r="J152" i="2"/>
  <c r="I152" i="2"/>
  <c r="H152" i="2" s="1"/>
  <c r="G152" i="2"/>
  <c r="F152" i="2"/>
  <c r="E152" i="2"/>
  <c r="D152" i="2" s="1"/>
  <c r="M151" i="2"/>
  <c r="L151" i="2" s="1"/>
  <c r="K151" i="2"/>
  <c r="J151" i="2"/>
  <c r="I151" i="2"/>
  <c r="H151" i="2" s="1"/>
  <c r="G151" i="2"/>
  <c r="F151" i="2"/>
  <c r="E151" i="2"/>
  <c r="D151" i="2" s="1"/>
  <c r="M150" i="2"/>
  <c r="L150" i="2" s="1"/>
  <c r="K150" i="2"/>
  <c r="J150" i="2"/>
  <c r="I150" i="2"/>
  <c r="H150" i="2" s="1"/>
  <c r="G150" i="2"/>
  <c r="F150" i="2"/>
  <c r="E150" i="2"/>
  <c r="D150" i="2" s="1"/>
  <c r="K149" i="2"/>
  <c r="J149" i="2"/>
  <c r="I149" i="2"/>
  <c r="H149" i="2" s="1"/>
  <c r="G149" i="2"/>
  <c r="F149" i="2"/>
  <c r="E149" i="2"/>
  <c r="D149" i="2" s="1"/>
  <c r="K148" i="2"/>
  <c r="J148" i="2"/>
  <c r="I148" i="2"/>
  <c r="H148" i="2" s="1"/>
  <c r="G148" i="2"/>
  <c r="F148" i="2"/>
  <c r="E148" i="2"/>
  <c r="D148" i="2" s="1"/>
  <c r="J147" i="2"/>
  <c r="I147" i="2"/>
  <c r="G147" i="2"/>
  <c r="F147" i="2"/>
  <c r="E147" i="2"/>
  <c r="D147" i="2"/>
  <c r="M146" i="2"/>
  <c r="K146" i="2"/>
  <c r="J146" i="2"/>
  <c r="I146" i="2"/>
  <c r="H146" i="2"/>
  <c r="G146" i="2"/>
  <c r="F146" i="2"/>
  <c r="E146" i="2"/>
  <c r="D146" i="2"/>
  <c r="K145" i="2"/>
  <c r="J145" i="2"/>
  <c r="I145" i="2"/>
  <c r="H145" i="2"/>
  <c r="G145" i="2"/>
  <c r="F145" i="2"/>
  <c r="E145" i="2"/>
  <c r="D145" i="2"/>
  <c r="N144" i="2"/>
  <c r="M144" i="2"/>
  <c r="L144" i="2" s="1"/>
  <c r="K144" i="2"/>
  <c r="J144" i="2"/>
  <c r="I144" i="2"/>
  <c r="H144" i="2" s="1"/>
  <c r="G144" i="2"/>
  <c r="F144" i="2"/>
  <c r="E144" i="2"/>
  <c r="D144" i="2" s="1"/>
  <c r="M143" i="2"/>
  <c r="L143" i="2" s="1"/>
  <c r="K143" i="2"/>
  <c r="J143" i="2"/>
  <c r="I143" i="2"/>
  <c r="H143" i="2" s="1"/>
  <c r="G143" i="2"/>
  <c r="F143" i="2"/>
  <c r="E143" i="2"/>
  <c r="D143" i="2" s="1"/>
  <c r="N142" i="2"/>
  <c r="K142" i="2"/>
  <c r="J142" i="2"/>
  <c r="I142" i="2"/>
  <c r="H142" i="2"/>
  <c r="G142" i="2"/>
  <c r="F142" i="2"/>
  <c r="E142" i="2"/>
  <c r="D142" i="2"/>
  <c r="K141" i="2"/>
  <c r="J141" i="2"/>
  <c r="I141" i="2"/>
  <c r="H141" i="2"/>
  <c r="G141" i="2"/>
  <c r="F141" i="2"/>
  <c r="E141" i="2"/>
  <c r="D141" i="2"/>
  <c r="N140" i="2"/>
  <c r="M140" i="2"/>
  <c r="L140" i="2" s="1"/>
  <c r="K140" i="2"/>
  <c r="J140" i="2"/>
  <c r="I140" i="2"/>
  <c r="H140" i="2" s="1"/>
  <c r="G140" i="2"/>
  <c r="F140" i="2"/>
  <c r="E140" i="2"/>
  <c r="D140" i="2" s="1"/>
  <c r="M139" i="2"/>
  <c r="L139" i="2" s="1"/>
  <c r="K139" i="2"/>
  <c r="J139" i="2"/>
  <c r="I139" i="2"/>
  <c r="H139" i="2" s="1"/>
  <c r="G139" i="2"/>
  <c r="F139" i="2"/>
  <c r="E139" i="2"/>
  <c r="D139" i="2" s="1"/>
  <c r="N138" i="2"/>
  <c r="K138" i="2"/>
  <c r="J138" i="2"/>
  <c r="I138" i="2"/>
  <c r="H138" i="2"/>
  <c r="G138" i="2"/>
  <c r="F138" i="2"/>
  <c r="E138" i="2"/>
  <c r="D138" i="2"/>
  <c r="K137" i="2"/>
  <c r="J137" i="2"/>
  <c r="I137" i="2"/>
  <c r="H137" i="2"/>
  <c r="G137" i="2"/>
  <c r="F137" i="2"/>
  <c r="E137" i="2"/>
  <c r="D137" i="2"/>
  <c r="N136" i="2"/>
  <c r="M136" i="2"/>
  <c r="L136" i="2" s="1"/>
  <c r="K136" i="2"/>
  <c r="J136" i="2"/>
  <c r="I136" i="2"/>
  <c r="H136" i="2" s="1"/>
  <c r="G136" i="2"/>
  <c r="F136" i="2"/>
  <c r="E136" i="2"/>
  <c r="D136" i="2" s="1"/>
  <c r="K135" i="2"/>
  <c r="J135" i="2"/>
  <c r="I135" i="2"/>
  <c r="H135" i="2"/>
  <c r="G135" i="2"/>
  <c r="F135" i="2"/>
  <c r="E135" i="2"/>
  <c r="D135" i="2"/>
  <c r="N134" i="2"/>
  <c r="K134" i="2"/>
  <c r="J134" i="2"/>
  <c r="J132" i="2" s="1"/>
  <c r="I134" i="2"/>
  <c r="H134" i="2" s="1"/>
  <c r="G134" i="2"/>
  <c r="F134" i="2"/>
  <c r="F132" i="2" s="1"/>
  <c r="E134" i="2"/>
  <c r="D134" i="2" s="1"/>
  <c r="D132" i="2" s="1"/>
  <c r="G132" i="2"/>
  <c r="J131" i="2"/>
  <c r="I131" i="2"/>
  <c r="F131" i="2"/>
  <c r="O129" i="2"/>
  <c r="N129" i="2"/>
  <c r="M129" i="2"/>
  <c r="L129" i="2"/>
  <c r="H129" i="2"/>
  <c r="D129" i="2"/>
  <c r="O128" i="2"/>
  <c r="N128" i="2"/>
  <c r="M128" i="2"/>
  <c r="L128" i="2"/>
  <c r="H128" i="2"/>
  <c r="D128" i="2"/>
  <c r="O127" i="2"/>
  <c r="N127" i="2"/>
  <c r="M127" i="2"/>
  <c r="L127" i="2"/>
  <c r="H127" i="2"/>
  <c r="D127" i="2"/>
  <c r="O126" i="2"/>
  <c r="N126" i="2"/>
  <c r="M126" i="2"/>
  <c r="L126" i="2"/>
  <c r="H126" i="2"/>
  <c r="D126" i="2"/>
  <c r="O125" i="2"/>
  <c r="N125" i="2"/>
  <c r="N149" i="2" s="1"/>
  <c r="M125" i="2"/>
  <c r="L125" i="2"/>
  <c r="H125" i="2"/>
  <c r="D125" i="2"/>
  <c r="O124" i="2"/>
  <c r="N124" i="2"/>
  <c r="N154" i="2" s="1"/>
  <c r="M124" i="2"/>
  <c r="L124" i="2"/>
  <c r="L122" i="2" s="1"/>
  <c r="H124" i="2"/>
  <c r="D124" i="2"/>
  <c r="D122" i="2" s="1"/>
  <c r="D131" i="2" s="1"/>
  <c r="M122" i="2"/>
  <c r="M131" i="2" s="1"/>
  <c r="K122" i="2"/>
  <c r="K131" i="2" s="1"/>
  <c r="J122" i="2"/>
  <c r="I122" i="2"/>
  <c r="H122" i="2"/>
  <c r="H131" i="2" s="1"/>
  <c r="G122" i="2"/>
  <c r="G131" i="2" s="1"/>
  <c r="F122" i="2"/>
  <c r="E122" i="2"/>
  <c r="E131" i="2" s="1"/>
  <c r="K120" i="2"/>
  <c r="J120" i="2"/>
  <c r="I120" i="2"/>
  <c r="H120" i="2"/>
  <c r="G120" i="2"/>
  <c r="F120" i="2"/>
  <c r="E120" i="2"/>
  <c r="O118" i="2"/>
  <c r="N118" i="2"/>
  <c r="M118" i="2"/>
  <c r="L118" i="2"/>
  <c r="H118" i="2"/>
  <c r="D118" i="2"/>
  <c r="O116" i="2"/>
  <c r="N116" i="2"/>
  <c r="M116" i="2"/>
  <c r="L116" i="2"/>
  <c r="H116" i="2"/>
  <c r="D116" i="2"/>
  <c r="O114" i="2"/>
  <c r="N114" i="2"/>
  <c r="M114" i="2"/>
  <c r="L114" i="2"/>
  <c r="H114" i="2"/>
  <c r="D114" i="2"/>
  <c r="O112" i="2"/>
  <c r="N112" i="2"/>
  <c r="M112" i="2"/>
  <c r="L112" i="2"/>
  <c r="H112" i="2"/>
  <c r="D112" i="2"/>
  <c r="O110" i="2"/>
  <c r="N110" i="2"/>
  <c r="M110" i="2"/>
  <c r="L110" i="2"/>
  <c r="H110" i="2"/>
  <c r="D110" i="2"/>
  <c r="O108" i="2"/>
  <c r="N108" i="2"/>
  <c r="M108" i="2"/>
  <c r="L108" i="2"/>
  <c r="H108" i="2"/>
  <c r="D108" i="2"/>
  <c r="O106" i="2"/>
  <c r="N106" i="2"/>
  <c r="M106" i="2"/>
  <c r="L106" i="2"/>
  <c r="H106" i="2"/>
  <c r="D106" i="2"/>
  <c r="O104" i="2"/>
  <c r="N104" i="2"/>
  <c r="M104" i="2"/>
  <c r="L104" i="2"/>
  <c r="H104" i="2"/>
  <c r="D104" i="2"/>
  <c r="O102" i="2"/>
  <c r="N102" i="2"/>
  <c r="M102" i="2"/>
  <c r="L102" i="2"/>
  <c r="H102" i="2"/>
  <c r="D102" i="2"/>
  <c r="O100" i="2"/>
  <c r="N100" i="2"/>
  <c r="M100" i="2"/>
  <c r="L100" i="2"/>
  <c r="H100" i="2"/>
  <c r="D100" i="2"/>
  <c r="O98" i="2"/>
  <c r="N98" i="2"/>
  <c r="N120" i="2" s="1"/>
  <c r="M98" i="2"/>
  <c r="M120" i="2" s="1"/>
  <c r="L98" i="2"/>
  <c r="H98" i="2"/>
  <c r="D98" i="2"/>
  <c r="O96" i="2"/>
  <c r="N96" i="2"/>
  <c r="N146" i="2" s="1"/>
  <c r="M96" i="2"/>
  <c r="L96" i="2"/>
  <c r="H96" i="2"/>
  <c r="D96" i="2"/>
  <c r="D120" i="2" s="1"/>
  <c r="I94" i="2"/>
  <c r="H94" i="2"/>
  <c r="E94" i="2"/>
  <c r="O93" i="2"/>
  <c r="N93" i="2"/>
  <c r="M93" i="2"/>
  <c r="L93" i="2" s="1"/>
  <c r="H93" i="2"/>
  <c r="D93" i="2"/>
  <c r="O92" i="2"/>
  <c r="N92" i="2"/>
  <c r="N148" i="2" s="1"/>
  <c r="M92" i="2"/>
  <c r="H92" i="2"/>
  <c r="D92" i="2"/>
  <c r="N90" i="2"/>
  <c r="N94" i="2" s="1"/>
  <c r="K90" i="2"/>
  <c r="K94" i="2" s="1"/>
  <c r="J90" i="2"/>
  <c r="J94" i="2" s="1"/>
  <c r="I90" i="2"/>
  <c r="H90" i="2"/>
  <c r="G90" i="2"/>
  <c r="G94" i="2" s="1"/>
  <c r="F90" i="2"/>
  <c r="F94" i="2" s="1"/>
  <c r="E90" i="2"/>
  <c r="D90" i="2"/>
  <c r="D94" i="2" s="1"/>
  <c r="O86" i="2"/>
  <c r="O147" i="2" s="1"/>
  <c r="N86" i="2"/>
  <c r="N147" i="2" s="1"/>
  <c r="M86" i="2"/>
  <c r="L86" i="2" s="1"/>
  <c r="Q158" i="2" s="1"/>
  <c r="K86" i="2"/>
  <c r="K147" i="2" s="1"/>
  <c r="K132" i="2" s="1"/>
  <c r="H86" i="2"/>
  <c r="D86" i="2"/>
  <c r="O84" i="2"/>
  <c r="N84" i="2"/>
  <c r="M84" i="2"/>
  <c r="L84" i="2"/>
  <c r="H84" i="2"/>
  <c r="D84" i="2"/>
  <c r="O83" i="2"/>
  <c r="N83" i="2"/>
  <c r="N80" i="2" s="1"/>
  <c r="H83" i="2"/>
  <c r="M83" i="2" s="1"/>
  <c r="D83" i="2"/>
  <c r="O82" i="2"/>
  <c r="O80" i="2" s="1"/>
  <c r="N82" i="2"/>
  <c r="M82" i="2"/>
  <c r="L82" i="2" s="1"/>
  <c r="H82" i="2"/>
  <c r="H80" i="2" s="1"/>
  <c r="D82" i="2"/>
  <c r="L81" i="2"/>
  <c r="H81" i="2"/>
  <c r="D81" i="2"/>
  <c r="K80" i="2"/>
  <c r="J80" i="2"/>
  <c r="I80" i="2"/>
  <c r="G80" i="2"/>
  <c r="F80" i="2"/>
  <c r="E80" i="2"/>
  <c r="D80" i="2"/>
  <c r="O79" i="2"/>
  <c r="N79" i="2"/>
  <c r="M79" i="2"/>
  <c r="L79" i="2" s="1"/>
  <c r="H79" i="2"/>
  <c r="D79" i="2"/>
  <c r="O78" i="2"/>
  <c r="L78" i="2" s="1"/>
  <c r="L76" i="2" s="1"/>
  <c r="N78" i="2"/>
  <c r="M78" i="2"/>
  <c r="H78" i="2"/>
  <c r="H76" i="2" s="1"/>
  <c r="D78" i="2"/>
  <c r="L77" i="2"/>
  <c r="H77" i="2"/>
  <c r="D77" i="2"/>
  <c r="K76" i="2"/>
  <c r="J76" i="2"/>
  <c r="I76" i="2"/>
  <c r="G76" i="2"/>
  <c r="F76" i="2"/>
  <c r="E76" i="2"/>
  <c r="D76" i="2"/>
  <c r="O75" i="2"/>
  <c r="O72" i="2" s="1"/>
  <c r="N75" i="2"/>
  <c r="H75" i="2"/>
  <c r="M75" i="2" s="1"/>
  <c r="L75" i="2" s="1"/>
  <c r="D75" i="2"/>
  <c r="O74" i="2"/>
  <c r="N74" i="2"/>
  <c r="M74" i="2"/>
  <c r="H74" i="2"/>
  <c r="D74" i="2"/>
  <c r="L73" i="2"/>
  <c r="H73" i="2"/>
  <c r="D73" i="2"/>
  <c r="N72" i="2"/>
  <c r="K72" i="2"/>
  <c r="J72" i="2"/>
  <c r="I72" i="2"/>
  <c r="H72" i="2"/>
  <c r="G72" i="2"/>
  <c r="F72" i="2"/>
  <c r="E72" i="2"/>
  <c r="D72" i="2"/>
  <c r="O71" i="2"/>
  <c r="N71" i="2"/>
  <c r="H71" i="2"/>
  <c r="D71" i="2"/>
  <c r="O70" i="2"/>
  <c r="N70" i="2"/>
  <c r="M70" i="2"/>
  <c r="L70" i="2" s="1"/>
  <c r="H70" i="2"/>
  <c r="D70" i="2"/>
  <c r="D68" i="2" s="1"/>
  <c r="L69" i="2"/>
  <c r="H69" i="2"/>
  <c r="D69" i="2"/>
  <c r="O68" i="2"/>
  <c r="N68" i="2"/>
  <c r="K68" i="2"/>
  <c r="J68" i="2"/>
  <c r="I68" i="2"/>
  <c r="G68" i="2"/>
  <c r="F68" i="2"/>
  <c r="E68" i="2"/>
  <c r="O67" i="2"/>
  <c r="N67" i="2"/>
  <c r="M67" i="2"/>
  <c r="H67" i="2"/>
  <c r="D67" i="2"/>
  <c r="O66" i="2"/>
  <c r="N66" i="2"/>
  <c r="M66" i="2"/>
  <c r="L66" i="2"/>
  <c r="H66" i="2"/>
  <c r="D66" i="2"/>
  <c r="L65" i="2"/>
  <c r="H65" i="2"/>
  <c r="D65" i="2"/>
  <c r="N64" i="2"/>
  <c r="K64" i="2"/>
  <c r="J64" i="2"/>
  <c r="I64" i="2"/>
  <c r="H64" i="2"/>
  <c r="G64" i="2"/>
  <c r="F64" i="2"/>
  <c r="E64" i="2"/>
  <c r="D64" i="2"/>
  <c r="O63" i="2"/>
  <c r="N63" i="2"/>
  <c r="M63" i="2"/>
  <c r="M60" i="2" s="1"/>
  <c r="L63" i="2"/>
  <c r="L60" i="2" s="1"/>
  <c r="H63" i="2"/>
  <c r="D63" i="2"/>
  <c r="O62" i="2"/>
  <c r="N62" i="2"/>
  <c r="N60" i="2" s="1"/>
  <c r="M62" i="2"/>
  <c r="L62" i="2"/>
  <c r="H62" i="2"/>
  <c r="D62" i="2"/>
  <c r="D60" i="2" s="1"/>
  <c r="L61" i="2"/>
  <c r="H61" i="2"/>
  <c r="D61" i="2"/>
  <c r="O60" i="2"/>
  <c r="K60" i="2"/>
  <c r="J60" i="2"/>
  <c r="I60" i="2"/>
  <c r="H60" i="2"/>
  <c r="G60" i="2"/>
  <c r="F60" i="2"/>
  <c r="E60" i="2"/>
  <c r="O59" i="2"/>
  <c r="O56" i="2" s="1"/>
  <c r="N59" i="2"/>
  <c r="M59" i="2"/>
  <c r="L59" i="2"/>
  <c r="H59" i="2"/>
  <c r="D59" i="2"/>
  <c r="O58" i="2"/>
  <c r="N58" i="2"/>
  <c r="M58" i="2"/>
  <c r="H58" i="2"/>
  <c r="H56" i="2" s="1"/>
  <c r="D58" i="2"/>
  <c r="L57" i="2"/>
  <c r="H57" i="2"/>
  <c r="D57" i="2"/>
  <c r="N56" i="2"/>
  <c r="K56" i="2"/>
  <c r="J56" i="2"/>
  <c r="I56" i="2"/>
  <c r="G56" i="2"/>
  <c r="F56" i="2"/>
  <c r="E56" i="2"/>
  <c r="D56" i="2"/>
  <c r="O55" i="2"/>
  <c r="O52" i="2" s="1"/>
  <c r="N55" i="2"/>
  <c r="H55" i="2"/>
  <c r="D55" i="2"/>
  <c r="O54" i="2"/>
  <c r="N54" i="2"/>
  <c r="N52" i="2" s="1"/>
  <c r="M54" i="2"/>
  <c r="L54" i="2"/>
  <c r="H54" i="2"/>
  <c r="D54" i="2"/>
  <c r="L53" i="2"/>
  <c r="H53" i="2"/>
  <c r="D53" i="2"/>
  <c r="K52" i="2"/>
  <c r="J52" i="2"/>
  <c r="I52" i="2"/>
  <c r="G52" i="2"/>
  <c r="F52" i="2"/>
  <c r="E52" i="2"/>
  <c r="O51" i="2"/>
  <c r="N51" i="2"/>
  <c r="N48" i="2" s="1"/>
  <c r="H51" i="2"/>
  <c r="M51" i="2" s="1"/>
  <c r="D51" i="2"/>
  <c r="O50" i="2"/>
  <c r="O48" i="2" s="1"/>
  <c r="N50" i="2"/>
  <c r="M50" i="2"/>
  <c r="L50" i="2" s="1"/>
  <c r="H50" i="2"/>
  <c r="H48" i="2" s="1"/>
  <c r="D50" i="2"/>
  <c r="L49" i="2"/>
  <c r="H49" i="2"/>
  <c r="D49" i="2"/>
  <c r="K48" i="2"/>
  <c r="J48" i="2"/>
  <c r="I48" i="2"/>
  <c r="G48" i="2"/>
  <c r="F48" i="2"/>
  <c r="E48" i="2"/>
  <c r="D48" i="2"/>
  <c r="O47" i="2"/>
  <c r="N47" i="2"/>
  <c r="M47" i="2"/>
  <c r="L47" i="2" s="1"/>
  <c r="H47" i="2"/>
  <c r="D47" i="2"/>
  <c r="O46" i="2"/>
  <c r="O44" i="2" s="1"/>
  <c r="N46" i="2"/>
  <c r="M46" i="2"/>
  <c r="H46" i="2"/>
  <c r="D46" i="2"/>
  <c r="N44" i="2"/>
  <c r="K44" i="2"/>
  <c r="J44" i="2"/>
  <c r="I44" i="2"/>
  <c r="H44" i="2"/>
  <c r="G44" i="2"/>
  <c r="F44" i="2"/>
  <c r="E44" i="2"/>
  <c r="D44" i="2"/>
  <c r="O43" i="2"/>
  <c r="O152" i="2" s="1"/>
  <c r="N43" i="2"/>
  <c r="N152" i="2" s="1"/>
  <c r="M43" i="2"/>
  <c r="L43" i="2"/>
  <c r="H43" i="2"/>
  <c r="D43" i="2"/>
  <c r="O42" i="2"/>
  <c r="O151" i="2" s="1"/>
  <c r="N42" i="2"/>
  <c r="N151" i="2" s="1"/>
  <c r="M42" i="2"/>
  <c r="L42" i="2"/>
  <c r="H42" i="2"/>
  <c r="D42" i="2"/>
  <c r="O41" i="2"/>
  <c r="O150" i="2" s="1"/>
  <c r="N41" i="2"/>
  <c r="N150" i="2" s="1"/>
  <c r="M41" i="2"/>
  <c r="L41" i="2"/>
  <c r="H41" i="2"/>
  <c r="D41" i="2"/>
  <c r="O40" i="2"/>
  <c r="O149" i="2" s="1"/>
  <c r="N40" i="2"/>
  <c r="M40" i="2"/>
  <c r="H40" i="2"/>
  <c r="D40" i="2"/>
  <c r="O39" i="2"/>
  <c r="N39" i="2"/>
  <c r="M39" i="2"/>
  <c r="H39" i="2"/>
  <c r="D39" i="2"/>
  <c r="O38" i="2"/>
  <c r="O144" i="2" s="1"/>
  <c r="N38" i="2"/>
  <c r="M38" i="2"/>
  <c r="L38" i="2"/>
  <c r="H38" i="2"/>
  <c r="D38" i="2"/>
  <c r="O37" i="2"/>
  <c r="O143" i="2" s="1"/>
  <c r="N37" i="2"/>
  <c r="N143" i="2" s="1"/>
  <c r="M37" i="2"/>
  <c r="H37" i="2"/>
  <c r="D37" i="2"/>
  <c r="O36" i="2"/>
  <c r="O142" i="2" s="1"/>
  <c r="N36" i="2"/>
  <c r="M36" i="2"/>
  <c r="H36" i="2"/>
  <c r="D36" i="2"/>
  <c r="O35" i="2"/>
  <c r="O141" i="2" s="1"/>
  <c r="N35" i="2"/>
  <c r="N141" i="2" s="1"/>
  <c r="M35" i="2"/>
  <c r="H35" i="2"/>
  <c r="D35" i="2"/>
  <c r="O34" i="2"/>
  <c r="O140" i="2" s="1"/>
  <c r="N34" i="2"/>
  <c r="M34" i="2"/>
  <c r="L34" i="2"/>
  <c r="H34" i="2"/>
  <c r="D34" i="2"/>
  <c r="O33" i="2"/>
  <c r="O139" i="2" s="1"/>
  <c r="N33" i="2"/>
  <c r="N139" i="2" s="1"/>
  <c r="M33" i="2"/>
  <c r="L33" i="2" s="1"/>
  <c r="H33" i="2"/>
  <c r="D33" i="2"/>
  <c r="O32" i="2"/>
  <c r="O138" i="2" s="1"/>
  <c r="N32" i="2"/>
  <c r="M32" i="2"/>
  <c r="M26" i="2" s="1"/>
  <c r="H32" i="2"/>
  <c r="D32" i="2"/>
  <c r="O31" i="2"/>
  <c r="O137" i="2" s="1"/>
  <c r="N31" i="2"/>
  <c r="N137" i="2" s="1"/>
  <c r="M31" i="2"/>
  <c r="H31" i="2"/>
  <c r="D31" i="2"/>
  <c r="O30" i="2"/>
  <c r="O136" i="2" s="1"/>
  <c r="N30" i="2"/>
  <c r="M30" i="2"/>
  <c r="L30" i="2"/>
  <c r="H30" i="2"/>
  <c r="D30" i="2"/>
  <c r="O29" i="2"/>
  <c r="O135" i="2" s="1"/>
  <c r="N29" i="2"/>
  <c r="M29" i="2"/>
  <c r="H29" i="2"/>
  <c r="D29" i="2"/>
  <c r="O28" i="2"/>
  <c r="O134" i="2" s="1"/>
  <c r="N28" i="2"/>
  <c r="M28" i="2"/>
  <c r="H28" i="2"/>
  <c r="H26" i="2" s="1"/>
  <c r="D28" i="2"/>
  <c r="K26" i="2"/>
  <c r="J26" i="2"/>
  <c r="J88" i="2" s="1"/>
  <c r="I26" i="2"/>
  <c r="I88" i="2" s="1"/>
  <c r="G26" i="2"/>
  <c r="F26" i="2"/>
  <c r="F88" i="2" s="1"/>
  <c r="E26" i="2"/>
  <c r="E88" i="2" s="1"/>
  <c r="Q235" i="1"/>
  <c r="N232" i="1"/>
  <c r="K232" i="1"/>
  <c r="J232" i="1"/>
  <c r="I232" i="1"/>
  <c r="H232" i="1"/>
  <c r="G232" i="1"/>
  <c r="F232" i="1"/>
  <c r="E232" i="1"/>
  <c r="D232" i="1"/>
  <c r="K231" i="1"/>
  <c r="J231" i="1"/>
  <c r="I231" i="1"/>
  <c r="H231" i="1"/>
  <c r="G231" i="1"/>
  <c r="F231" i="1"/>
  <c r="E231" i="1"/>
  <c r="D231" i="1"/>
  <c r="Q229" i="1"/>
  <c r="P229" i="1"/>
  <c r="H228" i="1"/>
  <c r="O227" i="1"/>
  <c r="N227" i="1"/>
  <c r="M227" i="1"/>
  <c r="L227" i="1"/>
  <c r="H227" i="1"/>
  <c r="D227" i="1"/>
  <c r="O226" i="1"/>
  <c r="N226" i="1"/>
  <c r="M226" i="1"/>
  <c r="L226" i="1"/>
  <c r="H226" i="1"/>
  <c r="D226" i="1"/>
  <c r="O225" i="1"/>
  <c r="N225" i="1"/>
  <c r="M225" i="1"/>
  <c r="L225" i="1"/>
  <c r="H225" i="1"/>
  <c r="D225" i="1"/>
  <c r="O224" i="1"/>
  <c r="N224" i="1"/>
  <c r="M224" i="1"/>
  <c r="L224" i="1"/>
  <c r="H224" i="1"/>
  <c r="D224" i="1"/>
  <c r="O223" i="1"/>
  <c r="N223" i="1"/>
  <c r="M223" i="1"/>
  <c r="L223" i="1"/>
  <c r="H223" i="1"/>
  <c r="D223" i="1"/>
  <c r="O222" i="1"/>
  <c r="N222" i="1"/>
  <c r="M222" i="1"/>
  <c r="L222" i="1"/>
  <c r="H222" i="1"/>
  <c r="D222" i="1"/>
  <c r="O221" i="1"/>
  <c r="O220" i="1" s="1"/>
  <c r="O218" i="1" s="1"/>
  <c r="O228" i="1" s="1"/>
  <c r="N221" i="1"/>
  <c r="M221" i="1"/>
  <c r="L221" i="1"/>
  <c r="H221" i="1"/>
  <c r="D221" i="1"/>
  <c r="N220" i="1"/>
  <c r="M220" i="1"/>
  <c r="L220" i="1"/>
  <c r="K220" i="1"/>
  <c r="J220" i="1"/>
  <c r="J218" i="1" s="1"/>
  <c r="J228" i="1" s="1"/>
  <c r="I220" i="1"/>
  <c r="I218" i="1" s="1"/>
  <c r="I228" i="1" s="1"/>
  <c r="H220" i="1"/>
  <c r="G220" i="1"/>
  <c r="F220" i="1"/>
  <c r="F218" i="1" s="1"/>
  <c r="F228" i="1" s="1"/>
  <c r="E220" i="1"/>
  <c r="E218" i="1" s="1"/>
  <c r="E228" i="1" s="1"/>
  <c r="D220" i="1"/>
  <c r="O219" i="1"/>
  <c r="N219" i="1"/>
  <c r="N218" i="1" s="1"/>
  <c r="N228" i="1" s="1"/>
  <c r="M219" i="1"/>
  <c r="M218" i="1" s="1"/>
  <c r="M228" i="1" s="1"/>
  <c r="L228" i="1" s="1"/>
  <c r="L219" i="1"/>
  <c r="H219" i="1"/>
  <c r="D219" i="1"/>
  <c r="L218" i="1"/>
  <c r="K218" i="1"/>
  <c r="K228" i="1" s="1"/>
  <c r="H218" i="1"/>
  <c r="G218" i="1"/>
  <c r="G228" i="1" s="1"/>
  <c r="D218" i="1"/>
  <c r="D228" i="1" s="1"/>
  <c r="L216" i="1"/>
  <c r="K216" i="1"/>
  <c r="J216" i="1"/>
  <c r="I216" i="1"/>
  <c r="H216" i="1"/>
  <c r="G216" i="1"/>
  <c r="F216" i="1"/>
  <c r="E216" i="1"/>
  <c r="O215" i="1"/>
  <c r="N215" i="1"/>
  <c r="M215" i="1"/>
  <c r="L215" i="1"/>
  <c r="H215" i="1"/>
  <c r="D215" i="1"/>
  <c r="O214" i="1"/>
  <c r="N214" i="1"/>
  <c r="M214" i="1"/>
  <c r="L214" i="1"/>
  <c r="H214" i="1"/>
  <c r="D214" i="1"/>
  <c r="O213" i="1"/>
  <c r="N213" i="1"/>
  <c r="M213" i="1"/>
  <c r="L213" i="1"/>
  <c r="H213" i="1"/>
  <c r="D213" i="1"/>
  <c r="O212" i="1"/>
  <c r="N212" i="1"/>
  <c r="M212" i="1"/>
  <c r="L212" i="1"/>
  <c r="H212" i="1"/>
  <c r="D212" i="1"/>
  <c r="O211" i="1"/>
  <c r="N211" i="1"/>
  <c r="M211" i="1"/>
  <c r="L211" i="1"/>
  <c r="H211" i="1"/>
  <c r="D211" i="1"/>
  <c r="O210" i="1"/>
  <c r="N210" i="1"/>
  <c r="M210" i="1"/>
  <c r="L210" i="1"/>
  <c r="H210" i="1"/>
  <c r="D210" i="1"/>
  <c r="O209" i="1"/>
  <c r="N209" i="1"/>
  <c r="M209" i="1"/>
  <c r="L209" i="1"/>
  <c r="H209" i="1"/>
  <c r="D209" i="1"/>
  <c r="O208" i="1"/>
  <c r="N208" i="1"/>
  <c r="M208" i="1"/>
  <c r="L208" i="1"/>
  <c r="H208" i="1"/>
  <c r="D208" i="1"/>
  <c r="O207" i="1"/>
  <c r="N207" i="1"/>
  <c r="M207" i="1"/>
  <c r="L207" i="1"/>
  <c r="H207" i="1"/>
  <c r="D207" i="1"/>
  <c r="O206" i="1"/>
  <c r="N206" i="1"/>
  <c r="M206" i="1"/>
  <c r="L206" i="1"/>
  <c r="H206" i="1"/>
  <c r="D206" i="1"/>
  <c r="O205" i="1"/>
  <c r="N205" i="1"/>
  <c r="M205" i="1"/>
  <c r="L205" i="1"/>
  <c r="H205" i="1"/>
  <c r="D205" i="1"/>
  <c r="O204" i="1"/>
  <c r="N204" i="1"/>
  <c r="M204" i="1"/>
  <c r="L204" i="1"/>
  <c r="H204" i="1"/>
  <c r="D204" i="1"/>
  <c r="O203" i="1"/>
  <c r="N203" i="1"/>
  <c r="M203" i="1"/>
  <c r="L203" i="1"/>
  <c r="H203" i="1"/>
  <c r="D203" i="1"/>
  <c r="O202" i="1"/>
  <c r="N202" i="1"/>
  <c r="M202" i="1"/>
  <c r="L202" i="1"/>
  <c r="H202" i="1"/>
  <c r="D202" i="1"/>
  <c r="O201" i="1"/>
  <c r="O216" i="1" s="1"/>
  <c r="N201" i="1"/>
  <c r="M201" i="1"/>
  <c r="L201" i="1"/>
  <c r="H201" i="1"/>
  <c r="D201" i="1"/>
  <c r="O200" i="1"/>
  <c r="N200" i="1"/>
  <c r="M200" i="1"/>
  <c r="M216" i="1" s="1"/>
  <c r="L200" i="1"/>
  <c r="H200" i="1"/>
  <c r="D200" i="1"/>
  <c r="O197" i="1"/>
  <c r="N197" i="1"/>
  <c r="M197" i="1"/>
  <c r="L197" i="1"/>
  <c r="H197" i="1"/>
  <c r="D197" i="1"/>
  <c r="O196" i="1"/>
  <c r="N196" i="1"/>
  <c r="M196" i="1"/>
  <c r="L196" i="1"/>
  <c r="H196" i="1"/>
  <c r="D196" i="1"/>
  <c r="D195" i="1" s="1"/>
  <c r="D198" i="1" s="1"/>
  <c r="K195" i="1"/>
  <c r="K198" i="1" s="1"/>
  <c r="J195" i="1"/>
  <c r="J198" i="1" s="1"/>
  <c r="I195" i="1"/>
  <c r="I198" i="1" s="1"/>
  <c r="H195" i="1"/>
  <c r="H198" i="1" s="1"/>
  <c r="G195" i="1"/>
  <c r="G198" i="1" s="1"/>
  <c r="F195" i="1"/>
  <c r="E195" i="1"/>
  <c r="E198" i="1" s="1"/>
  <c r="L193" i="1"/>
  <c r="K193" i="1"/>
  <c r="J193" i="1"/>
  <c r="G193" i="1"/>
  <c r="O192" i="1"/>
  <c r="N192" i="1"/>
  <c r="M192" i="1"/>
  <c r="L192" i="1"/>
  <c r="H192" i="1"/>
  <c r="D192" i="1"/>
  <c r="O191" i="1"/>
  <c r="N191" i="1"/>
  <c r="M191" i="1"/>
  <c r="L191" i="1"/>
  <c r="H191" i="1"/>
  <c r="D191" i="1"/>
  <c r="O190" i="1"/>
  <c r="N190" i="1"/>
  <c r="M190" i="1"/>
  <c r="L190" i="1"/>
  <c r="H190" i="1"/>
  <c r="D190" i="1"/>
  <c r="O189" i="1"/>
  <c r="N189" i="1"/>
  <c r="M189" i="1"/>
  <c r="L189" i="1"/>
  <c r="H189" i="1"/>
  <c r="D189" i="1"/>
  <c r="O188" i="1"/>
  <c r="N188" i="1"/>
  <c r="M188" i="1"/>
  <c r="L188" i="1"/>
  <c r="H188" i="1"/>
  <c r="D188" i="1"/>
  <c r="O187" i="1"/>
  <c r="N187" i="1"/>
  <c r="M187" i="1"/>
  <c r="L187" i="1"/>
  <c r="H187" i="1"/>
  <c r="D187" i="1"/>
  <c r="O186" i="1"/>
  <c r="N186" i="1"/>
  <c r="M186" i="1"/>
  <c r="L186" i="1"/>
  <c r="H186" i="1"/>
  <c r="D186" i="1"/>
  <c r="O185" i="1"/>
  <c r="N185" i="1"/>
  <c r="M185" i="1"/>
  <c r="L185" i="1"/>
  <c r="H185" i="1"/>
  <c r="D185" i="1"/>
  <c r="O184" i="1"/>
  <c r="N184" i="1"/>
  <c r="M184" i="1"/>
  <c r="L184" i="1"/>
  <c r="H184" i="1"/>
  <c r="D184" i="1"/>
  <c r="O183" i="1"/>
  <c r="N183" i="1"/>
  <c r="M183" i="1"/>
  <c r="L183" i="1"/>
  <c r="H183" i="1"/>
  <c r="D183" i="1"/>
  <c r="O182" i="1"/>
  <c r="N182" i="1"/>
  <c r="M182" i="1"/>
  <c r="L182" i="1"/>
  <c r="H182" i="1"/>
  <c r="D182" i="1"/>
  <c r="O181" i="1"/>
  <c r="N181" i="1"/>
  <c r="M181" i="1"/>
  <c r="L181" i="1"/>
  <c r="H181" i="1"/>
  <c r="D181" i="1"/>
  <c r="O180" i="1"/>
  <c r="N180" i="1"/>
  <c r="M180" i="1"/>
  <c r="L180" i="1"/>
  <c r="H180" i="1"/>
  <c r="D180" i="1"/>
  <c r="O179" i="1"/>
  <c r="N179" i="1"/>
  <c r="M179" i="1"/>
  <c r="L179" i="1"/>
  <c r="H179" i="1"/>
  <c r="D179" i="1"/>
  <c r="O178" i="1"/>
  <c r="N178" i="1"/>
  <c r="M178" i="1"/>
  <c r="L178" i="1"/>
  <c r="H178" i="1"/>
  <c r="D178" i="1"/>
  <c r="O177" i="1"/>
  <c r="N177" i="1"/>
  <c r="M177" i="1"/>
  <c r="L177" i="1"/>
  <c r="H177" i="1"/>
  <c r="D177" i="1"/>
  <c r="O176" i="1"/>
  <c r="N176" i="1"/>
  <c r="M176" i="1"/>
  <c r="L176" i="1"/>
  <c r="H176" i="1"/>
  <c r="D176" i="1"/>
  <c r="O175" i="1"/>
  <c r="N175" i="1"/>
  <c r="M175" i="1"/>
  <c r="L175" i="1"/>
  <c r="H175" i="1"/>
  <c r="D175" i="1"/>
  <c r="O174" i="1"/>
  <c r="N174" i="1"/>
  <c r="M174" i="1"/>
  <c r="L174" i="1"/>
  <c r="H174" i="1"/>
  <c r="D174" i="1"/>
  <c r="O173" i="1"/>
  <c r="N173" i="1"/>
  <c r="M173" i="1"/>
  <c r="L173" i="1"/>
  <c r="H173" i="1"/>
  <c r="D173" i="1"/>
  <c r="O172" i="1"/>
  <c r="N172" i="1"/>
  <c r="M172" i="1"/>
  <c r="L172" i="1"/>
  <c r="H172" i="1"/>
  <c r="D172" i="1"/>
  <c r="O171" i="1"/>
  <c r="N171" i="1"/>
  <c r="M171" i="1"/>
  <c r="L171" i="1"/>
  <c r="H171" i="1"/>
  <c r="D171" i="1"/>
  <c r="O170" i="1"/>
  <c r="N170" i="1"/>
  <c r="M170" i="1"/>
  <c r="L170" i="1"/>
  <c r="H170" i="1"/>
  <c r="D170" i="1"/>
  <c r="O169" i="1"/>
  <c r="N169" i="1"/>
  <c r="M169" i="1"/>
  <c r="L169" i="1"/>
  <c r="H169" i="1"/>
  <c r="D169" i="1"/>
  <c r="O168" i="1"/>
  <c r="N168" i="1"/>
  <c r="M168" i="1"/>
  <c r="L168" i="1"/>
  <c r="H168" i="1"/>
  <c r="D168" i="1"/>
  <c r="O167" i="1"/>
  <c r="N167" i="1"/>
  <c r="M167" i="1"/>
  <c r="L167" i="1"/>
  <c r="H167" i="1"/>
  <c r="D167" i="1"/>
  <c r="O166" i="1"/>
  <c r="N166" i="1"/>
  <c r="M166" i="1"/>
  <c r="L166" i="1"/>
  <c r="H166" i="1"/>
  <c r="D166" i="1"/>
  <c r="O165" i="1"/>
  <c r="N165" i="1"/>
  <c r="M165" i="1"/>
  <c r="L165" i="1"/>
  <c r="H165" i="1"/>
  <c r="D165" i="1"/>
  <c r="O164" i="1"/>
  <c r="N164" i="1"/>
  <c r="M164" i="1"/>
  <c r="L164" i="1"/>
  <c r="H164" i="1"/>
  <c r="D164" i="1"/>
  <c r="O163" i="1"/>
  <c r="N163" i="1"/>
  <c r="M163" i="1"/>
  <c r="L163" i="1"/>
  <c r="H163" i="1"/>
  <c r="D163" i="1"/>
  <c r="O162" i="1"/>
  <c r="N162" i="1"/>
  <c r="M162" i="1"/>
  <c r="L162" i="1"/>
  <c r="H162" i="1"/>
  <c r="D162" i="1"/>
  <c r="O161" i="1"/>
  <c r="N161" i="1"/>
  <c r="M161" i="1"/>
  <c r="L161" i="1"/>
  <c r="H161" i="1"/>
  <c r="D161" i="1"/>
  <c r="O160" i="1"/>
  <c r="N160" i="1"/>
  <c r="M160" i="1"/>
  <c r="L160" i="1"/>
  <c r="H160" i="1"/>
  <c r="D160" i="1"/>
  <c r="O159" i="1"/>
  <c r="N159" i="1"/>
  <c r="M159" i="1"/>
  <c r="L159" i="1"/>
  <c r="H159" i="1"/>
  <c r="D159" i="1"/>
  <c r="O158" i="1"/>
  <c r="N158" i="1"/>
  <c r="M158" i="1"/>
  <c r="L158" i="1"/>
  <c r="H158" i="1"/>
  <c r="D158" i="1"/>
  <c r="O157" i="1"/>
  <c r="N157" i="1"/>
  <c r="M157" i="1"/>
  <c r="L157" i="1"/>
  <c r="Q242" i="1" s="1"/>
  <c r="H157" i="1"/>
  <c r="D157" i="1"/>
  <c r="O156" i="1"/>
  <c r="O155" i="1" s="1"/>
  <c r="O193" i="1" s="1"/>
  <c r="N156" i="1"/>
  <c r="N155" i="1" s="1"/>
  <c r="N193" i="1" s="1"/>
  <c r="M156" i="1"/>
  <c r="L156" i="1"/>
  <c r="L155" i="1" s="1"/>
  <c r="H156" i="1"/>
  <c r="D156" i="1"/>
  <c r="D155" i="1" s="1"/>
  <c r="D193" i="1" s="1"/>
  <c r="M155" i="1"/>
  <c r="M193" i="1" s="1"/>
  <c r="K155" i="1"/>
  <c r="J155" i="1"/>
  <c r="I155" i="1"/>
  <c r="I193" i="1" s="1"/>
  <c r="H155" i="1"/>
  <c r="H193" i="1" s="1"/>
  <c r="G155" i="1"/>
  <c r="F155" i="1"/>
  <c r="F193" i="1" s="1"/>
  <c r="E155" i="1"/>
  <c r="E193" i="1" s="1"/>
  <c r="N153" i="1"/>
  <c r="K153" i="1"/>
  <c r="J153" i="1"/>
  <c r="I153" i="1"/>
  <c r="H153" i="1"/>
  <c r="G153" i="1"/>
  <c r="F153" i="1"/>
  <c r="E153" i="1"/>
  <c r="O152" i="1"/>
  <c r="N152" i="1"/>
  <c r="M152" i="1"/>
  <c r="M153" i="1" s="1"/>
  <c r="L152" i="1"/>
  <c r="H152" i="1"/>
  <c r="D152" i="1"/>
  <c r="O151" i="1"/>
  <c r="O153" i="1" s="1"/>
  <c r="N151" i="1"/>
  <c r="M151" i="1"/>
  <c r="L151" i="1"/>
  <c r="Q240" i="1" s="1"/>
  <c r="H151" i="1"/>
  <c r="D151" i="1"/>
  <c r="D153" i="1" s="1"/>
  <c r="O148" i="1"/>
  <c r="N148" i="1"/>
  <c r="M148" i="1"/>
  <c r="L148" i="1"/>
  <c r="H148" i="1"/>
  <c r="D148" i="1"/>
  <c r="O147" i="1"/>
  <c r="N147" i="1"/>
  <c r="M147" i="1"/>
  <c r="L147" i="1"/>
  <c r="H147" i="1"/>
  <c r="H145" i="1" s="1"/>
  <c r="D147" i="1"/>
  <c r="O146" i="1"/>
  <c r="N146" i="1"/>
  <c r="M146" i="1"/>
  <c r="M145" i="1" s="1"/>
  <c r="L146" i="1"/>
  <c r="H146" i="1"/>
  <c r="D146" i="1"/>
  <c r="O145" i="1"/>
  <c r="N145" i="1"/>
  <c r="L145" i="1"/>
  <c r="K145" i="1"/>
  <c r="I145" i="1"/>
  <c r="G145" i="1"/>
  <c r="F145" i="1"/>
  <c r="E145" i="1"/>
  <c r="O144" i="1"/>
  <c r="N144" i="1"/>
  <c r="M144" i="1"/>
  <c r="H144" i="1"/>
  <c r="D144" i="1"/>
  <c r="O143" i="1"/>
  <c r="N143" i="1"/>
  <c r="M143" i="1"/>
  <c r="H143" i="1"/>
  <c r="H141" i="1" s="1"/>
  <c r="D143" i="1"/>
  <c r="O142" i="1"/>
  <c r="O141" i="1" s="1"/>
  <c r="N142" i="1"/>
  <c r="N141" i="1" s="1"/>
  <c r="M142" i="1"/>
  <c r="H142" i="1"/>
  <c r="D142" i="1"/>
  <c r="K141" i="1"/>
  <c r="J141" i="1"/>
  <c r="I141" i="1"/>
  <c r="G141" i="1"/>
  <c r="F141" i="1"/>
  <c r="E141" i="1"/>
  <c r="D141" i="1"/>
  <c r="O140" i="1"/>
  <c r="N140" i="1"/>
  <c r="M140" i="1"/>
  <c r="H140" i="1"/>
  <c r="D140" i="1"/>
  <c r="O139" i="1"/>
  <c r="N139" i="1"/>
  <c r="M139" i="1"/>
  <c r="H139" i="1"/>
  <c r="D139" i="1"/>
  <c r="D137" i="1" s="1"/>
  <c r="O138" i="1"/>
  <c r="N138" i="1"/>
  <c r="M138" i="1"/>
  <c r="L138" i="1"/>
  <c r="H138" i="1"/>
  <c r="D138" i="1"/>
  <c r="N137" i="1"/>
  <c r="K137" i="1"/>
  <c r="J137" i="1"/>
  <c r="I137" i="1"/>
  <c r="G137" i="1"/>
  <c r="F137" i="1"/>
  <c r="E137" i="1"/>
  <c r="O136" i="1"/>
  <c r="N136" i="1"/>
  <c r="M136" i="1"/>
  <c r="H136" i="1"/>
  <c r="D136" i="1"/>
  <c r="O135" i="1"/>
  <c r="N135" i="1"/>
  <c r="M135" i="1"/>
  <c r="L135" i="1"/>
  <c r="H135" i="1"/>
  <c r="D135" i="1"/>
  <c r="O134" i="1"/>
  <c r="N134" i="1"/>
  <c r="N133" i="1" s="1"/>
  <c r="M134" i="1"/>
  <c r="L134" i="1" s="1"/>
  <c r="H134" i="1"/>
  <c r="H133" i="1" s="1"/>
  <c r="D134" i="1"/>
  <c r="O133" i="1"/>
  <c r="K133" i="1"/>
  <c r="J133" i="1"/>
  <c r="I133" i="1"/>
  <c r="G133" i="1"/>
  <c r="F133" i="1"/>
  <c r="E133" i="1"/>
  <c r="D133" i="1"/>
  <c r="O132" i="1"/>
  <c r="N132" i="1"/>
  <c r="M132" i="1"/>
  <c r="L132" i="1"/>
  <c r="H132" i="1"/>
  <c r="D132" i="1"/>
  <c r="O131" i="1"/>
  <c r="N131" i="1"/>
  <c r="N129" i="1" s="1"/>
  <c r="M131" i="1"/>
  <c r="H131" i="1"/>
  <c r="D131" i="1"/>
  <c r="D129" i="1" s="1"/>
  <c r="O130" i="1"/>
  <c r="O129" i="1" s="1"/>
  <c r="N130" i="1"/>
  <c r="M130" i="1"/>
  <c r="H130" i="1"/>
  <c r="H129" i="1" s="1"/>
  <c r="D130" i="1"/>
  <c r="M129" i="1"/>
  <c r="K129" i="1"/>
  <c r="J129" i="1"/>
  <c r="I129" i="1"/>
  <c r="G129" i="1"/>
  <c r="F129" i="1"/>
  <c r="E129" i="1"/>
  <c r="O128" i="1"/>
  <c r="N128" i="1"/>
  <c r="M128" i="1"/>
  <c r="H128" i="1"/>
  <c r="D128" i="1"/>
  <c r="O127" i="1"/>
  <c r="N127" i="1"/>
  <c r="M127" i="1"/>
  <c r="H127" i="1"/>
  <c r="H125" i="1" s="1"/>
  <c r="D127" i="1"/>
  <c r="O126" i="1"/>
  <c r="N126" i="1"/>
  <c r="M126" i="1"/>
  <c r="L126" i="1" s="1"/>
  <c r="H126" i="1"/>
  <c r="D126" i="1"/>
  <c r="D125" i="1" s="1"/>
  <c r="K125" i="1"/>
  <c r="J125" i="1"/>
  <c r="I125" i="1"/>
  <c r="G125" i="1"/>
  <c r="F125" i="1"/>
  <c r="E125" i="1"/>
  <c r="O124" i="1"/>
  <c r="N124" i="1"/>
  <c r="M124" i="1"/>
  <c r="L124" i="1" s="1"/>
  <c r="H124" i="1"/>
  <c r="D124" i="1"/>
  <c r="O123" i="1"/>
  <c r="O121" i="1" s="1"/>
  <c r="N123" i="1"/>
  <c r="M123" i="1"/>
  <c r="H123" i="1"/>
  <c r="D123" i="1"/>
  <c r="D121" i="1" s="1"/>
  <c r="O122" i="1"/>
  <c r="N122" i="1"/>
  <c r="M122" i="1"/>
  <c r="L122" i="1"/>
  <c r="H122" i="1"/>
  <c r="D122" i="1"/>
  <c r="N121" i="1"/>
  <c r="K121" i="1"/>
  <c r="J121" i="1"/>
  <c r="I121" i="1"/>
  <c r="G121" i="1"/>
  <c r="F121" i="1"/>
  <c r="E121" i="1"/>
  <c r="O120" i="1"/>
  <c r="N120" i="1"/>
  <c r="M120" i="1"/>
  <c r="H120" i="1"/>
  <c r="D120" i="1"/>
  <c r="D117" i="1" s="1"/>
  <c r="O119" i="1"/>
  <c r="N119" i="1"/>
  <c r="M119" i="1"/>
  <c r="M117" i="1" s="1"/>
  <c r="L119" i="1"/>
  <c r="H119" i="1"/>
  <c r="D119" i="1"/>
  <c r="O118" i="1"/>
  <c r="N118" i="1"/>
  <c r="N117" i="1" s="1"/>
  <c r="M118" i="1"/>
  <c r="H118" i="1"/>
  <c r="D118" i="1"/>
  <c r="O117" i="1"/>
  <c r="K117" i="1"/>
  <c r="J117" i="1"/>
  <c r="I117" i="1"/>
  <c r="H117" i="1"/>
  <c r="G117" i="1"/>
  <c r="F117" i="1"/>
  <c r="E117" i="1"/>
  <c r="O116" i="1"/>
  <c r="N116" i="1"/>
  <c r="M116" i="1"/>
  <c r="L116" i="1"/>
  <c r="H116" i="1"/>
  <c r="D116" i="1"/>
  <c r="O115" i="1"/>
  <c r="N115" i="1"/>
  <c r="N113" i="1" s="1"/>
  <c r="M115" i="1"/>
  <c r="L115" i="1" s="1"/>
  <c r="H115" i="1"/>
  <c r="D115" i="1"/>
  <c r="D113" i="1" s="1"/>
  <c r="O114" i="1"/>
  <c r="N114" i="1"/>
  <c r="M114" i="1"/>
  <c r="H114" i="1"/>
  <c r="D114" i="1"/>
  <c r="O113" i="1"/>
  <c r="K113" i="1"/>
  <c r="J113" i="1"/>
  <c r="I113" i="1"/>
  <c r="G113" i="1"/>
  <c r="F113" i="1"/>
  <c r="E113" i="1"/>
  <c r="O112" i="1"/>
  <c r="N112" i="1"/>
  <c r="M112" i="1"/>
  <c r="L112" i="1" s="1"/>
  <c r="H112" i="1"/>
  <c r="D112" i="1"/>
  <c r="O111" i="1"/>
  <c r="N111" i="1"/>
  <c r="M111" i="1"/>
  <c r="H111" i="1"/>
  <c r="H109" i="1" s="1"/>
  <c r="D111" i="1"/>
  <c r="O110" i="1"/>
  <c r="O109" i="1" s="1"/>
  <c r="N110" i="1"/>
  <c r="M110" i="1"/>
  <c r="H110" i="1"/>
  <c r="D110" i="1"/>
  <c r="D109" i="1" s="1"/>
  <c r="K109" i="1"/>
  <c r="J109" i="1"/>
  <c r="I109" i="1"/>
  <c r="G109" i="1"/>
  <c r="F109" i="1"/>
  <c r="E109" i="1"/>
  <c r="O108" i="1"/>
  <c r="N108" i="1"/>
  <c r="M108" i="1"/>
  <c r="H108" i="1"/>
  <c r="D108" i="1"/>
  <c r="O107" i="1"/>
  <c r="N107" i="1"/>
  <c r="M107" i="1"/>
  <c r="H107" i="1"/>
  <c r="D107" i="1"/>
  <c r="D105" i="1" s="1"/>
  <c r="O106" i="1"/>
  <c r="N106" i="1"/>
  <c r="M106" i="1"/>
  <c r="L106" i="1"/>
  <c r="H106" i="1"/>
  <c r="D106" i="1"/>
  <c r="N105" i="1"/>
  <c r="K105" i="1"/>
  <c r="J105" i="1"/>
  <c r="I105" i="1"/>
  <c r="G105" i="1"/>
  <c r="F105" i="1"/>
  <c r="E105" i="1"/>
  <c r="O104" i="1"/>
  <c r="N104" i="1"/>
  <c r="M104" i="1"/>
  <c r="L104" i="1" s="1"/>
  <c r="H104" i="1"/>
  <c r="D104" i="1"/>
  <c r="O103" i="1"/>
  <c r="N103" i="1"/>
  <c r="M103" i="1"/>
  <c r="L103" i="1"/>
  <c r="H103" i="1"/>
  <c r="D103" i="1"/>
  <c r="O102" i="1"/>
  <c r="O232" i="1" s="1"/>
  <c r="N102" i="1"/>
  <c r="N100" i="1" s="1"/>
  <c r="M102" i="1"/>
  <c r="H102" i="1"/>
  <c r="D102" i="1"/>
  <c r="D100" i="1" s="1"/>
  <c r="O101" i="1"/>
  <c r="N101" i="1"/>
  <c r="M101" i="1"/>
  <c r="H101" i="1"/>
  <c r="D101" i="1"/>
  <c r="O100" i="1"/>
  <c r="O97" i="1" s="1"/>
  <c r="K100" i="1"/>
  <c r="J100" i="1"/>
  <c r="I100" i="1"/>
  <c r="G100" i="1"/>
  <c r="F100" i="1"/>
  <c r="E100" i="1"/>
  <c r="O99" i="1"/>
  <c r="N99" i="1"/>
  <c r="N97" i="1" s="1"/>
  <c r="M99" i="1"/>
  <c r="L99" i="1" s="1"/>
  <c r="H99" i="1"/>
  <c r="D99" i="1"/>
  <c r="O98" i="1"/>
  <c r="N98" i="1"/>
  <c r="M98" i="1"/>
  <c r="H98" i="1"/>
  <c r="D98" i="1"/>
  <c r="K97" i="1"/>
  <c r="J97" i="1"/>
  <c r="J149" i="1" s="1"/>
  <c r="I97" i="1"/>
  <c r="G97" i="1"/>
  <c r="F97" i="1"/>
  <c r="E97" i="1"/>
  <c r="O94" i="1"/>
  <c r="N94" i="1"/>
  <c r="M94" i="1"/>
  <c r="H94" i="1"/>
  <c r="D94" i="1"/>
  <c r="O93" i="1"/>
  <c r="N93" i="1"/>
  <c r="M93" i="1"/>
  <c r="L93" i="1"/>
  <c r="H93" i="1"/>
  <c r="D93" i="1"/>
  <c r="O92" i="1"/>
  <c r="N92" i="1"/>
  <c r="M92" i="1"/>
  <c r="L92" i="1" s="1"/>
  <c r="H92" i="1"/>
  <c r="D92" i="1"/>
  <c r="O91" i="1"/>
  <c r="N91" i="1"/>
  <c r="M91" i="1"/>
  <c r="H91" i="1"/>
  <c r="D91" i="1"/>
  <c r="O90" i="1"/>
  <c r="N90" i="1"/>
  <c r="M90" i="1"/>
  <c r="L90" i="1" s="1"/>
  <c r="H90" i="1"/>
  <c r="D90" i="1"/>
  <c r="K89" i="1"/>
  <c r="J89" i="1"/>
  <c r="I89" i="1"/>
  <c r="G89" i="1"/>
  <c r="F89" i="1"/>
  <c r="E89" i="1"/>
  <c r="D89" i="1" s="1"/>
  <c r="O88" i="1"/>
  <c r="O84" i="1" s="1"/>
  <c r="N88" i="1"/>
  <c r="M88" i="1"/>
  <c r="L88" i="1" s="1"/>
  <c r="H88" i="1"/>
  <c r="D88" i="1"/>
  <c r="O87" i="1"/>
  <c r="N87" i="1"/>
  <c r="M87" i="1"/>
  <c r="H87" i="1"/>
  <c r="D87" i="1"/>
  <c r="O86" i="1"/>
  <c r="N86" i="1"/>
  <c r="M86" i="1"/>
  <c r="L86" i="1"/>
  <c r="H86" i="1"/>
  <c r="D86" i="1"/>
  <c r="O85" i="1"/>
  <c r="N85" i="1"/>
  <c r="N84" i="1" s="1"/>
  <c r="M85" i="1"/>
  <c r="L85" i="1" s="1"/>
  <c r="H85" i="1"/>
  <c r="D85" i="1"/>
  <c r="K84" i="1"/>
  <c r="J84" i="1"/>
  <c r="I84" i="1"/>
  <c r="H84" i="1"/>
  <c r="G84" i="1"/>
  <c r="F84" i="1"/>
  <c r="E84" i="1"/>
  <c r="D84" i="1"/>
  <c r="O83" i="1"/>
  <c r="N83" i="1"/>
  <c r="M83" i="1"/>
  <c r="L83" i="1"/>
  <c r="H83" i="1"/>
  <c r="D83" i="1"/>
  <c r="O82" i="1"/>
  <c r="N82" i="1"/>
  <c r="M82" i="1"/>
  <c r="L82" i="1"/>
  <c r="H82" i="1"/>
  <c r="D82" i="1"/>
  <c r="O81" i="1"/>
  <c r="N81" i="1"/>
  <c r="M81" i="1"/>
  <c r="L81" i="1"/>
  <c r="H81" i="1"/>
  <c r="D81" i="1"/>
  <c r="O80" i="1"/>
  <c r="O79" i="1" s="1"/>
  <c r="N80" i="1"/>
  <c r="M80" i="1"/>
  <c r="L80" i="1"/>
  <c r="L79" i="1" s="1"/>
  <c r="H80" i="1"/>
  <c r="D80" i="1"/>
  <c r="N79" i="1"/>
  <c r="M79" i="1"/>
  <c r="K79" i="1"/>
  <c r="J79" i="1"/>
  <c r="I79" i="1"/>
  <c r="H79" i="1"/>
  <c r="G79" i="1"/>
  <c r="F79" i="1"/>
  <c r="E79" i="1"/>
  <c r="D79" i="1"/>
  <c r="O78" i="1"/>
  <c r="N78" i="1"/>
  <c r="M78" i="1"/>
  <c r="L78" i="1"/>
  <c r="H78" i="1"/>
  <c r="D78" i="1"/>
  <c r="O77" i="1"/>
  <c r="N77" i="1"/>
  <c r="M77" i="1"/>
  <c r="L77" i="1"/>
  <c r="H77" i="1"/>
  <c r="D77" i="1"/>
  <c r="O76" i="1"/>
  <c r="N76" i="1"/>
  <c r="M76" i="1"/>
  <c r="L76" i="1"/>
  <c r="H76" i="1"/>
  <c r="D76" i="1"/>
  <c r="O75" i="1"/>
  <c r="N75" i="1"/>
  <c r="M75" i="1"/>
  <c r="L75" i="1"/>
  <c r="L73" i="1" s="1"/>
  <c r="H75" i="1"/>
  <c r="D75" i="1"/>
  <c r="O74" i="1"/>
  <c r="N74" i="1"/>
  <c r="N73" i="1" s="1"/>
  <c r="M74" i="1"/>
  <c r="M73" i="1" s="1"/>
  <c r="L74" i="1"/>
  <c r="H74" i="1"/>
  <c r="D74" i="1"/>
  <c r="O73" i="1"/>
  <c r="K73" i="1"/>
  <c r="J73" i="1"/>
  <c r="I73" i="1"/>
  <c r="H73" i="1"/>
  <c r="G73" i="1"/>
  <c r="F73" i="1"/>
  <c r="E73" i="1"/>
  <c r="D73" i="1"/>
  <c r="O72" i="1"/>
  <c r="N72" i="1"/>
  <c r="M72" i="1"/>
  <c r="L72" i="1"/>
  <c r="H72" i="1"/>
  <c r="D72" i="1"/>
  <c r="O71" i="1"/>
  <c r="N71" i="1"/>
  <c r="M71" i="1"/>
  <c r="L71" i="1"/>
  <c r="H71" i="1"/>
  <c r="D71" i="1"/>
  <c r="O70" i="1"/>
  <c r="N70" i="1"/>
  <c r="M70" i="1"/>
  <c r="L70" i="1"/>
  <c r="H70" i="1"/>
  <c r="D70" i="1"/>
  <c r="O69" i="1"/>
  <c r="N69" i="1"/>
  <c r="N68" i="1" s="1"/>
  <c r="M69" i="1"/>
  <c r="M68" i="1" s="1"/>
  <c r="L69" i="1"/>
  <c r="L68" i="1" s="1"/>
  <c r="H69" i="1"/>
  <c r="D69" i="1"/>
  <c r="O68" i="1"/>
  <c r="K68" i="1"/>
  <c r="J68" i="1"/>
  <c r="I68" i="1"/>
  <c r="H68" i="1"/>
  <c r="G68" i="1"/>
  <c r="F68" i="1"/>
  <c r="E68" i="1"/>
  <c r="D68" i="1"/>
  <c r="O67" i="1"/>
  <c r="N67" i="1"/>
  <c r="M67" i="1"/>
  <c r="L67" i="1"/>
  <c r="H67" i="1"/>
  <c r="D67" i="1"/>
  <c r="O66" i="1"/>
  <c r="N66" i="1"/>
  <c r="M66" i="1"/>
  <c r="L66" i="1"/>
  <c r="H66" i="1"/>
  <c r="D66" i="1"/>
  <c r="O65" i="1"/>
  <c r="N65" i="1"/>
  <c r="M65" i="1"/>
  <c r="L65" i="1"/>
  <c r="H65" i="1"/>
  <c r="D65" i="1"/>
  <c r="O64" i="1"/>
  <c r="N64" i="1"/>
  <c r="M64" i="1"/>
  <c r="M63" i="1" s="1"/>
  <c r="L64" i="1"/>
  <c r="L63" i="1" s="1"/>
  <c r="H64" i="1"/>
  <c r="D64" i="1"/>
  <c r="O63" i="1"/>
  <c r="N63" i="1"/>
  <c r="K63" i="1"/>
  <c r="J63" i="1"/>
  <c r="I63" i="1"/>
  <c r="H63" i="1"/>
  <c r="G63" i="1"/>
  <c r="F63" i="1"/>
  <c r="E63" i="1"/>
  <c r="D63" i="1"/>
  <c r="O62" i="1"/>
  <c r="N62" i="1"/>
  <c r="M62" i="1"/>
  <c r="L62" i="1"/>
  <c r="H62" i="1"/>
  <c r="D62" i="1"/>
  <c r="O61" i="1"/>
  <c r="N61" i="1"/>
  <c r="M61" i="1"/>
  <c r="L61" i="1"/>
  <c r="H61" i="1"/>
  <c r="D61" i="1"/>
  <c r="O60" i="1"/>
  <c r="N60" i="1"/>
  <c r="M60" i="1"/>
  <c r="L60" i="1"/>
  <c r="H60" i="1"/>
  <c r="D60" i="1"/>
  <c r="O59" i="1"/>
  <c r="N59" i="1"/>
  <c r="M59" i="1"/>
  <c r="M58" i="1" s="1"/>
  <c r="L59" i="1"/>
  <c r="H59" i="1"/>
  <c r="D59" i="1"/>
  <c r="O58" i="1"/>
  <c r="N58" i="1"/>
  <c r="L58" i="1"/>
  <c r="K58" i="1"/>
  <c r="J58" i="1"/>
  <c r="I58" i="1"/>
  <c r="H58" i="1"/>
  <c r="G58" i="1"/>
  <c r="F58" i="1"/>
  <c r="E58" i="1"/>
  <c r="D58" i="1"/>
  <c r="O57" i="1"/>
  <c r="N57" i="1"/>
  <c r="M57" i="1"/>
  <c r="L57" i="1"/>
  <c r="H57" i="1"/>
  <c r="D57" i="1"/>
  <c r="O56" i="1"/>
  <c r="N56" i="1"/>
  <c r="M56" i="1"/>
  <c r="L56" i="1"/>
  <c r="H56" i="1"/>
  <c r="D56" i="1"/>
  <c r="O55" i="1"/>
  <c r="N55" i="1"/>
  <c r="M55" i="1"/>
  <c r="L55" i="1"/>
  <c r="H55" i="1"/>
  <c r="D55" i="1"/>
  <c r="O54" i="1"/>
  <c r="N54" i="1"/>
  <c r="N53" i="1" s="1"/>
  <c r="M54" i="1"/>
  <c r="M53" i="1" s="1"/>
  <c r="H54" i="1"/>
  <c r="D54" i="1"/>
  <c r="O53" i="1"/>
  <c r="K53" i="1"/>
  <c r="H53" i="1" s="1"/>
  <c r="J53" i="1"/>
  <c r="I53" i="1"/>
  <c r="G53" i="1"/>
  <c r="D53" i="1" s="1"/>
  <c r="F53" i="1"/>
  <c r="E53" i="1"/>
  <c r="O52" i="1"/>
  <c r="L52" i="1" s="1"/>
  <c r="N52" i="1"/>
  <c r="M52" i="1"/>
  <c r="H52" i="1"/>
  <c r="D52" i="1"/>
  <c r="O51" i="1"/>
  <c r="N51" i="1"/>
  <c r="M51" i="1"/>
  <c r="L51" i="1" s="1"/>
  <c r="H51" i="1"/>
  <c r="D51" i="1"/>
  <c r="O50" i="1"/>
  <c r="L50" i="1" s="1"/>
  <c r="N50" i="1"/>
  <c r="M50" i="1"/>
  <c r="H50" i="1"/>
  <c r="D50" i="1"/>
  <c r="O49" i="1"/>
  <c r="N49" i="1"/>
  <c r="M49" i="1"/>
  <c r="L49" i="1" s="1"/>
  <c r="H49" i="1"/>
  <c r="D49" i="1"/>
  <c r="O48" i="1"/>
  <c r="O47" i="1" s="1"/>
  <c r="N48" i="1"/>
  <c r="N47" i="1" s="1"/>
  <c r="M48" i="1"/>
  <c r="H48" i="1"/>
  <c r="D48" i="1"/>
  <c r="K47" i="1"/>
  <c r="J47" i="1"/>
  <c r="I47" i="1"/>
  <c r="H47" i="1"/>
  <c r="G47" i="1"/>
  <c r="F47" i="1"/>
  <c r="E47" i="1"/>
  <c r="D47" i="1"/>
  <c r="O46" i="1"/>
  <c r="N46" i="1"/>
  <c r="M46" i="1"/>
  <c r="L46" i="1"/>
  <c r="H46" i="1"/>
  <c r="D46" i="1"/>
  <c r="O45" i="1"/>
  <c r="L45" i="1" s="1"/>
  <c r="N45" i="1"/>
  <c r="M45" i="1"/>
  <c r="H45" i="1"/>
  <c r="D45" i="1"/>
  <c r="O44" i="1"/>
  <c r="N44" i="1"/>
  <c r="M44" i="1"/>
  <c r="M42" i="1" s="1"/>
  <c r="L44" i="1"/>
  <c r="H44" i="1"/>
  <c r="D44" i="1"/>
  <c r="O43" i="1"/>
  <c r="O42" i="1" s="1"/>
  <c r="N43" i="1"/>
  <c r="N42" i="1" s="1"/>
  <c r="M43" i="1"/>
  <c r="H43" i="1"/>
  <c r="D43" i="1"/>
  <c r="K42" i="1"/>
  <c r="J42" i="1"/>
  <c r="I42" i="1"/>
  <c r="H42" i="1"/>
  <c r="G42" i="1"/>
  <c r="F42" i="1"/>
  <c r="E42" i="1"/>
  <c r="D42" i="1"/>
  <c r="O41" i="1"/>
  <c r="N41" i="1"/>
  <c r="M41" i="1"/>
  <c r="L41" i="1"/>
  <c r="H41" i="1"/>
  <c r="D41" i="1"/>
  <c r="O40" i="1"/>
  <c r="N40" i="1"/>
  <c r="M40" i="1"/>
  <c r="L40" i="1"/>
  <c r="H40" i="1"/>
  <c r="D40" i="1"/>
  <c r="O39" i="1"/>
  <c r="N39" i="1"/>
  <c r="M39" i="1"/>
  <c r="L39" i="1"/>
  <c r="H39" i="1"/>
  <c r="D39" i="1"/>
  <c r="O38" i="1"/>
  <c r="N38" i="1"/>
  <c r="M38" i="1"/>
  <c r="L38" i="1"/>
  <c r="H38" i="1"/>
  <c r="D38" i="1"/>
  <c r="O37" i="1"/>
  <c r="N37" i="1"/>
  <c r="M37" i="1"/>
  <c r="M36" i="1" s="1"/>
  <c r="L37" i="1"/>
  <c r="H37" i="1"/>
  <c r="D37" i="1"/>
  <c r="O36" i="1"/>
  <c r="N36" i="1"/>
  <c r="L36" i="1"/>
  <c r="K36" i="1"/>
  <c r="K95" i="1" s="1"/>
  <c r="J36" i="1"/>
  <c r="I36" i="1"/>
  <c r="H36" i="1"/>
  <c r="G36" i="1"/>
  <c r="F36" i="1"/>
  <c r="E36" i="1"/>
  <c r="D36" i="1"/>
  <c r="O35" i="1"/>
  <c r="N35" i="1"/>
  <c r="M35" i="1"/>
  <c r="L35" i="1"/>
  <c r="H35" i="1"/>
  <c r="D35" i="1"/>
  <c r="O34" i="1"/>
  <c r="N34" i="1"/>
  <c r="M34" i="1"/>
  <c r="L34" i="1" s="1"/>
  <c r="H34" i="1"/>
  <c r="D34" i="1"/>
  <c r="O33" i="1"/>
  <c r="N33" i="1"/>
  <c r="M33" i="1"/>
  <c r="L33" i="1"/>
  <c r="H33" i="1"/>
  <c r="D33" i="1"/>
  <c r="O32" i="1"/>
  <c r="N32" i="1"/>
  <c r="M32" i="1"/>
  <c r="L32" i="1" s="1"/>
  <c r="H32" i="1"/>
  <c r="D32" i="1"/>
  <c r="O31" i="1"/>
  <c r="N31" i="1"/>
  <c r="M31" i="1"/>
  <c r="L31" i="1"/>
  <c r="H31" i="1"/>
  <c r="D31" i="1"/>
  <c r="K30" i="1"/>
  <c r="J30" i="1"/>
  <c r="J29" i="1" s="1"/>
  <c r="J95" i="1" s="1"/>
  <c r="I30" i="1"/>
  <c r="H30" i="1" s="1"/>
  <c r="G30" i="1"/>
  <c r="O30" i="1" s="1"/>
  <c r="F30" i="1"/>
  <c r="F29" i="1" s="1"/>
  <c r="F95" i="1" s="1"/>
  <c r="E30" i="1"/>
  <c r="D30" i="1" s="1"/>
  <c r="K29" i="1"/>
  <c r="G29" i="1"/>
  <c r="O28" i="1"/>
  <c r="O231" i="1" s="1"/>
  <c r="N28" i="1"/>
  <c r="M28" i="1"/>
  <c r="M231" i="1" s="1"/>
  <c r="L231" i="1" s="1"/>
  <c r="L28" i="1"/>
  <c r="H28" i="1"/>
  <c r="D28" i="1"/>
  <c r="O27" i="1"/>
  <c r="O26" i="1" s="1"/>
  <c r="N27" i="1"/>
  <c r="N26" i="1" s="1"/>
  <c r="M27" i="1"/>
  <c r="H27" i="1"/>
  <c r="D27" i="1"/>
  <c r="K26" i="1"/>
  <c r="H26" i="1"/>
  <c r="G26" i="1"/>
  <c r="D26" i="1"/>
  <c r="N89" i="14"/>
  <c r="M89" i="14"/>
  <c r="L89" i="14"/>
  <c r="K89" i="14"/>
  <c r="J89" i="14"/>
  <c r="I89" i="14"/>
  <c r="H89" i="14"/>
  <c r="G89" i="14"/>
  <c r="F89" i="14"/>
  <c r="E89" i="14"/>
  <c r="D89" i="14"/>
  <c r="C89" i="14"/>
  <c r="N88" i="14"/>
  <c r="M88" i="14"/>
  <c r="L88" i="14"/>
  <c r="K88" i="14"/>
  <c r="J88" i="14"/>
  <c r="I88" i="14"/>
  <c r="H88" i="14"/>
  <c r="G88" i="14"/>
  <c r="F88" i="14"/>
  <c r="E88" i="14"/>
  <c r="D88" i="14"/>
  <c r="C88" i="14"/>
  <c r="N87" i="14"/>
  <c r="M87" i="14"/>
  <c r="L87" i="14"/>
  <c r="K87" i="14"/>
  <c r="J87" i="14"/>
  <c r="I87" i="14"/>
  <c r="H87" i="14"/>
  <c r="G87" i="14"/>
  <c r="F87" i="14"/>
  <c r="E87" i="14"/>
  <c r="D87" i="14"/>
  <c r="C87" i="14"/>
  <c r="N86" i="14"/>
  <c r="M86" i="14"/>
  <c r="L86" i="14"/>
  <c r="K86" i="14"/>
  <c r="J86" i="14"/>
  <c r="I86" i="14"/>
  <c r="H86" i="14"/>
  <c r="G86" i="14"/>
  <c r="F86" i="14"/>
  <c r="E86" i="14"/>
  <c r="D86" i="14"/>
  <c r="C86" i="14"/>
  <c r="N85" i="14"/>
  <c r="M85" i="14"/>
  <c r="L85" i="14"/>
  <c r="K85" i="14"/>
  <c r="J85" i="14"/>
  <c r="I85" i="14"/>
  <c r="H85" i="14"/>
  <c r="G85" i="14"/>
  <c r="F85" i="14"/>
  <c r="E85" i="14"/>
  <c r="D85" i="14"/>
  <c r="C85" i="14"/>
  <c r="N84" i="14"/>
  <c r="M84" i="14"/>
  <c r="L84" i="14"/>
  <c r="K84" i="14"/>
  <c r="J84" i="14"/>
  <c r="I84" i="14"/>
  <c r="H84" i="14"/>
  <c r="G84" i="14"/>
  <c r="F84" i="14"/>
  <c r="E84" i="14"/>
  <c r="D84" i="14"/>
  <c r="C84" i="14"/>
  <c r="N83" i="14"/>
  <c r="M83" i="14"/>
  <c r="L83" i="14"/>
  <c r="K83" i="14"/>
  <c r="J83" i="14"/>
  <c r="I83" i="14"/>
  <c r="H83" i="14"/>
  <c r="G83" i="14"/>
  <c r="F83" i="14"/>
  <c r="E83" i="14"/>
  <c r="D83" i="14"/>
  <c r="C83" i="14"/>
  <c r="N82" i="14"/>
  <c r="M82" i="14"/>
  <c r="L82" i="14"/>
  <c r="K82" i="14"/>
  <c r="J82" i="14"/>
  <c r="I82" i="14"/>
  <c r="H82" i="14"/>
  <c r="G82" i="14"/>
  <c r="F82" i="14"/>
  <c r="E82" i="14"/>
  <c r="D82" i="14"/>
  <c r="C82" i="14"/>
  <c r="N81" i="14"/>
  <c r="M81" i="14"/>
  <c r="L81" i="14"/>
  <c r="K81" i="14"/>
  <c r="J81" i="14"/>
  <c r="I81" i="14"/>
  <c r="H81" i="14"/>
  <c r="G81" i="14"/>
  <c r="F81" i="14"/>
  <c r="E81" i="14"/>
  <c r="D81" i="14"/>
  <c r="C81" i="14"/>
  <c r="N80" i="14"/>
  <c r="M80" i="14"/>
  <c r="L80" i="14"/>
  <c r="K80" i="14"/>
  <c r="J80" i="14"/>
  <c r="I80" i="14"/>
  <c r="H80" i="14"/>
  <c r="G80" i="14"/>
  <c r="F80" i="14"/>
  <c r="E80" i="14"/>
  <c r="D80" i="14"/>
  <c r="C80" i="14"/>
  <c r="N79" i="14"/>
  <c r="M79" i="14"/>
  <c r="L79" i="14"/>
  <c r="K79" i="14"/>
  <c r="J79" i="14"/>
  <c r="I79" i="14"/>
  <c r="H79" i="14"/>
  <c r="G79" i="14"/>
  <c r="F79" i="14"/>
  <c r="E79" i="14"/>
  <c r="D79" i="14"/>
  <c r="C79" i="14"/>
  <c r="N78" i="14"/>
  <c r="M78" i="14"/>
  <c r="L78" i="14"/>
  <c r="K78" i="14"/>
  <c r="J78" i="14"/>
  <c r="I78" i="14"/>
  <c r="H78" i="14"/>
  <c r="G78" i="14"/>
  <c r="F78" i="14"/>
  <c r="E78" i="14"/>
  <c r="D78" i="14"/>
  <c r="C78" i="14"/>
  <c r="N77" i="14"/>
  <c r="M77" i="14"/>
  <c r="L77" i="14"/>
  <c r="K77" i="14"/>
  <c r="J77" i="14"/>
  <c r="I77" i="14"/>
  <c r="H77" i="14"/>
  <c r="G77" i="14"/>
  <c r="F77" i="14"/>
  <c r="E77" i="14"/>
  <c r="D77" i="14"/>
  <c r="C77" i="14"/>
  <c r="N76" i="14"/>
  <c r="M76" i="14"/>
  <c r="L76" i="14"/>
  <c r="K76" i="14"/>
  <c r="J76" i="14"/>
  <c r="I76" i="14"/>
  <c r="H76" i="14"/>
  <c r="G76" i="14"/>
  <c r="F76" i="14"/>
  <c r="E76" i="14"/>
  <c r="D76" i="14"/>
  <c r="C76" i="14"/>
  <c r="N75" i="14"/>
  <c r="M75" i="14"/>
  <c r="L75" i="14"/>
  <c r="K75" i="14"/>
  <c r="J75" i="14"/>
  <c r="I75" i="14"/>
  <c r="H75" i="14"/>
  <c r="G75" i="14"/>
  <c r="F75" i="14"/>
  <c r="E75" i="14"/>
  <c r="D75" i="14"/>
  <c r="C75" i="14"/>
  <c r="N74" i="14"/>
  <c r="M74" i="14"/>
  <c r="L74" i="14"/>
  <c r="K74" i="14"/>
  <c r="J74" i="14"/>
  <c r="I74" i="14"/>
  <c r="H74" i="14"/>
  <c r="G74" i="14"/>
  <c r="F74" i="14"/>
  <c r="E74" i="14"/>
  <c r="D74" i="14"/>
  <c r="C74" i="14"/>
  <c r="N73" i="14"/>
  <c r="M73" i="14"/>
  <c r="L73" i="14"/>
  <c r="K73" i="14"/>
  <c r="J73" i="14"/>
  <c r="I73" i="14"/>
  <c r="H73" i="14"/>
  <c r="G73" i="14"/>
  <c r="F73" i="14"/>
  <c r="E73" i="14"/>
  <c r="D73" i="14"/>
  <c r="C73" i="14"/>
  <c r="N72" i="14"/>
  <c r="M72" i="14"/>
  <c r="L72" i="14"/>
  <c r="K72" i="14"/>
  <c r="J72" i="14"/>
  <c r="I72" i="14"/>
  <c r="H72" i="14"/>
  <c r="G72" i="14"/>
  <c r="F72" i="14"/>
  <c r="E72" i="14"/>
  <c r="D72" i="14"/>
  <c r="C72" i="14"/>
  <c r="N71" i="14"/>
  <c r="M71" i="14"/>
  <c r="L71" i="14"/>
  <c r="K71" i="14"/>
  <c r="J71" i="14"/>
  <c r="I71" i="14"/>
  <c r="H71" i="14"/>
  <c r="G71" i="14"/>
  <c r="F71" i="14"/>
  <c r="E71" i="14"/>
  <c r="D71" i="14"/>
  <c r="C71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N25" i="14"/>
  <c r="N90" i="14" s="1"/>
  <c r="M25" i="14"/>
  <c r="M90" i="14" s="1"/>
  <c r="L25" i="14"/>
  <c r="L90" i="14" s="1"/>
  <c r="K25" i="14"/>
  <c r="K90" i="14" s="1"/>
  <c r="J25" i="14"/>
  <c r="J90" i="14" s="1"/>
  <c r="I25" i="14"/>
  <c r="I90" i="14" s="1"/>
  <c r="H25" i="14"/>
  <c r="H90" i="14" s="1"/>
  <c r="G25" i="14"/>
  <c r="G90" i="14" s="1"/>
  <c r="F25" i="14"/>
  <c r="F90" i="14" s="1"/>
  <c r="E25" i="14"/>
  <c r="E90" i="14" s="1"/>
  <c r="D25" i="14"/>
  <c r="D90" i="14" s="1"/>
  <c r="C25" i="14"/>
  <c r="C90" i="14" s="1"/>
  <c r="K110" i="12"/>
  <c r="J110" i="12"/>
  <c r="I110" i="12"/>
  <c r="H110" i="12"/>
  <c r="G110" i="12"/>
  <c r="F110" i="12"/>
  <c r="E110" i="12"/>
  <c r="O109" i="12"/>
  <c r="N109" i="12"/>
  <c r="M109" i="12"/>
  <c r="L109" i="12"/>
  <c r="H109" i="12"/>
  <c r="D109" i="12"/>
  <c r="O108" i="12"/>
  <c r="N108" i="12"/>
  <c r="M108" i="12"/>
  <c r="L108" i="12" s="1"/>
  <c r="H108" i="12"/>
  <c r="D108" i="12"/>
  <c r="O107" i="12"/>
  <c r="N107" i="12"/>
  <c r="M107" i="12"/>
  <c r="L107" i="12"/>
  <c r="H107" i="12"/>
  <c r="D107" i="12"/>
  <c r="O106" i="12"/>
  <c r="N106" i="12"/>
  <c r="M106" i="12"/>
  <c r="L106" i="12" s="1"/>
  <c r="H106" i="12"/>
  <c r="D106" i="12"/>
  <c r="D110" i="12" s="1"/>
  <c r="O105" i="12"/>
  <c r="O110" i="12" s="1"/>
  <c r="N105" i="12"/>
  <c r="N110" i="12" s="1"/>
  <c r="M105" i="12"/>
  <c r="M110" i="12" s="1"/>
  <c r="L105" i="12"/>
  <c r="H105" i="12"/>
  <c r="D105" i="12"/>
  <c r="K103" i="12"/>
  <c r="J103" i="12"/>
  <c r="I103" i="12"/>
  <c r="G103" i="12"/>
  <c r="F103" i="12"/>
  <c r="E103" i="12"/>
  <c r="O102" i="12"/>
  <c r="N102" i="12"/>
  <c r="M102" i="12"/>
  <c r="L102" i="12" s="1"/>
  <c r="H102" i="12"/>
  <c r="D102" i="12"/>
  <c r="O101" i="12"/>
  <c r="N101" i="12"/>
  <c r="M101" i="12"/>
  <c r="L101" i="12"/>
  <c r="H101" i="12"/>
  <c r="D101" i="12"/>
  <c r="O100" i="12"/>
  <c r="N100" i="12"/>
  <c r="M100" i="12"/>
  <c r="L100" i="12" s="1"/>
  <c r="H100" i="12"/>
  <c r="D100" i="12"/>
  <c r="O99" i="12"/>
  <c r="N99" i="12"/>
  <c r="M99" i="12"/>
  <c r="L99" i="12"/>
  <c r="H99" i="12"/>
  <c r="D99" i="12"/>
  <c r="O98" i="12"/>
  <c r="N98" i="12"/>
  <c r="M98" i="12"/>
  <c r="L98" i="12" s="1"/>
  <c r="H98" i="12"/>
  <c r="D98" i="12"/>
  <c r="O97" i="12"/>
  <c r="N97" i="12"/>
  <c r="M97" i="12"/>
  <c r="L97" i="12"/>
  <c r="H97" i="12"/>
  <c r="D97" i="12"/>
  <c r="O96" i="12"/>
  <c r="N96" i="12"/>
  <c r="M96" i="12"/>
  <c r="L96" i="12" s="1"/>
  <c r="H96" i="12"/>
  <c r="D96" i="12"/>
  <c r="O95" i="12"/>
  <c r="N95" i="12"/>
  <c r="M95" i="12"/>
  <c r="L95" i="12"/>
  <c r="H95" i="12"/>
  <c r="D95" i="12"/>
  <c r="O94" i="12"/>
  <c r="N94" i="12"/>
  <c r="M94" i="12"/>
  <c r="L94" i="12" s="1"/>
  <c r="H94" i="12"/>
  <c r="D94" i="12"/>
  <c r="O93" i="12"/>
  <c r="N93" i="12"/>
  <c r="M93" i="12"/>
  <c r="L93" i="12"/>
  <c r="H93" i="12"/>
  <c r="D93" i="12"/>
  <c r="O92" i="12"/>
  <c r="N92" i="12"/>
  <c r="M92" i="12"/>
  <c r="L92" i="12" s="1"/>
  <c r="H92" i="12"/>
  <c r="D92" i="12"/>
  <c r="O91" i="12"/>
  <c r="N91" i="12"/>
  <c r="M91" i="12"/>
  <c r="L91" i="12"/>
  <c r="H91" i="12"/>
  <c r="D91" i="12"/>
  <c r="O90" i="12"/>
  <c r="N90" i="12"/>
  <c r="M90" i="12"/>
  <c r="L90" i="12" s="1"/>
  <c r="H90" i="12"/>
  <c r="D90" i="12"/>
  <c r="O89" i="12"/>
  <c r="N89" i="12"/>
  <c r="M89" i="12"/>
  <c r="L89" i="12"/>
  <c r="H89" i="12"/>
  <c r="D89" i="12"/>
  <c r="O88" i="12"/>
  <c r="O103" i="12" s="1"/>
  <c r="N88" i="12"/>
  <c r="N103" i="12" s="1"/>
  <c r="M88" i="12"/>
  <c r="M103" i="12" s="1"/>
  <c r="H88" i="12"/>
  <c r="H103" i="12" s="1"/>
  <c r="D88" i="12"/>
  <c r="D103" i="12" s="1"/>
  <c r="K86" i="12"/>
  <c r="J86" i="12"/>
  <c r="I86" i="12"/>
  <c r="H86" i="12"/>
  <c r="G86" i="12"/>
  <c r="F86" i="12"/>
  <c r="E86" i="12"/>
  <c r="O85" i="12"/>
  <c r="N85" i="12"/>
  <c r="M85" i="12"/>
  <c r="L85" i="12"/>
  <c r="H85" i="12"/>
  <c r="D85" i="12"/>
  <c r="O84" i="12"/>
  <c r="N84" i="12"/>
  <c r="M84" i="12"/>
  <c r="L84" i="12" s="1"/>
  <c r="H84" i="12"/>
  <c r="D84" i="12"/>
  <c r="O83" i="12"/>
  <c r="N83" i="12"/>
  <c r="M83" i="12"/>
  <c r="L83" i="12"/>
  <c r="H83" i="12"/>
  <c r="D83" i="12"/>
  <c r="O82" i="12"/>
  <c r="N82" i="12"/>
  <c r="M82" i="12"/>
  <c r="L82" i="12" s="1"/>
  <c r="H82" i="12"/>
  <c r="D82" i="12"/>
  <c r="O81" i="12"/>
  <c r="N81" i="12"/>
  <c r="M81" i="12"/>
  <c r="L81" i="12"/>
  <c r="H81" i="12"/>
  <c r="D81" i="12"/>
  <c r="O80" i="12"/>
  <c r="N80" i="12"/>
  <c r="M80" i="12"/>
  <c r="L80" i="12" s="1"/>
  <c r="H80" i="12"/>
  <c r="D80" i="12"/>
  <c r="O79" i="12"/>
  <c r="N79" i="12"/>
  <c r="M79" i="12"/>
  <c r="L79" i="12"/>
  <c r="H79" i="12"/>
  <c r="D79" i="12"/>
  <c r="O78" i="12"/>
  <c r="N78" i="12"/>
  <c r="M78" i="12"/>
  <c r="L78" i="12" s="1"/>
  <c r="H78" i="12"/>
  <c r="D78" i="12"/>
  <c r="O77" i="12"/>
  <c r="N77" i="12"/>
  <c r="M77" i="12"/>
  <c r="L77" i="12"/>
  <c r="H77" i="12"/>
  <c r="D77" i="12"/>
  <c r="O76" i="12"/>
  <c r="N76" i="12"/>
  <c r="M76" i="12"/>
  <c r="L76" i="12" s="1"/>
  <c r="H76" i="12"/>
  <c r="D76" i="12"/>
  <c r="O75" i="12"/>
  <c r="N75" i="12"/>
  <c r="M75" i="12"/>
  <c r="L75" i="12"/>
  <c r="H75" i="12"/>
  <c r="D75" i="12"/>
  <c r="O74" i="12"/>
  <c r="N74" i="12"/>
  <c r="M74" i="12"/>
  <c r="L74" i="12" s="1"/>
  <c r="H74" i="12"/>
  <c r="D74" i="12"/>
  <c r="O73" i="12"/>
  <c r="N73" i="12"/>
  <c r="M73" i="12"/>
  <c r="L73" i="12"/>
  <c r="H73" i="12"/>
  <c r="D73" i="12"/>
  <c r="O72" i="12"/>
  <c r="N72" i="12"/>
  <c r="M72" i="12"/>
  <c r="L72" i="12" s="1"/>
  <c r="H72" i="12"/>
  <c r="D72" i="12"/>
  <c r="O71" i="12"/>
  <c r="N71" i="12"/>
  <c r="M71" i="12"/>
  <c r="L71" i="12"/>
  <c r="H71" i="12"/>
  <c r="D71" i="12"/>
  <c r="O70" i="12"/>
  <c r="N70" i="12"/>
  <c r="M70" i="12"/>
  <c r="L70" i="12" s="1"/>
  <c r="H70" i="12"/>
  <c r="D70" i="12"/>
  <c r="O69" i="12"/>
  <c r="N69" i="12"/>
  <c r="M69" i="12"/>
  <c r="L69" i="12"/>
  <c r="H69" i="12"/>
  <c r="D69" i="12"/>
  <c r="O68" i="12"/>
  <c r="N68" i="12"/>
  <c r="M68" i="12"/>
  <c r="L68" i="12" s="1"/>
  <c r="H68" i="12"/>
  <c r="D68" i="12"/>
  <c r="O67" i="12"/>
  <c r="N67" i="12"/>
  <c r="M67" i="12"/>
  <c r="L67" i="12"/>
  <c r="H67" i="12"/>
  <c r="D67" i="12"/>
  <c r="O66" i="12"/>
  <c r="N66" i="12"/>
  <c r="M66" i="12"/>
  <c r="L66" i="12" s="1"/>
  <c r="H66" i="12"/>
  <c r="D66" i="12"/>
  <c r="O65" i="12"/>
  <c r="N65" i="12"/>
  <c r="M65" i="12"/>
  <c r="L65" i="12"/>
  <c r="H65" i="12"/>
  <c r="D65" i="12"/>
  <c r="O64" i="12"/>
  <c r="N64" i="12"/>
  <c r="M64" i="12"/>
  <c r="L64" i="12" s="1"/>
  <c r="H64" i="12"/>
  <c r="D64" i="12"/>
  <c r="O63" i="12"/>
  <c r="N63" i="12"/>
  <c r="M63" i="12"/>
  <c r="L63" i="12"/>
  <c r="H63" i="12"/>
  <c r="D63" i="12"/>
  <c r="O62" i="12"/>
  <c r="N62" i="12"/>
  <c r="M62" i="12"/>
  <c r="L62" i="12" s="1"/>
  <c r="H62" i="12"/>
  <c r="D62" i="12"/>
  <c r="O61" i="12"/>
  <c r="N61" i="12"/>
  <c r="M61" i="12"/>
  <c r="L61" i="12"/>
  <c r="H61" i="12"/>
  <c r="D61" i="12"/>
  <c r="O60" i="12"/>
  <c r="N60" i="12"/>
  <c r="M60" i="12"/>
  <c r="L60" i="12" s="1"/>
  <c r="H60" i="12"/>
  <c r="D60" i="12"/>
  <c r="O59" i="12"/>
  <c r="N59" i="12"/>
  <c r="M59" i="12"/>
  <c r="L59" i="12"/>
  <c r="H59" i="12"/>
  <c r="D59" i="12"/>
  <c r="O58" i="12"/>
  <c r="N58" i="12"/>
  <c r="M58" i="12"/>
  <c r="L58" i="12" s="1"/>
  <c r="H58" i="12"/>
  <c r="D58" i="12"/>
  <c r="O57" i="12"/>
  <c r="N57" i="12"/>
  <c r="M57" i="12"/>
  <c r="L57" i="12"/>
  <c r="H57" i="12"/>
  <c r="D57" i="12"/>
  <c r="O56" i="12"/>
  <c r="N56" i="12"/>
  <c r="L56" i="12" s="1"/>
  <c r="M56" i="12"/>
  <c r="H56" i="12"/>
  <c r="D56" i="12"/>
  <c r="O55" i="12"/>
  <c r="N55" i="12"/>
  <c r="M55" i="12"/>
  <c r="L55" i="12"/>
  <c r="H55" i="12"/>
  <c r="D55" i="12"/>
  <c r="O54" i="12"/>
  <c r="N54" i="12"/>
  <c r="L54" i="12" s="1"/>
  <c r="M54" i="12"/>
  <c r="H54" i="12"/>
  <c r="D54" i="12"/>
  <c r="O53" i="12"/>
  <c r="N53" i="12"/>
  <c r="M53" i="12"/>
  <c r="L53" i="12"/>
  <c r="H53" i="12"/>
  <c r="D53" i="12"/>
  <c r="O52" i="12"/>
  <c r="N52" i="12"/>
  <c r="L52" i="12" s="1"/>
  <c r="M52" i="12"/>
  <c r="H52" i="12"/>
  <c r="D52" i="12"/>
  <c r="D86" i="12" s="1"/>
  <c r="O51" i="12"/>
  <c r="O86" i="12" s="1"/>
  <c r="N51" i="12"/>
  <c r="N86" i="12" s="1"/>
  <c r="M51" i="12"/>
  <c r="M86" i="12" s="1"/>
  <c r="L51" i="12"/>
  <c r="H51" i="12"/>
  <c r="D51" i="12"/>
  <c r="K49" i="12"/>
  <c r="J49" i="12"/>
  <c r="I49" i="12"/>
  <c r="G49" i="12"/>
  <c r="F49" i="12"/>
  <c r="E49" i="12"/>
  <c r="O48" i="12"/>
  <c r="O49" i="12" s="1"/>
  <c r="N48" i="12"/>
  <c r="L48" i="12" s="1"/>
  <c r="M48" i="12"/>
  <c r="H48" i="12"/>
  <c r="D48" i="12"/>
  <c r="O47" i="12"/>
  <c r="N47" i="12"/>
  <c r="M47" i="12"/>
  <c r="M49" i="12" s="1"/>
  <c r="L47" i="12"/>
  <c r="L49" i="12" s="1"/>
  <c r="H47" i="12"/>
  <c r="H49" i="12" s="1"/>
  <c r="D47" i="12"/>
  <c r="D49" i="12" s="1"/>
  <c r="K45" i="12"/>
  <c r="J45" i="12"/>
  <c r="I45" i="12"/>
  <c r="G45" i="12"/>
  <c r="F45" i="12"/>
  <c r="E45" i="12"/>
  <c r="O44" i="12"/>
  <c r="N44" i="12"/>
  <c r="M44" i="12"/>
  <c r="L44" i="12" s="1"/>
  <c r="H44" i="12"/>
  <c r="D44" i="12"/>
  <c r="O43" i="12"/>
  <c r="N43" i="12"/>
  <c r="M43" i="12"/>
  <c r="L43" i="12"/>
  <c r="H43" i="12"/>
  <c r="D43" i="12"/>
  <c r="O42" i="12"/>
  <c r="N42" i="12"/>
  <c r="L42" i="12" s="1"/>
  <c r="M42" i="12"/>
  <c r="H42" i="12"/>
  <c r="D42" i="12"/>
  <c r="O41" i="12"/>
  <c r="N41" i="12"/>
  <c r="M41" i="12"/>
  <c r="L41" i="12"/>
  <c r="H41" i="12"/>
  <c r="D41" i="12"/>
  <c r="O40" i="12"/>
  <c r="N40" i="12"/>
  <c r="L40" i="12" s="1"/>
  <c r="M40" i="12"/>
  <c r="H40" i="12"/>
  <c r="D40" i="12"/>
  <c r="O39" i="12"/>
  <c r="N39" i="12"/>
  <c r="M39" i="12"/>
  <c r="L39" i="12"/>
  <c r="H39" i="12"/>
  <c r="D39" i="12"/>
  <c r="O38" i="12"/>
  <c r="N38" i="12"/>
  <c r="L38" i="12" s="1"/>
  <c r="M38" i="12"/>
  <c r="H38" i="12"/>
  <c r="D38" i="12"/>
  <c r="O37" i="12"/>
  <c r="N37" i="12"/>
  <c r="M37" i="12"/>
  <c r="L37" i="12"/>
  <c r="H37" i="12"/>
  <c r="D37" i="12"/>
  <c r="O36" i="12"/>
  <c r="N36" i="12"/>
  <c r="L36" i="12" s="1"/>
  <c r="M36" i="12"/>
  <c r="H36" i="12"/>
  <c r="D36" i="12"/>
  <c r="O35" i="12"/>
  <c r="N35" i="12"/>
  <c r="M35" i="12"/>
  <c r="L35" i="12"/>
  <c r="H35" i="12"/>
  <c r="D35" i="12"/>
  <c r="O34" i="12"/>
  <c r="O45" i="12" s="1"/>
  <c r="N34" i="12"/>
  <c r="N45" i="12" s="1"/>
  <c r="M34" i="12"/>
  <c r="M45" i="12" s="1"/>
  <c r="H34" i="12"/>
  <c r="H45" i="12" s="1"/>
  <c r="D34" i="12"/>
  <c r="D45" i="12" s="1"/>
  <c r="K32" i="12"/>
  <c r="K111" i="12" s="1"/>
  <c r="J32" i="12"/>
  <c r="J111" i="12" s="1"/>
  <c r="I32" i="12"/>
  <c r="I111" i="12" s="1"/>
  <c r="H32" i="12"/>
  <c r="H111" i="12" s="1"/>
  <c r="G32" i="12"/>
  <c r="G111" i="12" s="1"/>
  <c r="F32" i="12"/>
  <c r="F111" i="12" s="1"/>
  <c r="E32" i="12"/>
  <c r="E111" i="12" s="1"/>
  <c r="O31" i="12"/>
  <c r="N31" i="12"/>
  <c r="M31" i="12"/>
  <c r="L31" i="12"/>
  <c r="H31" i="12"/>
  <c r="D31" i="12"/>
  <c r="O30" i="12"/>
  <c r="N30" i="12"/>
  <c r="L30" i="12" s="1"/>
  <c r="M30" i="12"/>
  <c r="H30" i="12"/>
  <c r="D30" i="12"/>
  <c r="O29" i="12"/>
  <c r="N29" i="12"/>
  <c r="M29" i="12"/>
  <c r="L29" i="12"/>
  <c r="H29" i="12"/>
  <c r="D29" i="12"/>
  <c r="O28" i="12"/>
  <c r="N28" i="12"/>
  <c r="L28" i="12" s="1"/>
  <c r="M28" i="12"/>
  <c r="H28" i="12"/>
  <c r="D28" i="12"/>
  <c r="O27" i="12"/>
  <c r="N27" i="12"/>
  <c r="M27" i="12"/>
  <c r="L27" i="12"/>
  <c r="H27" i="12"/>
  <c r="D27" i="12"/>
  <c r="O26" i="12"/>
  <c r="N26" i="12"/>
  <c r="L26" i="12" s="1"/>
  <c r="M26" i="12"/>
  <c r="H26" i="12"/>
  <c r="D26" i="12"/>
  <c r="O25" i="12"/>
  <c r="N25" i="12"/>
  <c r="M25" i="12"/>
  <c r="L25" i="12"/>
  <c r="H25" i="12"/>
  <c r="D25" i="12"/>
  <c r="O24" i="12"/>
  <c r="N24" i="12"/>
  <c r="L24" i="12" s="1"/>
  <c r="M24" i="12"/>
  <c r="H24" i="12"/>
  <c r="D24" i="12"/>
  <c r="O23" i="12"/>
  <c r="N23" i="12"/>
  <c r="M23" i="12"/>
  <c r="L23" i="12"/>
  <c r="H23" i="12"/>
  <c r="D23" i="12"/>
  <c r="O22" i="12"/>
  <c r="N22" i="12"/>
  <c r="L22" i="12" s="1"/>
  <c r="M22" i="12"/>
  <c r="H22" i="12"/>
  <c r="D22" i="12"/>
  <c r="O21" i="12"/>
  <c r="N21" i="12"/>
  <c r="M21" i="12"/>
  <c r="M32" i="12" s="1"/>
  <c r="L21" i="12"/>
  <c r="H21" i="12"/>
  <c r="D21" i="12"/>
  <c r="O20" i="12"/>
  <c r="O32" i="12" s="1"/>
  <c r="N20" i="12"/>
  <c r="N32" i="12" s="1"/>
  <c r="M20" i="12"/>
  <c r="H20" i="12"/>
  <c r="D20" i="12"/>
  <c r="D32" i="12" s="1"/>
  <c r="E114" i="11"/>
  <c r="E112" i="11"/>
  <c r="D112" i="11"/>
  <c r="C112" i="11"/>
  <c r="E110" i="11"/>
  <c r="E109" i="11"/>
  <c r="E108" i="11"/>
  <c r="E107" i="11"/>
  <c r="D107" i="11"/>
  <c r="C107" i="11"/>
  <c r="E105" i="11"/>
  <c r="E104" i="11"/>
  <c r="E103" i="11"/>
  <c r="E102" i="11"/>
  <c r="E101" i="11"/>
  <c r="E100" i="11"/>
  <c r="E97" i="11" s="1"/>
  <c r="E99" i="11"/>
  <c r="E98" i="11"/>
  <c r="D97" i="11"/>
  <c r="C97" i="11"/>
  <c r="E96" i="11"/>
  <c r="E95" i="11"/>
  <c r="E94" i="11"/>
  <c r="E93" i="11"/>
  <c r="E92" i="11"/>
  <c r="E91" i="11"/>
  <c r="E90" i="11"/>
  <c r="E89" i="11"/>
  <c r="E87" i="11"/>
  <c r="E86" i="11"/>
  <c r="E85" i="11"/>
  <c r="E84" i="11"/>
  <c r="E83" i="11"/>
  <c r="E82" i="11"/>
  <c r="E81" i="11"/>
  <c r="D81" i="11"/>
  <c r="C81" i="11"/>
  <c r="D80" i="11"/>
  <c r="C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 s="1"/>
  <c r="D56" i="11"/>
  <c r="D55" i="11" s="1"/>
  <c r="D54" i="11" s="1"/>
  <c r="C56" i="11"/>
  <c r="C55" i="11" s="1"/>
  <c r="C54" i="11" s="1"/>
  <c r="E53" i="11"/>
  <c r="E52" i="11"/>
  <c r="E51" i="11"/>
  <c r="E49" i="11" s="1"/>
  <c r="E48" i="11" s="1"/>
  <c r="E50" i="11"/>
  <c r="D49" i="11"/>
  <c r="D48" i="11" s="1"/>
  <c r="C49" i="11"/>
  <c r="C48" i="11" s="1"/>
  <c r="E47" i="11"/>
  <c r="E46" i="11"/>
  <c r="E45" i="11"/>
  <c r="E44" i="11"/>
  <c r="E43" i="11"/>
  <c r="E42" i="11"/>
  <c r="E41" i="11"/>
  <c r="E40" i="11"/>
  <c r="E39" i="11"/>
  <c r="D39" i="11"/>
  <c r="C39" i="11"/>
  <c r="E38" i="11"/>
  <c r="E37" i="11"/>
  <c r="E36" i="11"/>
  <c r="E35" i="11" s="1"/>
  <c r="E34" i="11" s="1"/>
  <c r="D35" i="11"/>
  <c r="D34" i="11" s="1"/>
  <c r="C35" i="11"/>
  <c r="C34" i="11" s="1"/>
  <c r="E33" i="11"/>
  <c r="E30" i="11" s="1"/>
  <c r="E32" i="11"/>
  <c r="E31" i="11"/>
  <c r="D30" i="11"/>
  <c r="D23" i="11" s="1"/>
  <c r="D111" i="11" s="1"/>
  <c r="D116" i="11" s="1"/>
  <c r="C30" i="11"/>
  <c r="E29" i="11"/>
  <c r="E28" i="11"/>
  <c r="E27" i="11"/>
  <c r="E26" i="11" s="1"/>
  <c r="D26" i="11"/>
  <c r="C26" i="11"/>
  <c r="E25" i="11"/>
  <c r="E24" i="11" s="1"/>
  <c r="D24" i="11"/>
  <c r="C24" i="11"/>
  <c r="C23" i="11" s="1"/>
  <c r="P48" i="10" l="1"/>
  <c r="C25" i="10"/>
  <c r="C32" i="10" s="1"/>
  <c r="G25" i="10"/>
  <c r="G32" i="10" s="1"/>
  <c r="K25" i="10"/>
  <c r="M57" i="16"/>
  <c r="L33" i="16"/>
  <c r="Q64" i="16"/>
  <c r="L35" i="16"/>
  <c r="L53" i="16"/>
  <c r="O57" i="16"/>
  <c r="Q62" i="16"/>
  <c r="L56" i="16"/>
  <c r="H57" i="16"/>
  <c r="Q67" i="16"/>
  <c r="L42" i="16"/>
  <c r="L48" i="16"/>
  <c r="D128" i="7"/>
  <c r="L66" i="7"/>
  <c r="Q138" i="7"/>
  <c r="L49" i="7"/>
  <c r="H128" i="7"/>
  <c r="Q137" i="7"/>
  <c r="M103" i="7"/>
  <c r="L103" i="7" s="1"/>
  <c r="O120" i="7"/>
  <c r="O128" i="7" s="1"/>
  <c r="L64" i="7"/>
  <c r="Q136" i="7" s="1"/>
  <c r="L122" i="7"/>
  <c r="Q139" i="7" s="1"/>
  <c r="L38" i="7"/>
  <c r="Q130" i="7" s="1"/>
  <c r="L51" i="7"/>
  <c r="Q135" i="7" s="1"/>
  <c r="M120" i="7"/>
  <c r="L120" i="7" s="1"/>
  <c r="L124" i="7"/>
  <c r="S370" i="4"/>
  <c r="L100" i="4"/>
  <c r="L141" i="4"/>
  <c r="L150" i="4"/>
  <c r="L155" i="4"/>
  <c r="M77" i="4"/>
  <c r="S371" i="4"/>
  <c r="D77" i="4"/>
  <c r="H77" i="4"/>
  <c r="L79" i="4"/>
  <c r="M89" i="4"/>
  <c r="L89" i="4" s="1"/>
  <c r="O258" i="4"/>
  <c r="L102" i="4"/>
  <c r="L347" i="4"/>
  <c r="N258" i="4"/>
  <c r="M137" i="4"/>
  <c r="L137" i="4" s="1"/>
  <c r="L184" i="4"/>
  <c r="L235" i="4"/>
  <c r="G357" i="4"/>
  <c r="D357" i="4" s="1"/>
  <c r="O243" i="4"/>
  <c r="D243" i="4"/>
  <c r="E326" i="4"/>
  <c r="D266" i="4"/>
  <c r="D326" i="4" s="1"/>
  <c r="D288" i="4"/>
  <c r="O288" i="4"/>
  <c r="D320" i="4"/>
  <c r="O320" i="4"/>
  <c r="L320" i="4" s="1"/>
  <c r="H351" i="4"/>
  <c r="D364" i="4"/>
  <c r="M364" i="4"/>
  <c r="L364" i="4" s="1"/>
  <c r="L31" i="4"/>
  <c r="M352" i="4"/>
  <c r="M353" i="4"/>
  <c r="L86" i="4"/>
  <c r="N365" i="4"/>
  <c r="G258" i="4"/>
  <c r="M350" i="4"/>
  <c r="L350" i="4" s="1"/>
  <c r="D114" i="4"/>
  <c r="D258" i="4" s="1"/>
  <c r="D150" i="4"/>
  <c r="D155" i="4"/>
  <c r="D163" i="4"/>
  <c r="M171" i="4"/>
  <c r="L171" i="4" s="1"/>
  <c r="H184" i="4"/>
  <c r="L191" i="4"/>
  <c r="M205" i="4"/>
  <c r="L205" i="4" s="1"/>
  <c r="D213" i="4"/>
  <c r="M221" i="4"/>
  <c r="L221" i="4" s="1"/>
  <c r="D229" i="4"/>
  <c r="H235" i="4"/>
  <c r="L242" i="4"/>
  <c r="I357" i="4"/>
  <c r="M243" i="4"/>
  <c r="L243" i="4" s="1"/>
  <c r="H243" i="4"/>
  <c r="L251" i="4"/>
  <c r="M247" i="4"/>
  <c r="L247" i="4" s="1"/>
  <c r="D253" i="4"/>
  <c r="K326" i="4"/>
  <c r="L269" i="4"/>
  <c r="L300" i="4"/>
  <c r="L310" i="4"/>
  <c r="D312" i="4"/>
  <c r="O312" i="4"/>
  <c r="L312" i="4" s="1"/>
  <c r="L315" i="4"/>
  <c r="L324" i="4"/>
  <c r="G364" i="4"/>
  <c r="D328" i="4"/>
  <c r="D347" i="4" s="1"/>
  <c r="L342" i="4"/>
  <c r="M356" i="4"/>
  <c r="L356" i="4" s="1"/>
  <c r="O351" i="4"/>
  <c r="N358" i="4"/>
  <c r="N26" i="4"/>
  <c r="N77" i="4" s="1"/>
  <c r="S366" i="4"/>
  <c r="O364" i="4"/>
  <c r="E358" i="4"/>
  <c r="K358" i="4"/>
  <c r="K348" i="4" s="1"/>
  <c r="I358" i="4"/>
  <c r="M36" i="4"/>
  <c r="L36" i="4" s="1"/>
  <c r="D352" i="4"/>
  <c r="N352" i="4"/>
  <c r="D353" i="4"/>
  <c r="N353" i="4"/>
  <c r="O91" i="4"/>
  <c r="O100" i="4" s="1"/>
  <c r="O365" i="4"/>
  <c r="L365" i="4" s="1"/>
  <c r="O96" i="4"/>
  <c r="L96" i="4" s="1"/>
  <c r="N357" i="4"/>
  <c r="M114" i="4"/>
  <c r="L114" i="4" s="1"/>
  <c r="M119" i="4"/>
  <c r="L119" i="4" s="1"/>
  <c r="M124" i="4"/>
  <c r="L124" i="4" s="1"/>
  <c r="L162" i="4"/>
  <c r="H171" i="4"/>
  <c r="H258" i="4" s="1"/>
  <c r="D184" i="4"/>
  <c r="M192" i="4"/>
  <c r="L192" i="4" s="1"/>
  <c r="H205" i="4"/>
  <c r="L212" i="4"/>
  <c r="H221" i="4"/>
  <c r="L228" i="4"/>
  <c r="D235" i="4"/>
  <c r="L252" i="4"/>
  <c r="M326" i="4"/>
  <c r="N326" i="4"/>
  <c r="L292" i="4"/>
  <c r="L302" i="4"/>
  <c r="D304" i="4"/>
  <c r="O304" i="4"/>
  <c r="L307" i="4"/>
  <c r="O326" i="4"/>
  <c r="H347" i="4"/>
  <c r="L343" i="4"/>
  <c r="O26" i="4"/>
  <c r="O77" i="4" s="1"/>
  <c r="M358" i="4"/>
  <c r="L358" i="4" s="1"/>
  <c r="F358" i="4"/>
  <c r="F348" i="4" s="1"/>
  <c r="J358" i="4"/>
  <c r="J348" i="4" s="1"/>
  <c r="D91" i="4"/>
  <c r="D100" i="4" s="1"/>
  <c r="H91" i="4"/>
  <c r="H100" i="4" s="1"/>
  <c r="L95" i="4"/>
  <c r="I258" i="4"/>
  <c r="O357" i="4"/>
  <c r="L351" i="4"/>
  <c r="M163" i="4"/>
  <c r="L163" i="4" s="1"/>
  <c r="M213" i="4"/>
  <c r="L213" i="4" s="1"/>
  <c r="M229" i="4"/>
  <c r="L229" i="4" s="1"/>
  <c r="M253" i="4"/>
  <c r="L253" i="4" s="1"/>
  <c r="M354" i="4"/>
  <c r="L354" i="4" s="1"/>
  <c r="L257" i="4"/>
  <c r="I326" i="4"/>
  <c r="H266" i="4"/>
  <c r="H326" i="4" s="1"/>
  <c r="L266" i="4"/>
  <c r="D296" i="4"/>
  <c r="O296" i="4"/>
  <c r="L328" i="4"/>
  <c r="S375" i="4" s="1"/>
  <c r="M359" i="4"/>
  <c r="L359" i="4" s="1"/>
  <c r="L330" i="4"/>
  <c r="O354" i="4"/>
  <c r="N247" i="4"/>
  <c r="M260" i="4"/>
  <c r="L296" i="4"/>
  <c r="D351" i="4"/>
  <c r="G348" i="4"/>
  <c r="O282" i="4"/>
  <c r="L282" i="4" s="1"/>
  <c r="L288" i="4"/>
  <c r="L295" i="4"/>
  <c r="L304" i="4"/>
  <c r="L311" i="4"/>
  <c r="N328" i="4"/>
  <c r="N347" i="4" s="1"/>
  <c r="L336" i="4"/>
  <c r="L334" i="4" s="1"/>
  <c r="L345" i="4"/>
  <c r="F347" i="4"/>
  <c r="N260" i="4"/>
  <c r="N264" i="4" s="1"/>
  <c r="L59" i="3"/>
  <c r="Q28" i="3"/>
  <c r="L21" i="3"/>
  <c r="M149" i="2"/>
  <c r="L149" i="2" s="1"/>
  <c r="L40" i="2"/>
  <c r="Q165" i="2" s="1"/>
  <c r="L51" i="2"/>
  <c r="L48" i="2" s="1"/>
  <c r="M48" i="2"/>
  <c r="L68" i="2"/>
  <c r="L83" i="2"/>
  <c r="L80" i="2" s="1"/>
  <c r="M80" i="2"/>
  <c r="G88" i="2"/>
  <c r="L28" i="2"/>
  <c r="M134" i="2"/>
  <c r="L31" i="2"/>
  <c r="M137" i="2"/>
  <c r="L137" i="2" s="1"/>
  <c r="O145" i="2"/>
  <c r="O26" i="2"/>
  <c r="O88" i="2" s="1"/>
  <c r="M138" i="2"/>
  <c r="L138" i="2" s="1"/>
  <c r="L32" i="2"/>
  <c r="L35" i="2"/>
  <c r="M141" i="2"/>
  <c r="L141" i="2" s="1"/>
  <c r="N26" i="2"/>
  <c r="N135" i="2"/>
  <c r="M142" i="2"/>
  <c r="L142" i="2" s="1"/>
  <c r="L36" i="2"/>
  <c r="L39" i="2"/>
  <c r="M145" i="2"/>
  <c r="L145" i="2" s="1"/>
  <c r="O153" i="2"/>
  <c r="H132" i="2"/>
  <c r="D52" i="2"/>
  <c r="L67" i="2"/>
  <c r="L64" i="2" s="1"/>
  <c r="M76" i="2"/>
  <c r="O148" i="2"/>
  <c r="O90" i="2"/>
  <c r="O94" i="2" s="1"/>
  <c r="E132" i="2"/>
  <c r="I132" i="2"/>
  <c r="M148" i="2"/>
  <c r="L148" i="2" s="1"/>
  <c r="K88" i="2"/>
  <c r="L29" i="2"/>
  <c r="L37" i="2"/>
  <c r="Q157" i="2" s="1"/>
  <c r="N145" i="2"/>
  <c r="M44" i="2"/>
  <c r="L46" i="2"/>
  <c r="L44" i="2" s="1"/>
  <c r="N153" i="2"/>
  <c r="O64" i="2"/>
  <c r="M68" i="2"/>
  <c r="O76" i="2"/>
  <c r="N76" i="2"/>
  <c r="M90" i="2"/>
  <c r="M94" i="2" s="1"/>
  <c r="L92" i="2"/>
  <c r="O146" i="2"/>
  <c r="L146" i="2" s="1"/>
  <c r="O120" i="2"/>
  <c r="L120" i="2" s="1"/>
  <c r="N122" i="2"/>
  <c r="N131" i="2" s="1"/>
  <c r="M135" i="2"/>
  <c r="L135" i="2" s="1"/>
  <c r="M71" i="2"/>
  <c r="L71" i="2" s="1"/>
  <c r="H68" i="2"/>
  <c r="L74" i="2"/>
  <c r="L72" i="2" s="1"/>
  <c r="M72" i="2"/>
  <c r="H147" i="2"/>
  <c r="M147" i="2"/>
  <c r="L147" i="2" s="1"/>
  <c r="M153" i="2"/>
  <c r="L153" i="2" s="1"/>
  <c r="D26" i="2"/>
  <c r="D88" i="2" s="1"/>
  <c r="M55" i="2"/>
  <c r="H52" i="2"/>
  <c r="H88" i="2" s="1"/>
  <c r="L58" i="2"/>
  <c r="L56" i="2" s="1"/>
  <c r="M56" i="2"/>
  <c r="M64" i="2"/>
  <c r="O154" i="2"/>
  <c r="L154" i="2" s="1"/>
  <c r="O122" i="2"/>
  <c r="O131" i="2" s="1"/>
  <c r="L131" i="2" s="1"/>
  <c r="J229" i="1"/>
  <c r="F229" i="1"/>
  <c r="M30" i="1"/>
  <c r="Q243" i="1"/>
  <c r="E29" i="1"/>
  <c r="I29" i="1"/>
  <c r="N30" i="1"/>
  <c r="N29" i="1" s="1"/>
  <c r="M47" i="1"/>
  <c r="L48" i="1"/>
  <c r="L47" i="1" s="1"/>
  <c r="L89" i="1"/>
  <c r="E149" i="1"/>
  <c r="L107" i="1"/>
  <c r="L105" i="1" s="1"/>
  <c r="M105" i="1"/>
  <c r="L144" i="1"/>
  <c r="M141" i="1"/>
  <c r="G95" i="1"/>
  <c r="M26" i="1"/>
  <c r="L27" i="1"/>
  <c r="N231" i="1"/>
  <c r="O29" i="1"/>
  <c r="O95" i="1" s="1"/>
  <c r="L43" i="1"/>
  <c r="L42" i="1" s="1"/>
  <c r="L54" i="1"/>
  <c r="L53" i="1" s="1"/>
  <c r="M89" i="1"/>
  <c r="L91" i="1"/>
  <c r="Q238" i="1" s="1"/>
  <c r="L94" i="1"/>
  <c r="Q236" i="1" s="1"/>
  <c r="F149" i="1"/>
  <c r="L98" i="1"/>
  <c r="O105" i="1"/>
  <c r="O149" i="1" s="1"/>
  <c r="L108" i="1"/>
  <c r="L111" i="1"/>
  <c r="M109" i="1"/>
  <c r="L121" i="1"/>
  <c r="M125" i="1"/>
  <c r="L127" i="1"/>
  <c r="L139" i="1"/>
  <c r="L137" i="1" s="1"/>
  <c r="M137" i="1"/>
  <c r="F198" i="1"/>
  <c r="N195" i="1"/>
  <c r="N198" i="1" s="1"/>
  <c r="D216" i="1"/>
  <c r="N216" i="1"/>
  <c r="L87" i="1"/>
  <c r="L84" i="1" s="1"/>
  <c r="M84" i="1"/>
  <c r="L136" i="1"/>
  <c r="L133" i="1" s="1"/>
  <c r="M133" i="1"/>
  <c r="L153" i="1"/>
  <c r="Q241" i="1"/>
  <c r="H89" i="1"/>
  <c r="O89" i="1"/>
  <c r="L101" i="1"/>
  <c r="L100" i="1" s="1"/>
  <c r="M100" i="1"/>
  <c r="M97" i="1" s="1"/>
  <c r="M149" i="1" s="1"/>
  <c r="L114" i="1"/>
  <c r="L113" i="1" s="1"/>
  <c r="M113" i="1"/>
  <c r="M121" i="1"/>
  <c r="O125" i="1"/>
  <c r="L130" i="1"/>
  <c r="O137" i="1"/>
  <c r="L140" i="1"/>
  <c r="G149" i="1"/>
  <c r="L110" i="1"/>
  <c r="L109" i="1" s="1"/>
  <c r="H113" i="1"/>
  <c r="L120" i="1"/>
  <c r="L123" i="1"/>
  <c r="L142" i="1"/>
  <c r="L141" i="1" s="1"/>
  <c r="N89" i="1"/>
  <c r="N95" i="1" s="1"/>
  <c r="H97" i="1"/>
  <c r="I149" i="1"/>
  <c r="D97" i="1"/>
  <c r="H100" i="1"/>
  <c r="N109" i="1"/>
  <c r="L118" i="1"/>
  <c r="H121" i="1"/>
  <c r="L128" i="1"/>
  <c r="L125" i="1" s="1"/>
  <c r="L131" i="1"/>
  <c r="L143" i="1"/>
  <c r="D145" i="1"/>
  <c r="K149" i="1"/>
  <c r="K229" i="1" s="1"/>
  <c r="L102" i="1"/>
  <c r="M232" i="1"/>
  <c r="L232" i="1" s="1"/>
  <c r="H105" i="1"/>
  <c r="N125" i="1"/>
  <c r="N149" i="1" s="1"/>
  <c r="H137" i="1"/>
  <c r="O195" i="1"/>
  <c r="O198" i="1" s="1"/>
  <c r="M195" i="1"/>
  <c r="N111" i="12"/>
  <c r="D111" i="12"/>
  <c r="O111" i="12"/>
  <c r="M111" i="12"/>
  <c r="L86" i="12"/>
  <c r="L110" i="12"/>
  <c r="N49" i="12"/>
  <c r="L20" i="12"/>
  <c r="L32" i="12" s="1"/>
  <c r="L34" i="12"/>
  <c r="L45" i="12" s="1"/>
  <c r="L88" i="12"/>
  <c r="L103" i="12" s="1"/>
  <c r="C111" i="11"/>
  <c r="C116" i="11" s="1"/>
  <c r="E80" i="11"/>
  <c r="E55" i="11" s="1"/>
  <c r="E54" i="11" s="1"/>
  <c r="E23" i="11"/>
  <c r="Q69" i="16" l="1"/>
  <c r="Q70" i="16" s="1"/>
  <c r="L57" i="16"/>
  <c r="Q65" i="16"/>
  <c r="L43" i="16"/>
  <c r="M128" i="7"/>
  <c r="L128" i="7" s="1"/>
  <c r="Q140" i="7"/>
  <c r="N348" i="4"/>
  <c r="L326" i="4"/>
  <c r="I348" i="4"/>
  <c r="H357" i="4"/>
  <c r="E348" i="4"/>
  <c r="D358" i="4"/>
  <c r="L91" i="4"/>
  <c r="S372" i="4" s="1"/>
  <c r="O348" i="4"/>
  <c r="M357" i="4"/>
  <c r="L357" i="4" s="1"/>
  <c r="L348" i="4" s="1"/>
  <c r="N364" i="4"/>
  <c r="H348" i="4"/>
  <c r="M264" i="4"/>
  <c r="L260" i="4"/>
  <c r="L264" i="4" s="1"/>
  <c r="L77" i="4"/>
  <c r="D348" i="4"/>
  <c r="S373" i="4"/>
  <c r="M258" i="4"/>
  <c r="L258" i="4" s="1"/>
  <c r="H358" i="4"/>
  <c r="S374" i="4"/>
  <c r="L26" i="4"/>
  <c r="L20" i="3"/>
  <c r="Q27" i="3"/>
  <c r="Q30" i="3" s="1"/>
  <c r="Q32" i="3" s="1"/>
  <c r="Q34" i="3"/>
  <c r="Q162" i="2"/>
  <c r="L90" i="2"/>
  <c r="O132" i="2"/>
  <c r="L94" i="2"/>
  <c r="N132" i="2"/>
  <c r="M132" i="2"/>
  <c r="L134" i="2"/>
  <c r="L132" i="2" s="1"/>
  <c r="R40" i="2" s="1"/>
  <c r="L55" i="2"/>
  <c r="L52" i="2" s="1"/>
  <c r="M52" i="2"/>
  <c r="M88" i="2" s="1"/>
  <c r="L88" i="2" s="1"/>
  <c r="Q159" i="2"/>
  <c r="N88" i="2"/>
  <c r="L26" i="2"/>
  <c r="Q156" i="2"/>
  <c r="Q166" i="2" s="1"/>
  <c r="Q168" i="2" s="1"/>
  <c r="N229" i="1"/>
  <c r="O229" i="1"/>
  <c r="L149" i="1"/>
  <c r="L117" i="1"/>
  <c r="L97" i="1"/>
  <c r="L30" i="1"/>
  <c r="L29" i="1" s="1"/>
  <c r="M29" i="1"/>
  <c r="H149" i="1"/>
  <c r="L129" i="1"/>
  <c r="Q237" i="1"/>
  <c r="M95" i="1"/>
  <c r="L26" i="1"/>
  <c r="I95" i="1"/>
  <c r="I229" i="1" s="1"/>
  <c r="H229" i="1" s="1"/>
  <c r="H29" i="1"/>
  <c r="H95" i="1" s="1"/>
  <c r="M198" i="1"/>
  <c r="L198" i="1" s="1"/>
  <c r="L195" i="1"/>
  <c r="D149" i="1"/>
  <c r="G229" i="1"/>
  <c r="E95" i="1"/>
  <c r="E229" i="1" s="1"/>
  <c r="D29" i="1"/>
  <c r="D95" i="1" s="1"/>
  <c r="Q239" i="1"/>
  <c r="L111" i="12"/>
  <c r="E111" i="11"/>
  <c r="E116" i="11" s="1"/>
  <c r="Q141" i="7" l="1"/>
  <c r="S369" i="4"/>
  <c r="S377" i="4" s="1"/>
  <c r="S378" i="4" s="1"/>
  <c r="M348" i="4"/>
  <c r="Q234" i="1"/>
  <c r="Q244" i="1" s="1"/>
  <c r="Q246" i="1" s="1"/>
  <c r="D229" i="1"/>
  <c r="M229" i="1"/>
  <c r="L229" i="1" s="1"/>
  <c r="L95" i="1"/>
  <c r="H27" i="15" l="1"/>
  <c r="H28" i="15"/>
  <c r="D28" i="15" l="1"/>
  <c r="K25" i="15" l="1"/>
  <c r="L28" i="15"/>
  <c r="M28" i="15"/>
  <c r="N28" i="15"/>
  <c r="O28" i="15"/>
  <c r="D50" i="8" l="1"/>
  <c r="H50" i="8"/>
  <c r="M50" i="8"/>
  <c r="N50" i="8"/>
  <c r="O50" i="8"/>
  <c r="L50" i="8" l="1"/>
  <c r="N137" i="15" l="1"/>
  <c r="Q152" i="15" l="1"/>
  <c r="Q59" i="8"/>
  <c r="Q58" i="8"/>
  <c r="Q57" i="8"/>
  <c r="K143" i="15" l="1"/>
  <c r="J143" i="15"/>
  <c r="I143" i="15"/>
  <c r="G143" i="15"/>
  <c r="F143" i="15"/>
  <c r="E143" i="15"/>
  <c r="O142" i="15"/>
  <c r="N142" i="15"/>
  <c r="M142" i="15"/>
  <c r="H142" i="15"/>
  <c r="D142" i="15"/>
  <c r="O141" i="15"/>
  <c r="N141" i="15"/>
  <c r="M141" i="15"/>
  <c r="H141" i="15"/>
  <c r="D141" i="15"/>
  <c r="K139" i="15"/>
  <c r="K150" i="15" s="1"/>
  <c r="J139" i="15"/>
  <c r="J150" i="15" s="1"/>
  <c r="I139" i="15"/>
  <c r="G139" i="15"/>
  <c r="G150" i="15" s="1"/>
  <c r="F139" i="15"/>
  <c r="E139" i="15"/>
  <c r="E150" i="15" s="1"/>
  <c r="O138" i="15"/>
  <c r="N138" i="15"/>
  <c r="M138" i="15"/>
  <c r="H138" i="15"/>
  <c r="D138" i="15"/>
  <c r="O137" i="15"/>
  <c r="M137" i="15"/>
  <c r="H137" i="15"/>
  <c r="D137" i="15"/>
  <c r="K134" i="15"/>
  <c r="K149" i="15" s="1"/>
  <c r="J134" i="15"/>
  <c r="J149" i="15" s="1"/>
  <c r="I134" i="15"/>
  <c r="I149" i="15" s="1"/>
  <c r="G134" i="15"/>
  <c r="G149" i="15" s="1"/>
  <c r="F134" i="15"/>
  <c r="F149" i="15" s="1"/>
  <c r="E134" i="15"/>
  <c r="E149" i="15" s="1"/>
  <c r="O133" i="15"/>
  <c r="N133" i="15"/>
  <c r="M133" i="15"/>
  <c r="H133" i="15"/>
  <c r="D133" i="15"/>
  <c r="O132" i="15"/>
  <c r="N132" i="15"/>
  <c r="M132" i="15"/>
  <c r="H132" i="15"/>
  <c r="D132" i="15"/>
  <c r="K129" i="15"/>
  <c r="K148" i="15" s="1"/>
  <c r="J129" i="15"/>
  <c r="J148" i="15" s="1"/>
  <c r="I129" i="15"/>
  <c r="I148" i="15" s="1"/>
  <c r="G129" i="15"/>
  <c r="G148" i="15" s="1"/>
  <c r="F129" i="15"/>
  <c r="F148" i="15" s="1"/>
  <c r="E129" i="15"/>
  <c r="E148" i="15" s="1"/>
  <c r="O128" i="15"/>
  <c r="N128" i="15"/>
  <c r="M128" i="15"/>
  <c r="H128" i="15"/>
  <c r="D128" i="15"/>
  <c r="O127" i="15"/>
  <c r="N127" i="15"/>
  <c r="M127" i="15"/>
  <c r="H127" i="15"/>
  <c r="D127" i="15"/>
  <c r="O111" i="15"/>
  <c r="N111" i="15"/>
  <c r="M111" i="15"/>
  <c r="H111" i="15"/>
  <c r="D111" i="15"/>
  <c r="I124" i="15"/>
  <c r="J124" i="15"/>
  <c r="K124" i="15"/>
  <c r="I119" i="15"/>
  <c r="J119" i="15"/>
  <c r="K119" i="15"/>
  <c r="I116" i="15"/>
  <c r="J116" i="15"/>
  <c r="K116" i="15"/>
  <c r="I94" i="15"/>
  <c r="J94" i="15"/>
  <c r="K94" i="15"/>
  <c r="F94" i="15"/>
  <c r="G94" i="15"/>
  <c r="E94" i="15"/>
  <c r="E91" i="15"/>
  <c r="F91" i="15"/>
  <c r="G91" i="15"/>
  <c r="I91" i="15"/>
  <c r="J91" i="15"/>
  <c r="K91" i="15"/>
  <c r="O90" i="15"/>
  <c r="N90" i="15"/>
  <c r="M90" i="15"/>
  <c r="H90" i="15"/>
  <c r="D90" i="15"/>
  <c r="O89" i="15"/>
  <c r="N89" i="15"/>
  <c r="M89" i="15"/>
  <c r="H89" i="15"/>
  <c r="D89" i="15"/>
  <c r="O88" i="15"/>
  <c r="N88" i="15"/>
  <c r="M88" i="15"/>
  <c r="H88" i="15"/>
  <c r="D88" i="15"/>
  <c r="G124" i="15"/>
  <c r="F124" i="15"/>
  <c r="E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G119" i="15"/>
  <c r="F119" i="15"/>
  <c r="E119" i="15"/>
  <c r="O118" i="15"/>
  <c r="O119" i="15" s="1"/>
  <c r="N118" i="15"/>
  <c r="N119" i="15" s="1"/>
  <c r="M118" i="15"/>
  <c r="M119" i="15" s="1"/>
  <c r="H118" i="15"/>
  <c r="D118" i="15"/>
  <c r="G116" i="15"/>
  <c r="F116" i="15"/>
  <c r="E116" i="15"/>
  <c r="O115" i="15"/>
  <c r="N115" i="15"/>
  <c r="M115" i="15"/>
  <c r="H115" i="15"/>
  <c r="D115" i="15"/>
  <c r="O114" i="15"/>
  <c r="N114" i="15"/>
  <c r="M114" i="15"/>
  <c r="H114" i="15"/>
  <c r="D114" i="15"/>
  <c r="O113" i="15"/>
  <c r="N113" i="15"/>
  <c r="M113" i="15"/>
  <c r="H113" i="15"/>
  <c r="D113" i="15"/>
  <c r="O112" i="15"/>
  <c r="N112" i="15"/>
  <c r="M112" i="15"/>
  <c r="H112" i="15"/>
  <c r="D112" i="15"/>
  <c r="O110" i="15"/>
  <c r="N110" i="15"/>
  <c r="M110" i="15"/>
  <c r="H110" i="15"/>
  <c r="D110" i="15"/>
  <c r="O109" i="15"/>
  <c r="N109" i="15"/>
  <c r="M109" i="15"/>
  <c r="H109" i="15"/>
  <c r="D109" i="15"/>
  <c r="O108" i="15"/>
  <c r="N108" i="15"/>
  <c r="M108" i="15"/>
  <c r="H108" i="15"/>
  <c r="D108" i="15"/>
  <c r="O107" i="15"/>
  <c r="N107" i="15"/>
  <c r="M107" i="15"/>
  <c r="H107" i="15"/>
  <c r="D107" i="15"/>
  <c r="O106" i="15"/>
  <c r="N106" i="15"/>
  <c r="M106" i="15"/>
  <c r="H106" i="15"/>
  <c r="D106" i="15"/>
  <c r="O105" i="15"/>
  <c r="N105" i="15"/>
  <c r="M105" i="15"/>
  <c r="H105" i="15"/>
  <c r="D105" i="15"/>
  <c r="O104" i="15"/>
  <c r="N104" i="15"/>
  <c r="M104" i="15"/>
  <c r="H104" i="15"/>
  <c r="D104" i="15"/>
  <c r="O103" i="15"/>
  <c r="N103" i="15"/>
  <c r="M103" i="15"/>
  <c r="H103" i="15"/>
  <c r="D103" i="15"/>
  <c r="O102" i="15"/>
  <c r="N102" i="15"/>
  <c r="M102" i="15"/>
  <c r="H102" i="15"/>
  <c r="D102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3" i="15"/>
  <c r="O94" i="15" s="1"/>
  <c r="N93" i="15"/>
  <c r="N94" i="15" s="1"/>
  <c r="M93" i="15"/>
  <c r="M94" i="15" s="1"/>
  <c r="H93" i="15"/>
  <c r="D93" i="15"/>
  <c r="E63" i="15"/>
  <c r="F150" i="15" l="1"/>
  <c r="H119" i="15"/>
  <c r="L133" i="15"/>
  <c r="L142" i="15"/>
  <c r="D124" i="15"/>
  <c r="O134" i="15"/>
  <c r="O149" i="15" s="1"/>
  <c r="O139" i="15"/>
  <c r="O143" i="15"/>
  <c r="H91" i="15"/>
  <c r="H148" i="15"/>
  <c r="H149" i="15"/>
  <c r="H143" i="15"/>
  <c r="D119" i="15"/>
  <c r="L89" i="15"/>
  <c r="M129" i="15"/>
  <c r="M148" i="15" s="1"/>
  <c r="D148" i="15"/>
  <c r="D149" i="15"/>
  <c r="D150" i="15"/>
  <c r="N139" i="15"/>
  <c r="H94" i="15"/>
  <c r="H134" i="15"/>
  <c r="H139" i="15"/>
  <c r="I150" i="15"/>
  <c r="H150" i="15" s="1"/>
  <c r="M134" i="15"/>
  <c r="M149" i="15" s="1"/>
  <c r="L138" i="15"/>
  <c r="N143" i="15"/>
  <c r="D143" i="15"/>
  <c r="D134" i="15"/>
  <c r="M139" i="15"/>
  <c r="M143" i="15"/>
  <c r="D139" i="15"/>
  <c r="L141" i="15"/>
  <c r="L137" i="15"/>
  <c r="D91" i="15"/>
  <c r="H124" i="15"/>
  <c r="D129" i="15"/>
  <c r="N134" i="15"/>
  <c r="N149" i="15" s="1"/>
  <c r="M91" i="15"/>
  <c r="O116" i="15"/>
  <c r="L105" i="15"/>
  <c r="M124" i="15"/>
  <c r="L132" i="15"/>
  <c r="N129" i="15"/>
  <c r="N148" i="15" s="1"/>
  <c r="L128" i="15"/>
  <c r="O91" i="15"/>
  <c r="H116" i="15"/>
  <c r="O129" i="15"/>
  <c r="H129" i="15"/>
  <c r="N91" i="15"/>
  <c r="L111" i="15"/>
  <c r="O124" i="15"/>
  <c r="N124" i="15"/>
  <c r="L127" i="15"/>
  <c r="L119" i="15"/>
  <c r="M116" i="15"/>
  <c r="N116" i="15"/>
  <c r="D116" i="15"/>
  <c r="L94" i="15"/>
  <c r="D94" i="15"/>
  <c r="L90" i="15"/>
  <c r="L112" i="15"/>
  <c r="L107" i="15"/>
  <c r="L110" i="15"/>
  <c r="L109" i="15"/>
  <c r="L96" i="15"/>
  <c r="L100" i="15"/>
  <c r="L102" i="15"/>
  <c r="L99" i="15"/>
  <c r="L101" i="15"/>
  <c r="L122" i="15"/>
  <c r="L103" i="15"/>
  <c r="L115" i="15"/>
  <c r="L106" i="15"/>
  <c r="L114" i="15"/>
  <c r="L118" i="15"/>
  <c r="L97" i="15"/>
  <c r="L98" i="15"/>
  <c r="L113" i="15"/>
  <c r="L123" i="15"/>
  <c r="L104" i="15"/>
  <c r="L108" i="15"/>
  <c r="L88" i="15"/>
  <c r="L121" i="15"/>
  <c r="L93" i="15"/>
  <c r="I86" i="15"/>
  <c r="I147" i="15" s="1"/>
  <c r="J86" i="15"/>
  <c r="J147" i="15" s="1"/>
  <c r="K86" i="15"/>
  <c r="K147" i="15" s="1"/>
  <c r="F86" i="15"/>
  <c r="F147" i="15" s="1"/>
  <c r="G86" i="15"/>
  <c r="G147" i="15" s="1"/>
  <c r="E86" i="15"/>
  <c r="E147" i="15" s="1"/>
  <c r="O85" i="15"/>
  <c r="N85" i="15"/>
  <c r="M85" i="15"/>
  <c r="H85" i="15"/>
  <c r="D85" i="15"/>
  <c r="O84" i="15"/>
  <c r="N84" i="15"/>
  <c r="M84" i="15"/>
  <c r="H84" i="15"/>
  <c r="D84" i="15"/>
  <c r="O83" i="15"/>
  <c r="N83" i="15"/>
  <c r="M83" i="15"/>
  <c r="H83" i="15"/>
  <c r="D83" i="15"/>
  <c r="I80" i="15"/>
  <c r="J80" i="15"/>
  <c r="K80" i="15"/>
  <c r="F80" i="15"/>
  <c r="G80" i="15"/>
  <c r="E80" i="15"/>
  <c r="O76" i="15"/>
  <c r="N76" i="15"/>
  <c r="M76" i="15"/>
  <c r="H76" i="15"/>
  <c r="D76" i="15"/>
  <c r="I74" i="15"/>
  <c r="J74" i="15"/>
  <c r="K74" i="15"/>
  <c r="F74" i="15"/>
  <c r="G74" i="15"/>
  <c r="E74" i="15"/>
  <c r="O79" i="15"/>
  <c r="N79" i="15"/>
  <c r="M79" i="15"/>
  <c r="H79" i="15"/>
  <c r="D79" i="15"/>
  <c r="O78" i="15"/>
  <c r="N78" i="15"/>
  <c r="M78" i="15"/>
  <c r="H78" i="15"/>
  <c r="D78" i="15"/>
  <c r="O77" i="15"/>
  <c r="N77" i="15"/>
  <c r="M77" i="15"/>
  <c r="H77" i="15"/>
  <c r="D77" i="15"/>
  <c r="O73" i="15"/>
  <c r="N73" i="15"/>
  <c r="M73" i="15"/>
  <c r="H73" i="15"/>
  <c r="D73" i="15"/>
  <c r="O72" i="15"/>
  <c r="N72" i="15"/>
  <c r="M72" i="15"/>
  <c r="H72" i="15"/>
  <c r="D72" i="15"/>
  <c r="O71" i="15"/>
  <c r="N71" i="15"/>
  <c r="M71" i="15"/>
  <c r="H71" i="15"/>
  <c r="D71" i="15"/>
  <c r="O70" i="15"/>
  <c r="N70" i="15"/>
  <c r="M70" i="15"/>
  <c r="H70" i="15"/>
  <c r="D70" i="15"/>
  <c r="O69" i="15"/>
  <c r="N69" i="15"/>
  <c r="M69" i="15"/>
  <c r="H69" i="15"/>
  <c r="D69" i="15"/>
  <c r="O68" i="15"/>
  <c r="N68" i="15"/>
  <c r="M68" i="15"/>
  <c r="H68" i="15"/>
  <c r="D68" i="15"/>
  <c r="O67" i="15"/>
  <c r="N67" i="15"/>
  <c r="M67" i="15"/>
  <c r="H67" i="15"/>
  <c r="D67" i="15"/>
  <c r="O66" i="15"/>
  <c r="N66" i="15"/>
  <c r="M66" i="15"/>
  <c r="H66" i="15"/>
  <c r="D66" i="15"/>
  <c r="O65" i="15"/>
  <c r="N65" i="15"/>
  <c r="M65" i="15"/>
  <c r="H65" i="15"/>
  <c r="D65" i="15"/>
  <c r="I63" i="15"/>
  <c r="J63" i="15"/>
  <c r="K63" i="15"/>
  <c r="F63" i="15"/>
  <c r="G63" i="15"/>
  <c r="D63" i="15" s="1"/>
  <c r="O62" i="15"/>
  <c r="N62" i="15"/>
  <c r="M62" i="15"/>
  <c r="H62" i="15"/>
  <c r="D62" i="15"/>
  <c r="O61" i="15"/>
  <c r="N61" i="15"/>
  <c r="M61" i="15"/>
  <c r="H61" i="15"/>
  <c r="D61" i="15"/>
  <c r="O60" i="15"/>
  <c r="N60" i="15"/>
  <c r="M60" i="15"/>
  <c r="H60" i="15"/>
  <c r="D60" i="15"/>
  <c r="O59" i="15"/>
  <c r="N59" i="15"/>
  <c r="M59" i="15"/>
  <c r="H59" i="15"/>
  <c r="D59" i="15"/>
  <c r="O58" i="15"/>
  <c r="N58" i="15"/>
  <c r="M58" i="15"/>
  <c r="H58" i="15"/>
  <c r="D58" i="15"/>
  <c r="O57" i="15"/>
  <c r="N57" i="15"/>
  <c r="M57" i="15"/>
  <c r="H57" i="15"/>
  <c r="D57" i="15"/>
  <c r="O56" i="15"/>
  <c r="N56" i="15"/>
  <c r="M56" i="15"/>
  <c r="H56" i="15"/>
  <c r="D56" i="15"/>
  <c r="O55" i="15"/>
  <c r="N55" i="15"/>
  <c r="M55" i="15"/>
  <c r="H55" i="15"/>
  <c r="D55" i="15"/>
  <c r="O54" i="15"/>
  <c r="N54" i="15"/>
  <c r="M54" i="15"/>
  <c r="H54" i="15"/>
  <c r="D54" i="15"/>
  <c r="O53" i="15"/>
  <c r="N53" i="15"/>
  <c r="M53" i="15"/>
  <c r="H53" i="15"/>
  <c r="D53" i="15"/>
  <c r="O52" i="15"/>
  <c r="N52" i="15"/>
  <c r="M52" i="15"/>
  <c r="H52" i="15"/>
  <c r="D52" i="15"/>
  <c r="O51" i="15"/>
  <c r="N51" i="15"/>
  <c r="M51" i="15"/>
  <c r="H51" i="15"/>
  <c r="D51" i="15"/>
  <c r="O50" i="15"/>
  <c r="N50" i="15"/>
  <c r="M50" i="15"/>
  <c r="H50" i="15"/>
  <c r="D50" i="15"/>
  <c r="O49" i="15"/>
  <c r="N49" i="15"/>
  <c r="M49" i="15"/>
  <c r="H49" i="15"/>
  <c r="D49" i="15"/>
  <c r="O48" i="15"/>
  <c r="N48" i="15"/>
  <c r="M48" i="15"/>
  <c r="H48" i="15"/>
  <c r="D48" i="15"/>
  <c r="O47" i="15"/>
  <c r="N47" i="15"/>
  <c r="M47" i="15"/>
  <c r="H47" i="15"/>
  <c r="D47" i="15"/>
  <c r="O46" i="15"/>
  <c r="N46" i="15"/>
  <c r="M46" i="15"/>
  <c r="H46" i="15"/>
  <c r="D46" i="15"/>
  <c r="O45" i="15"/>
  <c r="N45" i="15"/>
  <c r="M45" i="15"/>
  <c r="H45" i="15"/>
  <c r="D45" i="15"/>
  <c r="O44" i="15"/>
  <c r="N44" i="15"/>
  <c r="M44" i="15"/>
  <c r="H44" i="15"/>
  <c r="D44" i="15"/>
  <c r="O43" i="15"/>
  <c r="N43" i="15"/>
  <c r="M43" i="15"/>
  <c r="H43" i="15"/>
  <c r="D43" i="15"/>
  <c r="O42" i="15"/>
  <c r="N42" i="15"/>
  <c r="M42" i="15"/>
  <c r="H42" i="15"/>
  <c r="D42" i="15"/>
  <c r="O41" i="15"/>
  <c r="N41" i="15"/>
  <c r="M41" i="15"/>
  <c r="H41" i="15"/>
  <c r="D41" i="15"/>
  <c r="O40" i="15"/>
  <c r="N40" i="15"/>
  <c r="M40" i="15"/>
  <c r="H40" i="15"/>
  <c r="D40" i="15"/>
  <c r="O39" i="15"/>
  <c r="N39" i="15"/>
  <c r="M39" i="15"/>
  <c r="H39" i="15"/>
  <c r="D39" i="15"/>
  <c r="O38" i="15"/>
  <c r="N38" i="15"/>
  <c r="M38" i="15"/>
  <c r="H38" i="15"/>
  <c r="D38" i="15"/>
  <c r="O37" i="15"/>
  <c r="N37" i="15"/>
  <c r="M37" i="15"/>
  <c r="H37" i="15"/>
  <c r="D37" i="15"/>
  <c r="O36" i="15"/>
  <c r="N36" i="15"/>
  <c r="M36" i="15"/>
  <c r="H36" i="15"/>
  <c r="D36" i="15"/>
  <c r="O35" i="15"/>
  <c r="N35" i="15"/>
  <c r="M35" i="15"/>
  <c r="H35" i="15"/>
  <c r="D35" i="15"/>
  <c r="O34" i="15"/>
  <c r="N34" i="15"/>
  <c r="M34" i="15"/>
  <c r="H34" i="15"/>
  <c r="D34" i="15"/>
  <c r="O33" i="15"/>
  <c r="N33" i="15"/>
  <c r="M33" i="15"/>
  <c r="H33" i="15"/>
  <c r="D33" i="15"/>
  <c r="O32" i="15"/>
  <c r="N32" i="15"/>
  <c r="M32" i="15"/>
  <c r="H32" i="15"/>
  <c r="D32" i="15"/>
  <c r="E19" i="15"/>
  <c r="E23" i="15" s="1"/>
  <c r="O29" i="15"/>
  <c r="N29" i="15"/>
  <c r="M29" i="15"/>
  <c r="H29" i="15"/>
  <c r="D29" i="15"/>
  <c r="O27" i="15"/>
  <c r="N27" i="15"/>
  <c r="M27" i="15"/>
  <c r="D27" i="15"/>
  <c r="O26" i="15"/>
  <c r="N26" i="15"/>
  <c r="M26" i="15"/>
  <c r="H26" i="15"/>
  <c r="D26" i="15"/>
  <c r="K30" i="15"/>
  <c r="J25" i="15"/>
  <c r="J30" i="15" s="1"/>
  <c r="I25" i="15"/>
  <c r="G25" i="15"/>
  <c r="G30" i="15" s="1"/>
  <c r="F25" i="15"/>
  <c r="F30" i="15" s="1"/>
  <c r="E25" i="15"/>
  <c r="E30" i="15" s="1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3" i="15"/>
  <c r="J19" i="15"/>
  <c r="J23" i="15" s="1"/>
  <c r="I19" i="15"/>
  <c r="I23" i="15" s="1"/>
  <c r="G19" i="15"/>
  <c r="G23" i="15" s="1"/>
  <c r="F19" i="15"/>
  <c r="F23" i="15" s="1"/>
  <c r="I30" i="15" l="1"/>
  <c r="H25" i="15"/>
  <c r="L124" i="15"/>
  <c r="L149" i="15"/>
  <c r="L143" i="15"/>
  <c r="O150" i="15"/>
  <c r="Q157" i="15"/>
  <c r="L139" i="15"/>
  <c r="M150" i="15"/>
  <c r="F146" i="15"/>
  <c r="F144" i="15" s="1"/>
  <c r="K146" i="15"/>
  <c r="K144" i="15" s="1"/>
  <c r="Q154" i="15"/>
  <c r="L91" i="15"/>
  <c r="G146" i="15"/>
  <c r="G144" i="15" s="1"/>
  <c r="L134" i="15"/>
  <c r="I146" i="15"/>
  <c r="J146" i="15"/>
  <c r="J144" i="15" s="1"/>
  <c r="D147" i="15"/>
  <c r="H147" i="15"/>
  <c r="N150" i="15"/>
  <c r="E146" i="15"/>
  <c r="L129" i="15"/>
  <c r="O148" i="15"/>
  <c r="L148" i="15" s="1"/>
  <c r="L116" i="15"/>
  <c r="D30" i="15"/>
  <c r="M86" i="15"/>
  <c r="M147" i="15" s="1"/>
  <c r="L84" i="15"/>
  <c r="L85" i="15"/>
  <c r="N86" i="15"/>
  <c r="N147" i="15" s="1"/>
  <c r="H74" i="15"/>
  <c r="H80" i="15"/>
  <c r="H86" i="15"/>
  <c r="O86" i="15"/>
  <c r="O147" i="15" s="1"/>
  <c r="D74" i="15"/>
  <c r="D80" i="15"/>
  <c r="L83" i="15"/>
  <c r="D86" i="15"/>
  <c r="O80" i="15"/>
  <c r="N80" i="15"/>
  <c r="M80" i="15"/>
  <c r="O74" i="15"/>
  <c r="N74" i="15"/>
  <c r="M74" i="15"/>
  <c r="L79" i="15"/>
  <c r="L76" i="15"/>
  <c r="L35" i="15"/>
  <c r="L43" i="15"/>
  <c r="L47" i="15"/>
  <c r="L51" i="15"/>
  <c r="L77" i="15"/>
  <c r="L65" i="15"/>
  <c r="L69" i="15"/>
  <c r="L72" i="15"/>
  <c r="L78" i="15"/>
  <c r="L54" i="15"/>
  <c r="L58" i="15"/>
  <c r="H63" i="15"/>
  <c r="L55" i="15"/>
  <c r="L68" i="15"/>
  <c r="L71" i="15"/>
  <c r="N63" i="15"/>
  <c r="M63" i="15"/>
  <c r="L67" i="15"/>
  <c r="O63" i="15"/>
  <c r="L66" i="15"/>
  <c r="L70" i="15"/>
  <c r="L73" i="15"/>
  <c r="L59" i="15"/>
  <c r="L36" i="15"/>
  <c r="L40" i="15"/>
  <c r="L44" i="15"/>
  <c r="L48" i="15"/>
  <c r="L52" i="15"/>
  <c r="L33" i="15"/>
  <c r="L37" i="15"/>
  <c r="L41" i="15"/>
  <c r="L45" i="15"/>
  <c r="L49" i="15"/>
  <c r="L32" i="15"/>
  <c r="L56" i="15"/>
  <c r="L60" i="15"/>
  <c r="L61" i="15"/>
  <c r="L34" i="15"/>
  <c r="L38" i="15"/>
  <c r="L42" i="15"/>
  <c r="L46" i="15"/>
  <c r="L50" i="15"/>
  <c r="L53" i="15"/>
  <c r="L57" i="15"/>
  <c r="L62" i="15"/>
  <c r="L39" i="15"/>
  <c r="H30" i="15"/>
  <c r="H23" i="15"/>
  <c r="M19" i="15"/>
  <c r="M23" i="15" s="1"/>
  <c r="M25" i="15"/>
  <c r="M30" i="15" s="1"/>
  <c r="L26" i="15"/>
  <c r="H19" i="15"/>
  <c r="L22" i="15"/>
  <c r="N25" i="15"/>
  <c r="N30" i="15" s="1"/>
  <c r="L27" i="15"/>
  <c r="L29" i="15"/>
  <c r="D23" i="15"/>
  <c r="N19" i="15"/>
  <c r="N23" i="15" s="1"/>
  <c r="D19" i="15"/>
  <c r="O19" i="15"/>
  <c r="O23" i="15" s="1"/>
  <c r="D25" i="15"/>
  <c r="O25" i="15"/>
  <c r="O30" i="15" s="1"/>
  <c r="H146" i="15" l="1"/>
  <c r="H144" i="15" s="1"/>
  <c r="Q156" i="15"/>
  <c r="L150" i="15"/>
  <c r="I144" i="15"/>
  <c r="Q155" i="15"/>
  <c r="Q158" i="15"/>
  <c r="Q153" i="15"/>
  <c r="Q159" i="15"/>
  <c r="Q160" i="15"/>
  <c r="Q151" i="15"/>
  <c r="N146" i="15"/>
  <c r="N144" i="15" s="1"/>
  <c r="L147" i="15"/>
  <c r="O146" i="15"/>
  <c r="O144" i="15" s="1"/>
  <c r="M146" i="15"/>
  <c r="E144" i="15"/>
  <c r="D146" i="15"/>
  <c r="D144" i="15" s="1"/>
  <c r="L86" i="15"/>
  <c r="L80" i="15"/>
  <c r="L74" i="15"/>
  <c r="L63" i="15"/>
  <c r="L30" i="15"/>
  <c r="L23" i="15"/>
  <c r="L19" i="15"/>
  <c r="L25" i="15"/>
  <c r="Q161" i="15" l="1"/>
  <c r="L146" i="15"/>
  <c r="L144" i="15" s="1"/>
  <c r="M144" i="15"/>
  <c r="Q162" i="15" l="1"/>
  <c r="F33" i="8" l="1"/>
  <c r="G33" i="8"/>
  <c r="I33" i="8"/>
  <c r="J33" i="8"/>
  <c r="K33" i="8"/>
  <c r="E33" i="8"/>
  <c r="D33" i="8" s="1"/>
  <c r="O35" i="8"/>
  <c r="N35" i="8"/>
  <c r="M35" i="8"/>
  <c r="H35" i="8"/>
  <c r="D35" i="8"/>
  <c r="O34" i="8"/>
  <c r="N34" i="8"/>
  <c r="M34" i="8"/>
  <c r="L34" i="8" s="1"/>
  <c r="H34" i="8"/>
  <c r="D34" i="8"/>
  <c r="L35" i="8" l="1"/>
  <c r="Q61" i="8" s="1"/>
  <c r="O30" i="8"/>
  <c r="O31" i="8" s="1"/>
  <c r="N30" i="8"/>
  <c r="N31" i="8" s="1"/>
  <c r="M30" i="8"/>
  <c r="M31" i="8" s="1"/>
  <c r="H30" i="8"/>
  <c r="D30" i="8"/>
  <c r="D31" i="8" s="1"/>
  <c r="F31" i="8"/>
  <c r="K31" i="8"/>
  <c r="J31" i="8"/>
  <c r="I31" i="8"/>
  <c r="G31" i="8"/>
  <c r="E31" i="8"/>
  <c r="L31" i="8" l="1"/>
  <c r="L30" i="8"/>
  <c r="H31" i="8"/>
  <c r="H18" i="6" l="1"/>
  <c r="I51" i="8" l="1"/>
  <c r="J51" i="8"/>
  <c r="K51" i="8"/>
  <c r="E51" i="8"/>
  <c r="F51" i="8"/>
  <c r="G51" i="8"/>
  <c r="K54" i="8" l="1"/>
  <c r="J54" i="8"/>
  <c r="I54" i="8"/>
  <c r="G54" i="8"/>
  <c r="F54" i="8"/>
  <c r="E54" i="8"/>
  <c r="O53" i="8"/>
  <c r="N53" i="8"/>
  <c r="N54" i="8" s="1"/>
  <c r="M53" i="8"/>
  <c r="M54" i="8" s="1"/>
  <c r="H53" i="8"/>
  <c r="H54" i="8" s="1"/>
  <c r="D53" i="8"/>
  <c r="D54" i="8" s="1"/>
  <c r="I38" i="8"/>
  <c r="J38" i="8"/>
  <c r="K38" i="8"/>
  <c r="F38" i="8"/>
  <c r="G38" i="8"/>
  <c r="E38" i="8"/>
  <c r="I44" i="8"/>
  <c r="J44" i="8"/>
  <c r="K44" i="8"/>
  <c r="E44" i="8"/>
  <c r="F44" i="8"/>
  <c r="G44" i="8"/>
  <c r="O43" i="8"/>
  <c r="O44" i="8" s="1"/>
  <c r="N43" i="8"/>
  <c r="N44" i="8" s="1"/>
  <c r="M43" i="8"/>
  <c r="M44" i="8" s="1"/>
  <c r="H43" i="8"/>
  <c r="H44" i="8" s="1"/>
  <c r="D43" i="8"/>
  <c r="D44" i="8" s="1"/>
  <c r="L53" i="8" l="1"/>
  <c r="Q66" i="8" s="1"/>
  <c r="O54" i="8"/>
  <c r="L54" i="8" s="1"/>
  <c r="L43" i="8"/>
  <c r="Q65" i="8" s="1"/>
  <c r="L44" i="8" l="1"/>
  <c r="H49" i="8" l="1"/>
  <c r="H51" i="8" s="1"/>
  <c r="Q25" i="6"/>
  <c r="Q24" i="6"/>
  <c r="Q23" i="6"/>
  <c r="Q21" i="6"/>
  <c r="I41" i="8"/>
  <c r="J41" i="8"/>
  <c r="K41" i="8"/>
  <c r="I47" i="8"/>
  <c r="J47" i="8"/>
  <c r="K47" i="8"/>
  <c r="O49" i="8"/>
  <c r="O51" i="8" s="1"/>
  <c r="N49" i="8"/>
  <c r="N51" i="8" s="1"/>
  <c r="M49" i="8"/>
  <c r="M51" i="8" s="1"/>
  <c r="O46" i="8"/>
  <c r="O47" i="8" s="1"/>
  <c r="N46" i="8"/>
  <c r="N47" i="8" s="1"/>
  <c r="M46" i="8"/>
  <c r="H46" i="8"/>
  <c r="H47" i="8" s="1"/>
  <c r="O40" i="8"/>
  <c r="O41" i="8" s="1"/>
  <c r="N40" i="8"/>
  <c r="N41" i="8" s="1"/>
  <c r="M40" i="8"/>
  <c r="H40" i="8"/>
  <c r="H41" i="8" s="1"/>
  <c r="H37" i="8"/>
  <c r="M37" i="8"/>
  <c r="N37" i="8"/>
  <c r="O37" i="8"/>
  <c r="O36" i="8"/>
  <c r="N36" i="8"/>
  <c r="N33" i="8" s="1"/>
  <c r="M36" i="8"/>
  <c r="H36" i="8"/>
  <c r="I22" i="6"/>
  <c r="J22" i="6"/>
  <c r="K22" i="6"/>
  <c r="I19" i="6"/>
  <c r="J19" i="6"/>
  <c r="J23" i="6" s="1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D46" i="8"/>
  <c r="D47" i="8" s="1"/>
  <c r="D40" i="8"/>
  <c r="D41" i="8" s="1"/>
  <c r="E22" i="6"/>
  <c r="F22" i="6"/>
  <c r="G22" i="6"/>
  <c r="E19" i="6"/>
  <c r="F19" i="6"/>
  <c r="G19" i="6"/>
  <c r="D21" i="6"/>
  <c r="D22" i="6" s="1"/>
  <c r="D18" i="6"/>
  <c r="D19" i="6" s="1"/>
  <c r="D49" i="8"/>
  <c r="D51" i="8" s="1"/>
  <c r="G47" i="8"/>
  <c r="F47" i="8"/>
  <c r="E47" i="8"/>
  <c r="G41" i="8"/>
  <c r="E41" i="8"/>
  <c r="F41" i="8"/>
  <c r="F55" i="8" s="1"/>
  <c r="D37" i="8"/>
  <c r="D36" i="8"/>
  <c r="L21" i="6"/>
  <c r="O33" i="8" l="1"/>
  <c r="O38" i="8" s="1"/>
  <c r="O55" i="8" s="1"/>
  <c r="M33" i="8"/>
  <c r="G55" i="8"/>
  <c r="H33" i="8"/>
  <c r="L51" i="8"/>
  <c r="E55" i="8"/>
  <c r="I55" i="8"/>
  <c r="K55" i="8"/>
  <c r="J55" i="8"/>
  <c r="M38" i="8"/>
  <c r="L49" i="8"/>
  <c r="Q64" i="8" s="1"/>
  <c r="L37" i="8"/>
  <c r="L18" i="6"/>
  <c r="L19" i="6" s="1"/>
  <c r="F23" i="6"/>
  <c r="H38" i="8"/>
  <c r="H55" i="8" s="1"/>
  <c r="E23" i="6"/>
  <c r="N23" i="6"/>
  <c r="K23" i="6"/>
  <c r="O23" i="6"/>
  <c r="M19" i="6"/>
  <c r="M23" i="6" s="1"/>
  <c r="M47" i="8"/>
  <c r="L47" i="8" s="1"/>
  <c r="L46" i="8"/>
  <c r="Q60" i="8" s="1"/>
  <c r="H23" i="6"/>
  <c r="I23" i="6"/>
  <c r="N38" i="8"/>
  <c r="N55" i="8" s="1"/>
  <c r="D23" i="6"/>
  <c r="Q22" i="6"/>
  <c r="L22" i="6"/>
  <c r="L40" i="8"/>
  <c r="Q63" i="8" s="1"/>
  <c r="M41" i="8"/>
  <c r="G23" i="6"/>
  <c r="L36" i="8"/>
  <c r="D38" i="8"/>
  <c r="D55" i="8" s="1"/>
  <c r="L38" i="8" l="1"/>
  <c r="L33" i="8"/>
  <c r="Q62" i="8"/>
  <c r="Q67" i="8" s="1"/>
  <c r="M55" i="8"/>
  <c r="L23" i="6"/>
  <c r="Q20" i="6"/>
  <c r="Q26" i="6" s="1"/>
  <c r="L41" i="8"/>
  <c r="L55" i="8" l="1"/>
  <c r="Q68" i="8" s="1"/>
  <c r="Q28" i="6"/>
  <c r="Q30" i="6"/>
</calcChain>
</file>

<file path=xl/sharedStrings.xml><?xml version="1.0" encoding="utf-8"?>
<sst xmlns="http://schemas.openxmlformats.org/spreadsheetml/2006/main" count="3173" uniqueCount="585">
  <si>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</si>
  <si>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</si>
  <si>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</si>
  <si>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</si>
  <si>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</si>
  <si>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</si>
  <si>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</si>
  <si>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</si>
  <si>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</si>
  <si>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</si>
  <si>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</si>
  <si>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</si>
  <si>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</si>
  <si>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</si>
  <si>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</si>
  <si>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</si>
  <si>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</si>
  <si>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</si>
  <si>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</si>
  <si>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</si>
  <si>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</si>
  <si>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</si>
  <si>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</si>
  <si>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</si>
  <si>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</si>
  <si>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</si>
  <si>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</si>
  <si>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</si>
  <si>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</si>
  <si>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</si>
  <si>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</si>
  <si>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</si>
  <si>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</si>
  <si>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</si>
  <si>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</si>
  <si>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</si>
  <si>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</si>
  <si>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</si>
  <si>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</si>
  <si>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</si>
  <si>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</si>
  <si>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</si>
  <si>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</si>
  <si>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</si>
  <si>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</si>
  <si>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</si>
  <si>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</si>
  <si>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</si>
  <si>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</si>
  <si>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</si>
  <si>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</si>
  <si>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</si>
  <si>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</si>
  <si>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</si>
  <si>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</si>
  <si>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</si>
  <si>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</si>
  <si>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</si>
  <si>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</si>
  <si>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</si>
  <si>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</si>
  <si>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</si>
  <si>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</si>
  <si>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</si>
  <si>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</si>
  <si>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</si>
  <si>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</si>
  <si>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</si>
  <si>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</si>
  <si>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</si>
  <si>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</si>
  <si>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</si>
  <si>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</si>
  <si>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</si>
  <si>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</si>
  <si>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</si>
  <si>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</si>
  <si>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</si>
  <si>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</si>
  <si>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</si>
  <si>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</si>
  <si>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</si>
  <si>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</si>
  <si>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</si>
  <si>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</si>
  <si>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</si>
  <si>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</si>
  <si>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</si>
  <si>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</si>
  <si>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</si>
  <si>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</si>
  <si>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</si>
  <si>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</si>
  <si>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</si>
  <si>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</si>
  <si>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</si>
  <si>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</si>
  <si>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</si>
  <si>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</si>
  <si>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</si>
  <si>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</si>
  <si>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</si>
  <si>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</si>
  <si>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</si>
  <si>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</si>
  <si>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</si>
  <si>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</si>
  <si>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</si>
  <si>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</si>
  <si>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</si>
  <si>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</si>
  <si>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</si>
  <si>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</si>
  <si>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</si>
  <si>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</si>
  <si>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</si>
  <si>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</si>
  <si>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</si>
  <si>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</si>
  <si>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</si>
  <si>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</si>
  <si>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</si>
  <si>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</si>
  <si>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</si>
  <si>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</si>
  <si>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</si>
  <si>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</si>
  <si>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</si>
  <si>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</si>
  <si>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</si>
  <si>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</si>
  <si>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</si>
  <si>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</si>
  <si>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</si>
  <si>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</si>
  <si>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</si>
  <si>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</si>
  <si>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</si>
  <si>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</si>
  <si>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</si>
  <si>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</si>
  <si>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</si>
  <si>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</si>
  <si>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</si>
  <si>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</si>
  <si>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</si>
  <si>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</si>
  <si>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</si>
  <si>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</si>
  <si>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</si>
  <si>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</si>
  <si>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</si>
  <si>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</si>
  <si>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</si>
  <si>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</si>
  <si>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</si>
  <si>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</si>
  <si>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</si>
  <si>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</si>
  <si>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</si>
  <si>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</si>
  <si>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</si>
  <si>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</si>
  <si>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</si>
  <si>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</si>
  <si>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</si>
  <si>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</si>
  <si>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</si>
  <si>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</si>
  <si>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</si>
  <si>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</si>
  <si>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</si>
  <si>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</si>
  <si>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</si>
  <si>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</si>
  <si>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</si>
  <si>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</si>
  <si>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</si>
  <si>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</si>
  <si>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</si>
  <si>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</si>
  <si>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</si>
  <si>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</si>
  <si>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</si>
  <si>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</si>
  <si>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</si>
  <si>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</si>
  <si>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</si>
  <si>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</si>
  <si>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</si>
  <si>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</si>
  <si>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</si>
  <si>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</si>
  <si>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</si>
  <si>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</si>
  <si>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</si>
  <si>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</si>
  <si>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</si>
  <si>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</si>
  <si>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</si>
  <si>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</si>
  <si>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</si>
  <si>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</si>
  <si>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</si>
  <si>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</si>
  <si>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</si>
  <si>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</si>
  <si>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</si>
  <si>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</si>
  <si>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</si>
  <si>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</si>
  <si>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</si>
  <si>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</si>
  <si>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</si>
  <si>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</si>
  <si>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</si>
  <si>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</si>
  <si>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</si>
  <si>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</si>
  <si>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</si>
  <si>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</si>
  <si>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</si>
  <si>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</si>
  <si>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</si>
  <si>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</si>
  <si>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</si>
  <si>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</si>
  <si>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</si>
  <si>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</si>
  <si>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</si>
  <si>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</si>
  <si>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</si>
  <si>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</si>
  <si>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</si>
  <si>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</si>
  <si>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</si>
  <si>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</si>
  <si>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</si>
  <si>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</si>
  <si>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</si>
  <si>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</si>
  <si>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</si>
  <si>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</si>
  <si>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</si>
  <si>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</si>
  <si>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</si>
  <si>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</si>
  <si>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</si>
  <si>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</si>
  <si>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</si>
  <si>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</si>
  <si>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</si>
  <si>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</si>
  <si>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</si>
  <si>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</si>
  <si>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</si>
  <si>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</si>
  <si>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</si>
  <si>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</si>
  <si>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</si>
  <si>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</si>
  <si>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</si>
  <si>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</si>
  <si>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</si>
  <si>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</si>
  <si>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</si>
  <si>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</si>
  <si>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</si>
  <si>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</si>
  <si>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</si>
  <si>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</si>
  <si>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</si>
  <si>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</si>
  <si>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</si>
  <si>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</si>
  <si>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</si>
  <si>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</si>
  <si>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</si>
  <si>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</si>
  <si>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</si>
  <si>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</si>
  <si>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</si>
  <si>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</si>
  <si>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</si>
  <si>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</si>
  <si>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</si>
  <si>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</si>
  <si>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</si>
  <si>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</si>
  <si>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</si>
  <si>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</si>
  <si>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</si>
  <si>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</si>
  <si>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</si>
  <si>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</si>
  <si>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</si>
  <si>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</si>
  <si>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</si>
  <si>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</si>
  <si>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</si>
  <si>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</si>
  <si>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</si>
  <si>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</si>
  <si>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</si>
  <si>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</si>
  <si>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</si>
  <si>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</si>
  <si>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</si>
  <si>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</si>
  <si>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</si>
  <si>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</si>
  <si>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</si>
  <si>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</si>
  <si>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</si>
  <si>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</si>
  <si>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</si>
  <si>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</si>
  <si>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</si>
  <si>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</si>
  <si>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</si>
  <si>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</si>
  <si>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</si>
  <si>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</si>
  <si>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</si>
  <si>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</si>
  <si>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</si>
  <si>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</si>
  <si>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</si>
  <si>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</si>
  <si>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</si>
  <si>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</si>
  <si>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</si>
  <si>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</si>
  <si>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</si>
  <si>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</si>
  <si>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</si>
  <si>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</si>
  <si>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</si>
  <si>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</si>
  <si>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</si>
  <si>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</si>
  <si>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</si>
  <si>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</si>
  <si>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</si>
  <si>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</si>
  <si>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</si>
  <si>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</si>
  <si>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</si>
  <si>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</si>
  <si>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</si>
  <si>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</si>
  <si>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</si>
  <si>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</si>
  <si>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</si>
  <si>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</si>
  <si>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</si>
  <si>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</si>
  <si>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</si>
  <si>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</si>
  <si>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</si>
  <si>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</si>
  <si>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</si>
  <si>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</si>
  <si>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</si>
  <si>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</si>
  <si>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</si>
  <si>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</si>
  <si>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</si>
  <si>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</si>
  <si>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</si>
  <si>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</si>
  <si>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</si>
  <si>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</si>
  <si>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</si>
  <si>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</si>
  <si>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</si>
  <si>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</si>
  <si>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</si>
  <si>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</si>
  <si>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</si>
  <si>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</si>
  <si>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</si>
  <si>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</si>
  <si>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</si>
  <si>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</si>
  <si>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</si>
  <si>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</si>
  <si>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</si>
  <si>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</si>
  <si>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</si>
  <si>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</si>
  <si>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</si>
  <si>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</si>
  <si>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</si>
  <si>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</si>
  <si>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</si>
  <si>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</si>
  <si>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</si>
  <si>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</si>
  <si>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</si>
  <si>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</si>
  <si>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</si>
  <si>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</si>
  <si>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</si>
  <si>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</si>
  <si>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</si>
  <si>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</si>
  <si>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</si>
  <si>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</si>
  <si>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</si>
  <si>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</si>
  <si>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</si>
  <si>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</si>
  <si>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</si>
  <si>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</si>
  <si>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</si>
  <si>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</si>
  <si>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</si>
  <si>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</si>
  <si>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</si>
  <si>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</si>
  <si>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</si>
  <si>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</si>
  <si>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</si>
  <si>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</si>
  <si>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</si>
  <si>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</si>
  <si>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</si>
  <si>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</si>
  <si>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</si>
  <si>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</si>
  <si>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</si>
  <si>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</si>
  <si>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</si>
  <si>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</si>
  <si>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</si>
  <si>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</si>
  <si>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</si>
  <si>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</si>
  <si>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</si>
  <si>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</si>
  <si>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</si>
  <si>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</si>
  <si>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</si>
  <si>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</si>
  <si>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</si>
  <si>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</si>
  <si>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</si>
  <si>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</si>
  <si>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</si>
  <si>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</si>
  <si>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</si>
  <si>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</si>
  <si>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</si>
  <si>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</si>
  <si>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</si>
  <si>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</si>
  <si>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</si>
  <si>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</si>
  <si>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</si>
  <si>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</si>
  <si>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</si>
  <si>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</si>
  <si>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</si>
  <si>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</si>
  <si>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</si>
  <si>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</si>
  <si>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</si>
  <si>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</si>
  <si>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</si>
  <si>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</si>
  <si>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</si>
  <si>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</si>
  <si>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</si>
  <si>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</si>
  <si>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</si>
  <si>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</si>
  <si>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</si>
  <si>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</si>
  <si>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</si>
  <si>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</si>
  <si>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</si>
  <si>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</si>
  <si>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</si>
  <si>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</si>
  <si>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</si>
  <si>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</si>
  <si>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</si>
  <si>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</si>
  <si>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</si>
  <si>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</si>
  <si>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</si>
  <si>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</si>
  <si>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</si>
  <si>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</si>
  <si>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</si>
  <si>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</si>
  <si>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</si>
  <si>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</si>
  <si>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</si>
  <si>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</si>
  <si>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</si>
  <si>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</si>
  <si>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</si>
  <si>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</si>
  <si>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</si>
  <si>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>4.1.3.4.</t>
  </si>
  <si>
    <t xml:space="preserve">   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</si>
  <si>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</si>
  <si>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 xml:space="preserve">    sprendimo Nr. T1-62 redakcija)</t>
  </si>
  <si>
    <t>sprendimo Nr. T1-62 redakcija)</t>
  </si>
  <si>
    <t xml:space="preserve"> (Telšių rajono savivaldybės tarybos 2017 m. gegužės 25 d.</t>
  </si>
  <si>
    <t>Kitos dotacijos ir lėšos iš kitų valdymo lygių, iš jų:</t>
  </si>
  <si>
    <t xml:space="preserve">neformaliajam  vaikų švietimui </t>
  </si>
  <si>
    <t>4.1.3.5.</t>
  </si>
  <si>
    <t>Privalomųjų biologinio saugumo priemonių neversliniuose kiaulininkystės ūkiuose taikymui įvertinti ir sklaidai apie afrikinį kiaulių marą organizuoti</t>
  </si>
  <si>
    <t>4.1.3.6.</t>
  </si>
  <si>
    <t>4.1.3.6.1.</t>
  </si>
  <si>
    <t>4.1.3.6.2.</t>
  </si>
  <si>
    <t>4.1.3.6.3.</t>
  </si>
  <si>
    <t>darbuotojų darbo apmokėjimo įstatymui laipsniškai įgyvendinti</t>
  </si>
  <si>
    <t>privalomųjų biologinio saugumo priemonių neversliniuose kiaulininkystės ūkiuose taikymui įvertinti ir sklaidai apie afrikinį kiaulių marą organizuoti</t>
  </si>
  <si>
    <t>sprendimo Nr. T1-136 redakcija)</t>
  </si>
  <si>
    <t xml:space="preserve"> (Telšių rajono savivaldybės tarybos 2017 m. birželio  29 d.</t>
  </si>
  <si>
    <t xml:space="preserve"> (Telšių rajono savivaldybės tarybos 2017 m. birželio 29 d.</t>
  </si>
  <si>
    <t>4.1.3.6.4.</t>
  </si>
  <si>
    <t>4.1.3.1.6.</t>
  </si>
  <si>
    <t>Telšių r. Varnių Motiejaus Valančiaus gimnazija, Dariaus ir Girėno g. 56, Varniai, Telšių r.</t>
  </si>
  <si>
    <t>sprendimo Nr. T1-180  redakcija)</t>
  </si>
  <si>
    <t xml:space="preserve"> (Telšių rajono savivaldybės tarybos 2017 m. rugsėjo 28 d.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</si>
  <si>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</si>
  <si>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</si>
  <si>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</si>
  <si>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</si>
  <si>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4.1.3.7.</t>
  </si>
  <si>
    <t>Valstybės biudžeto dotacija savivaldybei, nuosavam lėšų indėliui bendrai iš ES struktūrinių fondų lėšų finansuojamiems projektams finansuoti</t>
  </si>
  <si>
    <t>sprendimo Nr. T1-240 redakcija)</t>
  </si>
  <si>
    <t xml:space="preserve"> (Telšių rajono savivaldybės tarybos 2017 m.  lapkričio 23 d.</t>
  </si>
  <si>
    <t xml:space="preserve"> (Telšių rajono savivaldybės tarybos 2017 m. lapkričio 23 d.</t>
  </si>
  <si>
    <t xml:space="preserve">    (Telšių rajono savivaldybės tarybos 2017 m. lapkričio 23 d.</t>
  </si>
  <si>
    <t xml:space="preserve"> (Telšių rajono savivaldybės tarybos 2017 m.  gruodžio 7 d.</t>
  </si>
  <si>
    <t xml:space="preserve"> (Telšių rajono savivaldybės tarybos 2017 m. gruodžio 7 d.</t>
  </si>
  <si>
    <t xml:space="preserve">    (Telšių rajono savivaldybės tarybos 2017 m. gruodžio 7 d.</t>
  </si>
  <si>
    <t>4.1.3.6.5.</t>
  </si>
  <si>
    <t>sprendimo Nr. T1- 293 redakcija)</t>
  </si>
  <si>
    <t>sprendimo Nr. T1- 180 redakcija)</t>
  </si>
  <si>
    <t>sprendimo Nr. T1-293 redakcija)</t>
  </si>
  <si>
    <t xml:space="preserve">    sprendimo Nr. T1- 293 redakcija)</t>
  </si>
  <si>
    <t>psichologo paslaugų mokyklose prieinamumui užtikrinti</t>
  </si>
  <si>
    <t>sprendimo Nr. T1-317 redakcija)</t>
  </si>
  <si>
    <t>sprendimo Nr. T1-317   redakcija)</t>
  </si>
  <si>
    <t xml:space="preserve">    sprendimo Nr. T1-317 redakcija)</t>
  </si>
  <si>
    <t xml:space="preserve"> (Telšių rajono savivaldybės tarybos 2017 m.  gruodžio 27 d.</t>
  </si>
  <si>
    <t>sprendimo Nr. T1-327   redakcija)</t>
  </si>
  <si>
    <t>2.5.</t>
  </si>
  <si>
    <t>Palūkanos už paskolas</t>
  </si>
  <si>
    <t>padangų atliekų transportavimo iki atliekų naudotojo paslaugoms įsigyti</t>
  </si>
  <si>
    <t>4.3.3.</t>
  </si>
  <si>
    <t xml:space="preserve"> (Telšių rajono savivaldybės tarybos 2017 m. gruodžio 27 d.</t>
  </si>
  <si>
    <t>sprendimo Nr. T1-327    redakcija)</t>
  </si>
  <si>
    <t>(Telšių rajono savivaldybės tarybos 2017 m. kovo 30 d.</t>
  </si>
  <si>
    <t>(Telšių rajono savivaldybės tarybos 2017 m. gegužės 25 d.</t>
  </si>
  <si>
    <t>(Telšių rajono savivaldybės tarybos 2017 m. birželio 29 d.</t>
  </si>
  <si>
    <t>sprendimo Nr. T1-180 redakcija)</t>
  </si>
  <si>
    <t>(Telšių rajono savivaldybės tarybos 2017 m. rugsėjo 28 d.</t>
  </si>
  <si>
    <t>(Telšių rajono savivaldybės tarybos 2017 m. lapkričio 23 d.</t>
  </si>
  <si>
    <t>sprendimo Nr. T1- 293redakcija)</t>
  </si>
  <si>
    <t>(Telšių rajono savivaldybės tarybos 2017 m. gruodžio 7 d.</t>
  </si>
  <si>
    <t>(Telšių rajono savivaldybės tarybos 2017 m. gruodžio 27 d.</t>
  </si>
  <si>
    <t>sprendimo Nr. T1-327 redakcija)</t>
  </si>
  <si>
    <t>sprendimo Nr. T1-293  redakcija)</t>
  </si>
  <si>
    <t xml:space="preserve"> 2017 METŲ ASIGNAVIMAI SAVARANKIŠKOSIOMS FUNKCIJOMS VYKDYTI PAGAL ASIGNAVIMŲ VALDYTOJUS</t>
  </si>
  <si>
    <t>(Telšių rajono savivaldybės tarybos 2017 m.gegužės 25 d.</t>
  </si>
  <si>
    <t>(Telšių rajono savivaldybės tarybos 2017 m. birželio  29 d.</t>
  </si>
  <si>
    <t xml:space="preserve">                                                            sprendimo Nr. T1-240 redakcija)</t>
  </si>
  <si>
    <t>(Telšių rajono savivaldybės tarybos 2017 m. gruodžio 7d.</t>
  </si>
  <si>
    <t>sprendimo Nr. T1-317  redakcija)</t>
  </si>
  <si>
    <t>(Telšių rajono savivaldybės tarybos 2017 m. gruodžio 27d.</t>
  </si>
  <si>
    <t>sprendimo Nr. T1-327     redakcija)</t>
  </si>
  <si>
    <t>Telšių rajono savivaldybės tarybos 2017 m. kovo 30 d.</t>
  </si>
  <si>
    <t>sprendimo Nr. T1-240  redakcija)</t>
  </si>
  <si>
    <t xml:space="preserve"> (Telšių rajono savivaldybės tarybos 2017 m.gruodžio 27 d.</t>
  </si>
  <si>
    <t>sprendimo Nr. T1- 240  redakcija)</t>
  </si>
  <si>
    <t>Telšių rajono savivaldybės tarybos 2017 m. lapkričio 23 d.</t>
  </si>
  <si>
    <t>sprendimo Nr. T1-327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</si>
</sst>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68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3" fillId="6" borderId="10" xfId="0" applyNumberFormat="1" applyFont="1" applyFill="1" applyBorder="1" applyAlignment="1"/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5" xfId="0" applyNumberFormat="1" applyFont="1" applyFill="1" applyBorder="1" applyAlignment="1">
      <alignment horizontal="right" vertical="top"/>
    </xf>
    <xf numFmtId="164" fontId="3" fillId="7" borderId="0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/>
    <xf numFmtId="49" fontId="7" fillId="0" borderId="12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 indent="26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8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vertical="top" indent="25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6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0" fontId="15" fillId="0" borderId="0" xfId="0" applyFont="1" applyAlignment="1">
      <alignment horizontal="left" wrapText="1" indent="24"/>
    </xf>
    <xf numFmtId="0" fontId="15" fillId="0" borderId="0" xfId="0" applyFont="1" applyAlignment="1">
      <alignment horizontal="left" wrapText="1" indent="25"/>
    </xf>
    <xf numFmtId="0" fontId="15" fillId="0" borderId="0" xfId="0" applyFont="1" applyAlignment="1">
      <alignment horizontal="left" vertical="top" wrapText="1" indent="25"/>
    </xf>
    <xf numFmtId="164" fontId="5" fillId="0" borderId="6" xfId="0" applyNumberFormat="1" applyFont="1" applyFill="1" applyBorder="1" applyAlignment="1">
      <alignment horizontal="left"/>
    </xf>
    <xf numFmtId="2" fontId="7" fillId="0" borderId="4" xfId="0" applyNumberFormat="1" applyFont="1" applyBorder="1" applyAlignment="1">
      <alignment horizontal="center" vertical="top"/>
    </xf>
    <xf numFmtId="2" fontId="7" fillId="0" borderId="4" xfId="0" applyNumberFormat="1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164" fontId="7" fillId="0" borderId="3" xfId="0" applyNumberFormat="1" applyFont="1" applyBorder="1" applyAlignment="1">
      <alignment horizontal="center" vertical="top"/>
    </xf>
    <xf numFmtId="164" fontId="7" fillId="0" borderId="8" xfId="0" applyNumberFormat="1" applyFont="1" applyBorder="1" applyAlignment="1">
      <alignment vertical="top"/>
    </xf>
    <xf numFmtId="164" fontId="3" fillId="6" borderId="12" xfId="0" applyNumberFormat="1" applyFont="1" applyFill="1" applyBorder="1" applyAlignment="1"/>
    <xf numFmtId="49" fontId="7" fillId="0" borderId="2" xfId="0" applyNumberFormat="1" applyFont="1" applyBorder="1" applyAlignment="1">
      <alignment horizontal="center" vertical="top"/>
    </xf>
    <xf numFmtId="164" fontId="8" fillId="0" borderId="13" xfId="0" applyNumberFormat="1" applyFont="1" applyFill="1" applyBorder="1" applyAlignment="1">
      <alignment horizontal="left" wrapText="1" indent="1"/>
    </xf>
    <xf numFmtId="49" fontId="7" fillId="0" borderId="5" xfId="0" applyNumberFormat="1" applyFont="1" applyBorder="1" applyAlignment="1">
      <alignment horizontal="center"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11" xfId="0" applyNumberFormat="1" applyFont="1" applyBorder="1" applyAlignment="1">
      <alignment horizontal="center" vertical="top"/>
    </xf>
    <xf numFmtId="164" fontId="3" fillId="6" borderId="7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top"/>
    </xf>
    <xf numFmtId="164" fontId="8" fillId="3" borderId="13" xfId="0" applyNumberFormat="1" applyFont="1" applyFill="1" applyBorder="1" applyAlignment="1">
      <alignment horizontal="left" vertical="center"/>
    </xf>
    <xf numFmtId="164" fontId="7" fillId="3" borderId="5" xfId="0" applyNumberFormat="1" applyFont="1" applyFill="1" applyBorder="1" applyAlignment="1">
      <alignment vertical="top"/>
    </xf>
    <xf numFmtId="164" fontId="1" fillId="8" borderId="1" xfId="0" applyNumberFormat="1" applyFont="1" applyFill="1" applyBorder="1" applyAlignment="1">
      <alignment vertical="distributed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15" fillId="0" borderId="0" xfId="0" applyNumberFormat="1" applyFont="1" applyAlignment="1">
      <alignment horizontal="left" vertical="top" indent="26"/>
    </xf>
    <xf numFmtId="0" fontId="15" fillId="0" borderId="0" xfId="0" applyFont="1" applyAlignment="1">
      <alignment horizontal="left" vertical="top" wrapText="1" indent="26"/>
    </xf>
    <xf numFmtId="164" fontId="15" fillId="0" borderId="0" xfId="0" applyNumberFormat="1" applyFont="1" applyAlignment="1">
      <alignment horizontal="left" vertical="top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lsiai_p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>
        <row r="20">
          <cell r="L20">
            <v>14.3</v>
          </cell>
        </row>
        <row r="21">
          <cell r="L21">
            <v>3.8</v>
          </cell>
        </row>
        <row r="22">
          <cell r="L22">
            <v>0.3</v>
          </cell>
        </row>
        <row r="23">
          <cell r="L23">
            <v>0.5</v>
          </cell>
        </row>
        <row r="24">
          <cell r="L24">
            <v>1.9</v>
          </cell>
        </row>
        <row r="26">
          <cell r="L26">
            <v>2</v>
          </cell>
        </row>
        <row r="27">
          <cell r="L27">
            <v>0.1</v>
          </cell>
        </row>
        <row r="28">
          <cell r="L28">
            <v>2.5</v>
          </cell>
        </row>
        <row r="29">
          <cell r="L29">
            <v>0.5</v>
          </cell>
        </row>
        <row r="30">
          <cell r="L30">
            <v>0.3</v>
          </cell>
        </row>
        <row r="31">
          <cell r="L31">
            <v>1.5</v>
          </cell>
        </row>
        <row r="32">
          <cell r="L32">
            <v>27.700000000000003</v>
          </cell>
        </row>
        <row r="34">
          <cell r="L34">
            <v>0.1</v>
          </cell>
        </row>
        <row r="35">
          <cell r="L35">
            <v>1.2</v>
          </cell>
        </row>
        <row r="36">
          <cell r="L36">
            <v>11.299999999999999</v>
          </cell>
        </row>
        <row r="37">
          <cell r="L37">
            <v>0.9</v>
          </cell>
        </row>
        <row r="38">
          <cell r="L38">
            <v>1.5</v>
          </cell>
        </row>
        <row r="39">
          <cell r="L39">
            <v>2.7</v>
          </cell>
        </row>
        <row r="40">
          <cell r="L40">
            <v>3.5</v>
          </cell>
        </row>
        <row r="41">
          <cell r="L41">
            <v>9</v>
          </cell>
        </row>
        <row r="42">
          <cell r="L42">
            <v>0.4</v>
          </cell>
        </row>
        <row r="43">
          <cell r="L43">
            <v>1.9</v>
          </cell>
        </row>
        <row r="44">
          <cell r="L44">
            <v>0.5</v>
          </cell>
        </row>
        <row r="45">
          <cell r="L45">
            <v>33</v>
          </cell>
        </row>
        <row r="47">
          <cell r="L47">
            <v>105.6</v>
          </cell>
        </row>
        <row r="48">
          <cell r="L48">
            <v>0</v>
          </cell>
        </row>
        <row r="49">
          <cell r="L49">
            <v>105.6</v>
          </cell>
        </row>
        <row r="51">
          <cell r="L51">
            <v>0.1</v>
          </cell>
        </row>
        <row r="52">
          <cell r="L52">
            <v>0.1</v>
          </cell>
        </row>
        <row r="53">
          <cell r="L53">
            <v>2.7</v>
          </cell>
        </row>
        <row r="54">
          <cell r="L54">
            <v>4.5999999999999996</v>
          </cell>
        </row>
        <row r="55">
          <cell r="L55">
            <v>5.1999999999999993</v>
          </cell>
        </row>
        <row r="56">
          <cell r="L56">
            <v>8.2999999999999989</v>
          </cell>
        </row>
        <row r="57">
          <cell r="L57">
            <v>39.300000000000004</v>
          </cell>
        </row>
        <row r="58">
          <cell r="L58">
            <v>13.9</v>
          </cell>
        </row>
        <row r="59">
          <cell r="L59">
            <v>0.1</v>
          </cell>
        </row>
        <row r="60">
          <cell r="L60">
            <v>3</v>
          </cell>
        </row>
        <row r="61">
          <cell r="L61">
            <v>0.1</v>
          </cell>
        </row>
        <row r="62">
          <cell r="L62">
            <v>0.2</v>
          </cell>
        </row>
        <row r="64">
          <cell r="L64">
            <v>5.3</v>
          </cell>
        </row>
        <row r="65">
          <cell r="L65">
            <v>0.1</v>
          </cell>
        </row>
        <row r="66">
          <cell r="L66">
            <v>0.1</v>
          </cell>
        </row>
        <row r="67">
          <cell r="L67">
            <v>5.6999999999999993</v>
          </cell>
        </row>
        <row r="68">
          <cell r="L68">
            <v>24.400000000000002</v>
          </cell>
        </row>
        <row r="69">
          <cell r="L69">
            <v>12.1</v>
          </cell>
        </row>
        <row r="70">
          <cell r="L70">
            <v>17.5</v>
          </cell>
        </row>
        <row r="71">
          <cell r="L71">
            <v>6.4</v>
          </cell>
        </row>
        <row r="72">
          <cell r="L72">
            <v>64.400000000000006</v>
          </cell>
        </row>
        <row r="73">
          <cell r="L73">
            <v>35.099999999999994</v>
          </cell>
        </row>
        <row r="74">
          <cell r="L74">
            <v>36</v>
          </cell>
        </row>
        <row r="75">
          <cell r="L75">
            <v>69.400000000000006</v>
          </cell>
        </row>
        <row r="76">
          <cell r="L76">
            <v>37.6</v>
          </cell>
        </row>
        <row r="77">
          <cell r="L77">
            <v>62.900000000000006</v>
          </cell>
        </row>
        <row r="78">
          <cell r="L78">
            <v>6.9</v>
          </cell>
        </row>
        <row r="79">
          <cell r="L79">
            <v>16.399999999999999</v>
          </cell>
        </row>
        <row r="80">
          <cell r="L80">
            <v>4</v>
          </cell>
        </row>
        <row r="81">
          <cell r="L81">
            <v>52.4</v>
          </cell>
        </row>
        <row r="82">
          <cell r="L82">
            <v>11.8</v>
          </cell>
        </row>
        <row r="83">
          <cell r="L83">
            <v>35.5</v>
          </cell>
        </row>
        <row r="84">
          <cell r="L84">
            <v>9.3000000000000007</v>
          </cell>
        </row>
        <row r="85">
          <cell r="L85">
            <v>6.8</v>
          </cell>
        </row>
        <row r="86">
          <cell r="L86">
            <v>597.79999999999973</v>
          </cell>
        </row>
        <row r="88">
          <cell r="L88">
            <v>0.8</v>
          </cell>
        </row>
        <row r="89">
          <cell r="L89">
            <v>0.8</v>
          </cell>
        </row>
        <row r="90">
          <cell r="L90">
            <v>1.2</v>
          </cell>
        </row>
        <row r="91">
          <cell r="L91">
            <v>1</v>
          </cell>
        </row>
        <row r="93">
          <cell r="L93">
            <v>21.3</v>
          </cell>
        </row>
        <row r="94">
          <cell r="L94">
            <v>4</v>
          </cell>
        </row>
        <row r="95">
          <cell r="L95">
            <v>2.9</v>
          </cell>
        </row>
        <row r="96">
          <cell r="L96">
            <v>1.3</v>
          </cell>
        </row>
        <row r="97">
          <cell r="L97">
            <v>0.6</v>
          </cell>
        </row>
        <row r="98">
          <cell r="L98">
            <v>1.2999999999999998</v>
          </cell>
        </row>
        <row r="99">
          <cell r="L99">
            <v>1.8</v>
          </cell>
        </row>
        <row r="100">
          <cell r="L100">
            <v>2.1</v>
          </cell>
        </row>
        <row r="101">
          <cell r="L101">
            <v>17.5</v>
          </cell>
        </row>
        <row r="102">
          <cell r="L102">
            <v>12</v>
          </cell>
        </row>
        <row r="103">
          <cell r="L103">
            <v>69.599999999999994</v>
          </cell>
        </row>
        <row r="105">
          <cell r="L105">
            <v>233</v>
          </cell>
        </row>
        <row r="106">
          <cell r="L106">
            <v>42.5</v>
          </cell>
        </row>
        <row r="107">
          <cell r="L107">
            <v>5.6</v>
          </cell>
        </row>
        <row r="108">
          <cell r="L108">
            <v>4.3</v>
          </cell>
        </row>
        <row r="109">
          <cell r="L109">
            <v>6.3999999999999995</v>
          </cell>
        </row>
        <row r="110">
          <cell r="L110">
            <v>291.8</v>
          </cell>
        </row>
        <row r="111">
          <cell r="L111">
            <v>1125.4999999999998</v>
          </cell>
        </row>
      </sheetData>
      <sheetData sheetId="2"/>
      <sheetData sheetId="3">
        <row r="26">
          <cell r="E26">
            <v>86.6</v>
          </cell>
          <cell r="F26">
            <v>64.400000000000006</v>
          </cell>
          <cell r="G26">
            <v>0</v>
          </cell>
          <cell r="K26">
            <v>0</v>
          </cell>
          <cell r="M26">
            <v>86.6</v>
          </cell>
          <cell r="N26">
            <v>64.399999999999991</v>
          </cell>
          <cell r="O26">
            <v>0</v>
          </cell>
        </row>
        <row r="29">
          <cell r="E29">
            <v>3018.0000000000005</v>
          </cell>
          <cell r="F29">
            <v>1376.7</v>
          </cell>
          <cell r="G29">
            <v>239.1</v>
          </cell>
          <cell r="I29">
            <v>-4.3</v>
          </cell>
          <cell r="J29">
            <v>-19.399999999999999</v>
          </cell>
          <cell r="K29">
            <v>4.5999999999999996</v>
          </cell>
          <cell r="M29">
            <v>3013.7000000000003</v>
          </cell>
          <cell r="N29">
            <v>1357.3</v>
          </cell>
          <cell r="O29">
            <v>243.7</v>
          </cell>
        </row>
        <row r="36">
          <cell r="E36">
            <v>83.9</v>
          </cell>
          <cell r="F36">
            <v>56.900000000000006</v>
          </cell>
          <cell r="G36">
            <v>0</v>
          </cell>
          <cell r="I36">
            <v>0</v>
          </cell>
          <cell r="J36">
            <v>-0.1</v>
          </cell>
          <cell r="K36">
            <v>0</v>
          </cell>
          <cell r="M36">
            <v>83.899999999999991</v>
          </cell>
          <cell r="N36">
            <v>56.8</v>
          </cell>
          <cell r="O36">
            <v>0</v>
          </cell>
        </row>
        <row r="42">
          <cell r="E42">
            <v>81</v>
          </cell>
          <cell r="F42">
            <v>57.900000000000006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81</v>
          </cell>
          <cell r="N42">
            <v>57.900000000000006</v>
          </cell>
          <cell r="O42">
            <v>0</v>
          </cell>
        </row>
        <row r="47">
          <cell r="E47">
            <v>145.69999999999999</v>
          </cell>
          <cell r="F47">
            <v>96.899999999999991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145.69999999999999</v>
          </cell>
          <cell r="N47">
            <v>96.899999999999991</v>
          </cell>
          <cell r="O47">
            <v>0</v>
          </cell>
        </row>
        <row r="53">
          <cell r="E53">
            <v>123.5</v>
          </cell>
          <cell r="F53">
            <v>83.5</v>
          </cell>
          <cell r="G53">
            <v>0</v>
          </cell>
          <cell r="I53">
            <v>0</v>
          </cell>
          <cell r="J53">
            <v>-0.10000000000000003</v>
          </cell>
          <cell r="K53">
            <v>0</v>
          </cell>
          <cell r="M53">
            <v>123.5</v>
          </cell>
          <cell r="N53">
            <v>83.399999999999991</v>
          </cell>
          <cell r="O53">
            <v>0</v>
          </cell>
        </row>
        <row r="58">
          <cell r="E58">
            <v>82.4</v>
          </cell>
          <cell r="F58">
            <v>57.900000000000006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82.4</v>
          </cell>
          <cell r="N58">
            <v>57.900000000000006</v>
          </cell>
          <cell r="O58">
            <v>0</v>
          </cell>
        </row>
        <row r="63">
          <cell r="E63">
            <v>87</v>
          </cell>
          <cell r="F63">
            <v>57.800000000000004</v>
          </cell>
          <cell r="G63">
            <v>9.9</v>
          </cell>
          <cell r="I63">
            <v>0</v>
          </cell>
          <cell r="J63">
            <v>-0.5</v>
          </cell>
          <cell r="K63">
            <v>0</v>
          </cell>
          <cell r="M63">
            <v>87</v>
          </cell>
          <cell r="N63">
            <v>57.3</v>
          </cell>
          <cell r="O63">
            <v>9.9</v>
          </cell>
        </row>
        <row r="68">
          <cell r="E68">
            <v>91.6</v>
          </cell>
          <cell r="F68">
            <v>66.400000000000006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91.6</v>
          </cell>
          <cell r="N68">
            <v>66.400000000000006</v>
          </cell>
          <cell r="O68">
            <v>0</v>
          </cell>
        </row>
        <row r="73">
          <cell r="E73">
            <v>182.89999999999998</v>
          </cell>
          <cell r="F73">
            <v>131.30000000000001</v>
          </cell>
          <cell r="G73">
            <v>0</v>
          </cell>
          <cell r="I73">
            <v>0</v>
          </cell>
          <cell r="J73">
            <v>0</v>
          </cell>
          <cell r="K73">
            <v>0</v>
          </cell>
          <cell r="M73">
            <v>182.89999999999998</v>
          </cell>
          <cell r="N73">
            <v>131.30000000000001</v>
          </cell>
          <cell r="O73">
            <v>0</v>
          </cell>
        </row>
        <row r="79">
          <cell r="E79">
            <v>93.5</v>
          </cell>
          <cell r="F79">
            <v>66.399999999999991</v>
          </cell>
          <cell r="G79">
            <v>0</v>
          </cell>
          <cell r="I79">
            <v>0</v>
          </cell>
          <cell r="J79">
            <v>0</v>
          </cell>
          <cell r="K79">
            <v>0</v>
          </cell>
          <cell r="M79">
            <v>93.5</v>
          </cell>
          <cell r="N79">
            <v>66.399999999999991</v>
          </cell>
          <cell r="O79">
            <v>0</v>
          </cell>
        </row>
        <row r="84">
          <cell r="E84">
            <v>64.400000000000006</v>
          </cell>
          <cell r="F84">
            <v>46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M84">
            <v>64.400000000000006</v>
          </cell>
          <cell r="N84">
            <v>46</v>
          </cell>
          <cell r="O84">
            <v>0</v>
          </cell>
        </row>
        <row r="89">
          <cell r="E89">
            <v>153.9</v>
          </cell>
          <cell r="F89">
            <v>100.89999999999999</v>
          </cell>
          <cell r="G89">
            <v>0</v>
          </cell>
          <cell r="I89">
            <v>-0.4</v>
          </cell>
          <cell r="J89">
            <v>-0.2</v>
          </cell>
          <cell r="K89">
            <v>0</v>
          </cell>
          <cell r="M89">
            <v>153.5</v>
          </cell>
          <cell r="N89">
            <v>100.69999999999999</v>
          </cell>
          <cell r="O89">
            <v>0</v>
          </cell>
        </row>
        <row r="93">
          <cell r="E93">
            <v>127.8</v>
          </cell>
          <cell r="G93">
            <v>1202.2</v>
          </cell>
          <cell r="M93">
            <v>127.8</v>
          </cell>
          <cell r="N93">
            <v>0</v>
          </cell>
          <cell r="O93">
            <v>1202.2</v>
          </cell>
        </row>
        <row r="94">
          <cell r="M94">
            <v>0</v>
          </cell>
          <cell r="N94">
            <v>0</v>
          </cell>
          <cell r="O94">
            <v>0</v>
          </cell>
        </row>
        <row r="95">
          <cell r="E95">
            <v>4422.2</v>
          </cell>
          <cell r="F95">
            <v>2263.0000000000009</v>
          </cell>
          <cell r="G95">
            <v>1451.2</v>
          </cell>
          <cell r="I95">
            <v>-4.7</v>
          </cell>
          <cell r="J95">
            <v>-20.3</v>
          </cell>
          <cell r="K95">
            <v>4.5999999999999996</v>
          </cell>
          <cell r="M95">
            <v>4417.5</v>
          </cell>
          <cell r="N95">
            <v>2242.7000000000003</v>
          </cell>
          <cell r="O95">
            <v>1455.8</v>
          </cell>
        </row>
        <row r="97">
          <cell r="E97">
            <v>1786.8</v>
          </cell>
          <cell r="F97">
            <v>1.7</v>
          </cell>
          <cell r="G97">
            <v>219.60000000000002</v>
          </cell>
          <cell r="I97">
            <v>32.199999999999996</v>
          </cell>
          <cell r="J97">
            <v>0</v>
          </cell>
          <cell r="K97">
            <v>54.599999999999994</v>
          </cell>
          <cell r="M97">
            <v>1819</v>
          </cell>
          <cell r="N97">
            <v>1.7</v>
          </cell>
          <cell r="O97">
            <v>274.2</v>
          </cell>
        </row>
        <row r="105">
          <cell r="E105">
            <v>16.099999999999998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16.099999999999998</v>
          </cell>
          <cell r="N105">
            <v>0</v>
          </cell>
          <cell r="O105">
            <v>0</v>
          </cell>
        </row>
        <row r="109">
          <cell r="E109">
            <v>16.200000000000003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16.2</v>
          </cell>
          <cell r="N109">
            <v>0</v>
          </cell>
          <cell r="O109">
            <v>0</v>
          </cell>
        </row>
        <row r="113">
          <cell r="E113">
            <v>16.8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16.8</v>
          </cell>
          <cell r="N113">
            <v>0</v>
          </cell>
          <cell r="O113">
            <v>0</v>
          </cell>
        </row>
        <row r="117">
          <cell r="E117">
            <v>21</v>
          </cell>
          <cell r="F117">
            <v>0</v>
          </cell>
          <cell r="G117">
            <v>7</v>
          </cell>
          <cell r="I117">
            <v>0</v>
          </cell>
          <cell r="J117">
            <v>0</v>
          </cell>
          <cell r="K117">
            <v>0</v>
          </cell>
          <cell r="M117">
            <v>21</v>
          </cell>
          <cell r="N117">
            <v>0</v>
          </cell>
          <cell r="O117">
            <v>7</v>
          </cell>
        </row>
        <row r="121">
          <cell r="E121">
            <v>16.399999999999999</v>
          </cell>
          <cell r="F121">
            <v>0</v>
          </cell>
          <cell r="G121">
            <v>0.7</v>
          </cell>
          <cell r="I121">
            <v>0</v>
          </cell>
          <cell r="J121">
            <v>0</v>
          </cell>
          <cell r="K121">
            <v>0</v>
          </cell>
          <cell r="M121">
            <v>16.399999999999999</v>
          </cell>
          <cell r="N121">
            <v>0</v>
          </cell>
          <cell r="O121">
            <v>0.7</v>
          </cell>
        </row>
        <row r="125">
          <cell r="E125">
            <v>24.6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24.6</v>
          </cell>
          <cell r="N125">
            <v>0</v>
          </cell>
          <cell r="O125">
            <v>0</v>
          </cell>
        </row>
        <row r="129">
          <cell r="E129">
            <v>17.2</v>
          </cell>
          <cell r="F129">
            <v>0</v>
          </cell>
          <cell r="G129">
            <v>2</v>
          </cell>
          <cell r="I129">
            <v>0</v>
          </cell>
          <cell r="J129">
            <v>0</v>
          </cell>
          <cell r="K129">
            <v>0</v>
          </cell>
          <cell r="M129">
            <v>17.2</v>
          </cell>
          <cell r="N129">
            <v>0</v>
          </cell>
          <cell r="O129">
            <v>2</v>
          </cell>
        </row>
        <row r="133">
          <cell r="E133">
            <v>33.799999999999997</v>
          </cell>
          <cell r="F133">
            <v>0</v>
          </cell>
          <cell r="G133">
            <v>1.5</v>
          </cell>
          <cell r="I133">
            <v>0</v>
          </cell>
          <cell r="J133">
            <v>0</v>
          </cell>
          <cell r="K133">
            <v>0</v>
          </cell>
          <cell r="M133">
            <v>33.799999999999997</v>
          </cell>
          <cell r="N133">
            <v>0</v>
          </cell>
          <cell r="O133">
            <v>1.5</v>
          </cell>
        </row>
        <row r="137">
          <cell r="E137">
            <v>18.100000000000001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M137">
            <v>18.100000000000001</v>
          </cell>
          <cell r="N137">
            <v>0</v>
          </cell>
          <cell r="O137">
            <v>0</v>
          </cell>
        </row>
        <row r="141">
          <cell r="E141">
            <v>10.600000000000001</v>
          </cell>
          <cell r="F141">
            <v>0</v>
          </cell>
          <cell r="G141">
            <v>0</v>
          </cell>
          <cell r="I141">
            <v>0</v>
          </cell>
          <cell r="J141">
            <v>0</v>
          </cell>
          <cell r="K141">
            <v>0</v>
          </cell>
          <cell r="M141">
            <v>10.600000000000001</v>
          </cell>
          <cell r="N141">
            <v>0</v>
          </cell>
          <cell r="O141">
            <v>0</v>
          </cell>
        </row>
        <row r="145">
          <cell r="E145">
            <v>538.20000000000005</v>
          </cell>
          <cell r="F145">
            <v>0</v>
          </cell>
          <cell r="G145">
            <v>0</v>
          </cell>
          <cell r="I145">
            <v>0.4</v>
          </cell>
          <cell r="K145">
            <v>0</v>
          </cell>
          <cell r="M145">
            <v>538.6</v>
          </cell>
          <cell r="N145">
            <v>0</v>
          </cell>
          <cell r="O145">
            <v>0</v>
          </cell>
        </row>
        <row r="149">
          <cell r="E149">
            <v>2515.7999999999997</v>
          </cell>
          <cell r="F149">
            <v>1.7</v>
          </cell>
          <cell r="G149">
            <v>230.8</v>
          </cell>
          <cell r="I149">
            <v>32.599999999999994</v>
          </cell>
          <cell r="J149">
            <v>0</v>
          </cell>
          <cell r="K149">
            <v>54.599999999999994</v>
          </cell>
          <cell r="M149">
            <v>2548.3999999999996</v>
          </cell>
          <cell r="N149">
            <v>1.7</v>
          </cell>
          <cell r="O149">
            <v>285.39999999999998</v>
          </cell>
        </row>
        <row r="151">
          <cell r="E151">
            <v>12.1</v>
          </cell>
          <cell r="G151">
            <v>67.900000000000006</v>
          </cell>
          <cell r="M151">
            <v>12.1</v>
          </cell>
          <cell r="N151">
            <v>0</v>
          </cell>
          <cell r="O151">
            <v>67.900000000000006</v>
          </cell>
        </row>
        <row r="152">
          <cell r="E152">
            <v>34.799999999999997</v>
          </cell>
          <cell r="F152">
            <v>26.6</v>
          </cell>
          <cell r="M152">
            <v>34.799999999999997</v>
          </cell>
          <cell r="N152">
            <v>26.6</v>
          </cell>
          <cell r="O152">
            <v>0</v>
          </cell>
        </row>
        <row r="153">
          <cell r="E153">
            <v>46.9</v>
          </cell>
          <cell r="F153">
            <v>26.6</v>
          </cell>
          <cell r="G153">
            <v>67.900000000000006</v>
          </cell>
          <cell r="I153">
            <v>0</v>
          </cell>
          <cell r="J153">
            <v>0</v>
          </cell>
          <cell r="K153">
            <v>0</v>
          </cell>
          <cell r="M153">
            <v>46.9</v>
          </cell>
          <cell r="N153">
            <v>26.6</v>
          </cell>
          <cell r="O153">
            <v>67.900000000000006</v>
          </cell>
        </row>
        <row r="155">
          <cell r="E155">
            <v>571.79999999999995</v>
          </cell>
          <cell r="F155">
            <v>84.3</v>
          </cell>
          <cell r="G155">
            <v>260.8</v>
          </cell>
          <cell r="I155">
            <v>1.2</v>
          </cell>
          <cell r="J155">
            <v>0</v>
          </cell>
          <cell r="K155">
            <v>7.4</v>
          </cell>
          <cell r="M155">
            <v>572.99999999999989</v>
          </cell>
          <cell r="N155">
            <v>84.3</v>
          </cell>
          <cell r="O155">
            <v>268.2</v>
          </cell>
        </row>
        <row r="158">
          <cell r="E158">
            <v>168.3</v>
          </cell>
          <cell r="F158">
            <v>98.8</v>
          </cell>
          <cell r="M158">
            <v>168.3</v>
          </cell>
          <cell r="N158">
            <v>98.8</v>
          </cell>
          <cell r="O158">
            <v>0</v>
          </cell>
        </row>
        <row r="159">
          <cell r="E159">
            <v>113.2</v>
          </cell>
          <cell r="F159">
            <v>68.099999999999994</v>
          </cell>
          <cell r="M159">
            <v>113.2</v>
          </cell>
          <cell r="N159">
            <v>68.099999999999994</v>
          </cell>
          <cell r="O159">
            <v>0</v>
          </cell>
        </row>
        <row r="160">
          <cell r="E160">
            <v>167.2</v>
          </cell>
          <cell r="F160">
            <v>92.9</v>
          </cell>
          <cell r="M160">
            <v>167.2</v>
          </cell>
          <cell r="N160">
            <v>92.9</v>
          </cell>
          <cell r="O160">
            <v>0</v>
          </cell>
        </row>
        <row r="161">
          <cell r="E161">
            <v>161.5</v>
          </cell>
          <cell r="F161">
            <v>100.9</v>
          </cell>
          <cell r="M161">
            <v>161.5</v>
          </cell>
          <cell r="N161">
            <v>100.9</v>
          </cell>
          <cell r="O161">
            <v>0</v>
          </cell>
        </row>
        <row r="162">
          <cell r="E162">
            <v>87.9</v>
          </cell>
          <cell r="F162">
            <v>58.4</v>
          </cell>
          <cell r="M162">
            <v>87.9</v>
          </cell>
          <cell r="N162">
            <v>58.4</v>
          </cell>
          <cell r="O162">
            <v>0</v>
          </cell>
        </row>
        <row r="163">
          <cell r="E163">
            <v>185.4</v>
          </cell>
          <cell r="F163">
            <v>112.5</v>
          </cell>
          <cell r="M163">
            <v>185.4</v>
          </cell>
          <cell r="N163">
            <v>112.5</v>
          </cell>
          <cell r="O163">
            <v>0</v>
          </cell>
        </row>
        <row r="164">
          <cell r="E164">
            <v>250.2</v>
          </cell>
          <cell r="F164">
            <v>119</v>
          </cell>
          <cell r="M164">
            <v>250.2</v>
          </cell>
          <cell r="N164">
            <v>119</v>
          </cell>
          <cell r="O164">
            <v>0</v>
          </cell>
        </row>
        <row r="165">
          <cell r="E165">
            <v>261.10000000000002</v>
          </cell>
          <cell r="F165">
            <v>155.80000000000001</v>
          </cell>
          <cell r="M165">
            <v>261.10000000000002</v>
          </cell>
          <cell r="N165">
            <v>155.80000000000001</v>
          </cell>
          <cell r="O165">
            <v>0</v>
          </cell>
        </row>
        <row r="166">
          <cell r="E166">
            <v>148.6</v>
          </cell>
          <cell r="F166">
            <v>86.8</v>
          </cell>
          <cell r="M166">
            <v>148.6</v>
          </cell>
          <cell r="N166">
            <v>86.8</v>
          </cell>
          <cell r="O166">
            <v>0</v>
          </cell>
        </row>
        <row r="167">
          <cell r="E167">
            <v>163.30000000000001</v>
          </cell>
          <cell r="F167">
            <v>94.2</v>
          </cell>
          <cell r="M167">
            <v>163.30000000000001</v>
          </cell>
          <cell r="N167">
            <v>94.2</v>
          </cell>
          <cell r="O167">
            <v>0</v>
          </cell>
        </row>
        <row r="168">
          <cell r="E168">
            <v>106.8</v>
          </cell>
          <cell r="F168">
            <v>69.7</v>
          </cell>
          <cell r="M168">
            <v>106.8</v>
          </cell>
          <cell r="N168">
            <v>69.7</v>
          </cell>
          <cell r="O168">
            <v>0</v>
          </cell>
        </row>
        <row r="169">
          <cell r="E169">
            <v>111.1</v>
          </cell>
          <cell r="F169">
            <v>72.8</v>
          </cell>
          <cell r="M169">
            <v>111.1</v>
          </cell>
          <cell r="N169">
            <v>72.8</v>
          </cell>
          <cell r="O169">
            <v>0</v>
          </cell>
        </row>
        <row r="170">
          <cell r="E170">
            <v>83.7</v>
          </cell>
          <cell r="F170">
            <v>55.1</v>
          </cell>
          <cell r="M170">
            <v>83.7</v>
          </cell>
          <cell r="N170">
            <v>55.1</v>
          </cell>
          <cell r="O170">
            <v>0</v>
          </cell>
        </row>
        <row r="171">
          <cell r="E171">
            <v>149.4</v>
          </cell>
          <cell r="F171">
            <v>91.6</v>
          </cell>
          <cell r="M171">
            <v>149.4</v>
          </cell>
          <cell r="N171">
            <v>91.6</v>
          </cell>
          <cell r="O171">
            <v>0</v>
          </cell>
        </row>
        <row r="172">
          <cell r="E172">
            <v>82.7</v>
          </cell>
          <cell r="F172">
            <v>54.1</v>
          </cell>
          <cell r="M172">
            <v>82.7</v>
          </cell>
          <cell r="N172">
            <v>54.1</v>
          </cell>
          <cell r="O172">
            <v>0</v>
          </cell>
        </row>
        <row r="173">
          <cell r="E173">
            <v>103.3</v>
          </cell>
          <cell r="F173">
            <v>65.599999999999994</v>
          </cell>
          <cell r="J173">
            <v>-0.5</v>
          </cell>
          <cell r="M173">
            <v>103.3</v>
          </cell>
          <cell r="N173">
            <v>65.099999999999994</v>
          </cell>
          <cell r="O173">
            <v>0</v>
          </cell>
        </row>
        <row r="174">
          <cell r="E174">
            <v>126.2</v>
          </cell>
          <cell r="F174">
            <v>76.8</v>
          </cell>
          <cell r="M174">
            <v>126.2</v>
          </cell>
          <cell r="N174">
            <v>76.8</v>
          </cell>
          <cell r="O174">
            <v>0</v>
          </cell>
        </row>
        <row r="175">
          <cell r="E175">
            <v>148.9</v>
          </cell>
          <cell r="F175">
            <v>92.2</v>
          </cell>
          <cell r="M175">
            <v>148.9</v>
          </cell>
          <cell r="N175">
            <v>92.2</v>
          </cell>
          <cell r="O175">
            <v>0</v>
          </cell>
        </row>
        <row r="176">
          <cell r="E176">
            <v>127.7</v>
          </cell>
          <cell r="F176">
            <v>64.2</v>
          </cell>
          <cell r="G176">
            <v>2.2999999999999998</v>
          </cell>
          <cell r="J176">
            <v>-0.5</v>
          </cell>
          <cell r="M176">
            <v>127.7</v>
          </cell>
          <cell r="N176">
            <v>63.7</v>
          </cell>
          <cell r="O176">
            <v>2.2999999999999998</v>
          </cell>
        </row>
        <row r="177">
          <cell r="E177">
            <v>72.5</v>
          </cell>
          <cell r="F177">
            <v>38.799999999999997</v>
          </cell>
          <cell r="J177">
            <v>0.8</v>
          </cell>
          <cell r="M177">
            <v>72.5</v>
          </cell>
          <cell r="N177">
            <v>39.599999999999994</v>
          </cell>
          <cell r="O177">
            <v>0</v>
          </cell>
        </row>
        <row r="178">
          <cell r="E178">
            <v>108.1</v>
          </cell>
          <cell r="F178">
            <v>70.2</v>
          </cell>
          <cell r="J178">
            <v>0.2</v>
          </cell>
          <cell r="M178">
            <v>108.1</v>
          </cell>
          <cell r="N178">
            <v>70.400000000000006</v>
          </cell>
          <cell r="O178">
            <v>0</v>
          </cell>
        </row>
        <row r="179">
          <cell r="E179">
            <v>293.39999999999998</v>
          </cell>
          <cell r="F179">
            <v>150.5</v>
          </cell>
          <cell r="M179">
            <v>293.39999999999998</v>
          </cell>
          <cell r="N179">
            <v>150.5</v>
          </cell>
          <cell r="O179">
            <v>0</v>
          </cell>
        </row>
        <row r="180">
          <cell r="E180">
            <v>149.30000000000001</v>
          </cell>
          <cell r="F180">
            <v>98.1</v>
          </cell>
          <cell r="M180">
            <v>149.30000000000001</v>
          </cell>
          <cell r="N180">
            <v>98.1</v>
          </cell>
          <cell r="O180">
            <v>0</v>
          </cell>
        </row>
        <row r="181">
          <cell r="E181">
            <v>165.3</v>
          </cell>
          <cell r="F181">
            <v>95.1</v>
          </cell>
          <cell r="M181">
            <v>165.3</v>
          </cell>
          <cell r="N181">
            <v>95.1</v>
          </cell>
          <cell r="O181">
            <v>0</v>
          </cell>
        </row>
        <row r="182">
          <cell r="E182">
            <v>260.7</v>
          </cell>
          <cell r="F182">
            <v>164</v>
          </cell>
          <cell r="M182">
            <v>260.7</v>
          </cell>
          <cell r="N182">
            <v>164</v>
          </cell>
          <cell r="O182">
            <v>0</v>
          </cell>
        </row>
        <row r="183">
          <cell r="E183">
            <v>154.1</v>
          </cell>
          <cell r="F183">
            <v>98.5</v>
          </cell>
          <cell r="M183">
            <v>154.1</v>
          </cell>
          <cell r="N183">
            <v>98.5</v>
          </cell>
          <cell r="O183">
            <v>0</v>
          </cell>
        </row>
        <row r="184">
          <cell r="E184">
            <v>299.8</v>
          </cell>
          <cell r="F184">
            <v>151.69999999999999</v>
          </cell>
          <cell r="M184">
            <v>299.8</v>
          </cell>
          <cell r="N184">
            <v>151.69999999999999</v>
          </cell>
          <cell r="O184">
            <v>0</v>
          </cell>
        </row>
        <row r="185">
          <cell r="E185">
            <v>60.5</v>
          </cell>
          <cell r="F185">
            <v>39</v>
          </cell>
          <cell r="M185">
            <v>60.5</v>
          </cell>
          <cell r="N185">
            <v>39</v>
          </cell>
          <cell r="O185">
            <v>0</v>
          </cell>
        </row>
        <row r="186">
          <cell r="E186">
            <v>94.6</v>
          </cell>
          <cell r="F186">
            <v>61.2</v>
          </cell>
          <cell r="M186">
            <v>94.6</v>
          </cell>
          <cell r="N186">
            <v>61.2</v>
          </cell>
          <cell r="O186">
            <v>0</v>
          </cell>
        </row>
        <row r="187">
          <cell r="E187">
            <v>71.400000000000006</v>
          </cell>
          <cell r="F187">
            <v>53.6</v>
          </cell>
          <cell r="M187">
            <v>71.400000000000006</v>
          </cell>
          <cell r="N187">
            <v>53.6</v>
          </cell>
          <cell r="O187">
            <v>0</v>
          </cell>
        </row>
        <row r="188">
          <cell r="E188">
            <v>513.70000000000005</v>
          </cell>
          <cell r="F188">
            <v>388.9</v>
          </cell>
          <cell r="M188">
            <v>513.70000000000005</v>
          </cell>
          <cell r="N188">
            <v>388.9</v>
          </cell>
          <cell r="O188">
            <v>0</v>
          </cell>
        </row>
        <row r="189">
          <cell r="E189">
            <v>61</v>
          </cell>
          <cell r="F189">
            <v>44.5</v>
          </cell>
          <cell r="M189">
            <v>61</v>
          </cell>
          <cell r="N189">
            <v>44.5</v>
          </cell>
          <cell r="O189">
            <v>0</v>
          </cell>
        </row>
        <row r="190">
          <cell r="E190">
            <v>58.8</v>
          </cell>
          <cell r="F190">
            <v>42.6</v>
          </cell>
          <cell r="J190">
            <v>1</v>
          </cell>
          <cell r="M190">
            <v>58.8</v>
          </cell>
          <cell r="N190">
            <v>43.6</v>
          </cell>
          <cell r="O190">
            <v>0</v>
          </cell>
        </row>
        <row r="191">
          <cell r="E191">
            <v>138.80000000000001</v>
          </cell>
          <cell r="F191">
            <v>81</v>
          </cell>
          <cell r="M191">
            <v>138.80000000000001</v>
          </cell>
          <cell r="N191">
            <v>81</v>
          </cell>
          <cell r="O191">
            <v>0</v>
          </cell>
        </row>
        <row r="192">
          <cell r="E192">
            <v>39.6</v>
          </cell>
          <cell r="F192">
            <v>24.7</v>
          </cell>
          <cell r="M192">
            <v>39.6</v>
          </cell>
          <cell r="N192">
            <v>24.7</v>
          </cell>
          <cell r="O192">
            <v>0</v>
          </cell>
        </row>
        <row r="193">
          <cell r="E193">
            <v>5859.9000000000015</v>
          </cell>
          <cell r="F193">
            <v>3316.1999999999989</v>
          </cell>
          <cell r="G193">
            <v>263.10000000000002</v>
          </cell>
          <cell r="I193">
            <v>1.2</v>
          </cell>
          <cell r="J193">
            <v>1</v>
          </cell>
          <cell r="K193">
            <v>7.4</v>
          </cell>
          <cell r="M193">
            <v>5861.1000000000013</v>
          </cell>
          <cell r="N193">
            <v>3317.1999999999989</v>
          </cell>
          <cell r="O193">
            <v>270.5</v>
          </cell>
        </row>
        <row r="195">
          <cell r="E195">
            <v>276.70000000000005</v>
          </cell>
          <cell r="F195">
            <v>9.1</v>
          </cell>
          <cell r="G195">
            <v>10.8</v>
          </cell>
          <cell r="I195">
            <v>-17.700000000000003</v>
          </cell>
          <cell r="J195">
            <v>1.4</v>
          </cell>
          <cell r="K195">
            <v>-8.1999999999999993</v>
          </cell>
          <cell r="M195">
            <v>259.00000000000006</v>
          </cell>
          <cell r="N195">
            <v>10.5</v>
          </cell>
          <cell r="O195">
            <v>2.6000000000000014</v>
          </cell>
        </row>
        <row r="198">
          <cell r="E198">
            <v>276.70000000000005</v>
          </cell>
          <cell r="F198">
            <v>9.1</v>
          </cell>
          <cell r="G198">
            <v>10.8</v>
          </cell>
          <cell r="I198">
            <v>-17.700000000000003</v>
          </cell>
          <cell r="J198">
            <v>1.4</v>
          </cell>
          <cell r="K198">
            <v>-8.1999999999999993</v>
          </cell>
          <cell r="M198">
            <v>259.00000000000006</v>
          </cell>
          <cell r="N198">
            <v>10.5</v>
          </cell>
          <cell r="O198">
            <v>2.6000000000000014</v>
          </cell>
        </row>
        <row r="200">
          <cell r="E200">
            <v>491.9</v>
          </cell>
          <cell r="G200">
            <v>605.4</v>
          </cell>
          <cell r="I200">
            <v>-2.4</v>
          </cell>
          <cell r="K200">
            <v>-81.099999999999994</v>
          </cell>
          <cell r="M200">
            <v>489.5</v>
          </cell>
          <cell r="N200">
            <v>0</v>
          </cell>
          <cell r="O200">
            <v>524.29999999999995</v>
          </cell>
        </row>
        <row r="201">
          <cell r="E201">
            <v>28.5</v>
          </cell>
          <cell r="F201">
            <v>17.600000000000001</v>
          </cell>
          <cell r="M201">
            <v>28.5</v>
          </cell>
          <cell r="N201">
            <v>17.600000000000001</v>
          </cell>
          <cell r="O201">
            <v>0</v>
          </cell>
        </row>
        <row r="202">
          <cell r="E202">
            <v>24.8</v>
          </cell>
          <cell r="F202">
            <v>14.2</v>
          </cell>
          <cell r="M202">
            <v>24.8</v>
          </cell>
          <cell r="N202">
            <v>14.2</v>
          </cell>
          <cell r="O202">
            <v>0</v>
          </cell>
        </row>
        <row r="203">
          <cell r="E203">
            <v>71.2</v>
          </cell>
          <cell r="F203">
            <v>45.3</v>
          </cell>
          <cell r="J203">
            <v>0.1</v>
          </cell>
          <cell r="M203">
            <v>71.2</v>
          </cell>
          <cell r="N203">
            <v>45.4</v>
          </cell>
          <cell r="O203">
            <v>0</v>
          </cell>
        </row>
        <row r="204">
          <cell r="E204">
            <v>27.7</v>
          </cell>
          <cell r="F204">
            <v>17.3</v>
          </cell>
          <cell r="M204">
            <v>27.7</v>
          </cell>
          <cell r="N204">
            <v>17.3</v>
          </cell>
          <cell r="O204">
            <v>0</v>
          </cell>
        </row>
        <row r="205">
          <cell r="E205">
            <v>21.7</v>
          </cell>
          <cell r="F205">
            <v>12.2</v>
          </cell>
          <cell r="M205">
            <v>21.7</v>
          </cell>
          <cell r="N205">
            <v>12.2</v>
          </cell>
          <cell r="O205">
            <v>0</v>
          </cell>
        </row>
        <row r="206">
          <cell r="E206">
            <v>256.7</v>
          </cell>
          <cell r="F206">
            <v>172</v>
          </cell>
          <cell r="M206">
            <v>256.7</v>
          </cell>
          <cell r="N206">
            <v>172</v>
          </cell>
          <cell r="O206">
            <v>0</v>
          </cell>
        </row>
        <row r="207">
          <cell r="E207">
            <v>66.5</v>
          </cell>
          <cell r="F207">
            <v>48.2</v>
          </cell>
          <cell r="M207">
            <v>66.5</v>
          </cell>
          <cell r="N207">
            <v>48.2</v>
          </cell>
          <cell r="O207">
            <v>0</v>
          </cell>
        </row>
        <row r="208">
          <cell r="E208">
            <v>51.4</v>
          </cell>
          <cell r="F208">
            <v>35.200000000000003</v>
          </cell>
          <cell r="M208">
            <v>51.4</v>
          </cell>
          <cell r="N208">
            <v>35.200000000000003</v>
          </cell>
          <cell r="O208">
            <v>0</v>
          </cell>
        </row>
        <row r="209">
          <cell r="E209">
            <v>35.799999999999997</v>
          </cell>
          <cell r="F209">
            <v>26.5</v>
          </cell>
          <cell r="M209">
            <v>35.799999999999997</v>
          </cell>
          <cell r="N209">
            <v>26.5</v>
          </cell>
          <cell r="O209">
            <v>0</v>
          </cell>
        </row>
        <row r="210">
          <cell r="E210">
            <v>44.8</v>
          </cell>
          <cell r="F210">
            <v>31.2</v>
          </cell>
          <cell r="M210">
            <v>44.8</v>
          </cell>
          <cell r="N210">
            <v>31.2</v>
          </cell>
          <cell r="O210">
            <v>0</v>
          </cell>
        </row>
        <row r="211">
          <cell r="E211">
            <v>38.6</v>
          </cell>
          <cell r="F211">
            <v>27.7</v>
          </cell>
          <cell r="M211">
            <v>38.6</v>
          </cell>
          <cell r="N211">
            <v>27.7</v>
          </cell>
          <cell r="O211">
            <v>0</v>
          </cell>
        </row>
        <row r="212">
          <cell r="E212">
            <v>33</v>
          </cell>
          <cell r="F212">
            <v>22.3</v>
          </cell>
          <cell r="M212">
            <v>33</v>
          </cell>
          <cell r="N212">
            <v>22.3</v>
          </cell>
          <cell r="O212">
            <v>0</v>
          </cell>
        </row>
        <row r="213">
          <cell r="E213">
            <v>473.6</v>
          </cell>
          <cell r="F213">
            <v>317.60000000000002</v>
          </cell>
          <cell r="I213">
            <v>1</v>
          </cell>
          <cell r="M213">
            <v>474.6</v>
          </cell>
          <cell r="N213">
            <v>317.60000000000002</v>
          </cell>
          <cell r="O213">
            <v>0</v>
          </cell>
        </row>
        <row r="214">
          <cell r="E214">
            <v>127.2</v>
          </cell>
          <cell r="F214">
            <v>91.5</v>
          </cell>
          <cell r="I214">
            <v>1.5</v>
          </cell>
          <cell r="J214">
            <v>1.2</v>
          </cell>
          <cell r="M214">
            <v>128.69999999999999</v>
          </cell>
          <cell r="N214">
            <v>92.7</v>
          </cell>
          <cell r="O214">
            <v>0</v>
          </cell>
        </row>
        <row r="215">
          <cell r="E215">
            <v>344.6</v>
          </cell>
          <cell r="F215">
            <v>236.6</v>
          </cell>
          <cell r="M215">
            <v>344.6</v>
          </cell>
          <cell r="N215">
            <v>236.6</v>
          </cell>
          <cell r="O215">
            <v>0</v>
          </cell>
        </row>
        <row r="216">
          <cell r="E216">
            <v>2138</v>
          </cell>
          <cell r="F216">
            <v>1115.3999999999999</v>
          </cell>
          <cell r="G216">
            <v>605.4</v>
          </cell>
          <cell r="I216">
            <v>0.10000000000000009</v>
          </cell>
          <cell r="J216">
            <v>1.3</v>
          </cell>
          <cell r="K216">
            <v>-81.099999999999994</v>
          </cell>
          <cell r="M216">
            <v>2138.1000000000004</v>
          </cell>
          <cell r="N216">
            <v>1116.7</v>
          </cell>
          <cell r="O216">
            <v>524.29999999999995</v>
          </cell>
        </row>
        <row r="218">
          <cell r="E218">
            <v>1972</v>
          </cell>
          <cell r="F218">
            <v>0</v>
          </cell>
          <cell r="G218">
            <v>36.4</v>
          </cell>
          <cell r="I218">
            <v>17.8</v>
          </cell>
          <cell r="J218">
            <v>0</v>
          </cell>
          <cell r="K218">
            <v>79.2</v>
          </cell>
          <cell r="M218">
            <v>1989.8</v>
          </cell>
          <cell r="N218">
            <v>0</v>
          </cell>
          <cell r="O218">
            <v>115.6</v>
          </cell>
        </row>
        <row r="223">
          <cell r="E223">
            <v>238.6</v>
          </cell>
          <cell r="F223">
            <v>161.6</v>
          </cell>
          <cell r="M223">
            <v>238.6</v>
          </cell>
          <cell r="N223">
            <v>161.6</v>
          </cell>
          <cell r="O223">
            <v>0</v>
          </cell>
        </row>
        <row r="224">
          <cell r="E224">
            <v>436.5</v>
          </cell>
          <cell r="F224">
            <v>325.39999999999998</v>
          </cell>
          <cell r="M224">
            <v>436.5</v>
          </cell>
          <cell r="N224">
            <v>325.39999999999998</v>
          </cell>
          <cell r="O224">
            <v>0</v>
          </cell>
        </row>
        <row r="225">
          <cell r="E225">
            <v>38.799999999999997</v>
          </cell>
          <cell r="F225">
            <v>29.7</v>
          </cell>
          <cell r="M225">
            <v>38.799999999999997</v>
          </cell>
          <cell r="N225">
            <v>29.7</v>
          </cell>
          <cell r="O225">
            <v>0</v>
          </cell>
        </row>
        <row r="226">
          <cell r="E226">
            <v>538.4</v>
          </cell>
          <cell r="F226">
            <v>355.9</v>
          </cell>
          <cell r="M226">
            <v>538.4</v>
          </cell>
          <cell r="N226">
            <v>355.9</v>
          </cell>
          <cell r="O226">
            <v>0</v>
          </cell>
        </row>
        <row r="227">
          <cell r="E227">
            <v>74.599999999999994</v>
          </cell>
          <cell r="F227">
            <v>53.6</v>
          </cell>
          <cell r="M227">
            <v>74.599999999999994</v>
          </cell>
          <cell r="N227">
            <v>53.6</v>
          </cell>
          <cell r="O227">
            <v>0</v>
          </cell>
        </row>
        <row r="228">
          <cell r="E228">
            <v>3298.9</v>
          </cell>
          <cell r="F228">
            <v>926.2</v>
          </cell>
          <cell r="G228">
            <v>36.4</v>
          </cell>
          <cell r="I228">
            <v>17.8</v>
          </cell>
          <cell r="J228">
            <v>0</v>
          </cell>
          <cell r="K228">
            <v>79.2</v>
          </cell>
          <cell r="M228">
            <v>3316.7000000000003</v>
          </cell>
          <cell r="N228">
            <v>926.2</v>
          </cell>
          <cell r="O228">
            <v>115.6</v>
          </cell>
        </row>
        <row r="234">
          <cell r="Q234">
            <v>4477.2999999999993</v>
          </cell>
        </row>
        <row r="235">
          <cell r="Q235">
            <v>0</v>
          </cell>
        </row>
        <row r="236">
          <cell r="Q236">
            <v>74.699999999999989</v>
          </cell>
        </row>
        <row r="237">
          <cell r="Q237">
            <v>925.2</v>
          </cell>
        </row>
        <row r="238">
          <cell r="Q238">
            <v>1845.3</v>
          </cell>
        </row>
        <row r="239">
          <cell r="Q239">
            <v>1403.4</v>
          </cell>
        </row>
        <row r="240">
          <cell r="Q240">
            <v>119.8</v>
          </cell>
        </row>
        <row r="241">
          <cell r="Q241">
            <v>2739.8999999999996</v>
          </cell>
        </row>
        <row r="242">
          <cell r="Q242">
            <v>6122.2000000000016</v>
          </cell>
        </row>
        <row r="243">
          <cell r="Q243">
            <v>3602</v>
          </cell>
        </row>
      </sheetData>
      <sheetData sheetId="4">
        <row r="26">
          <cell r="E26">
            <v>368.40000000000003</v>
          </cell>
          <cell r="F26">
            <v>239.6</v>
          </cell>
          <cell r="G26">
            <v>0</v>
          </cell>
          <cell r="I26">
            <v>-3.4</v>
          </cell>
          <cell r="J26">
            <v>-3.3</v>
          </cell>
          <cell r="K26">
            <v>0</v>
          </cell>
          <cell r="M26">
            <v>365</v>
          </cell>
          <cell r="N26">
            <v>236.29999999999998</v>
          </cell>
          <cell r="O26">
            <v>0</v>
          </cell>
        </row>
        <row r="44">
          <cell r="E44">
            <v>10.700000000000001</v>
          </cell>
          <cell r="F44">
            <v>7.3999999999999995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10.700000000000001</v>
          </cell>
          <cell r="N44">
            <v>7.3999999999999995</v>
          </cell>
          <cell r="O44">
            <v>0</v>
          </cell>
        </row>
        <row r="48">
          <cell r="E48">
            <v>10.1</v>
          </cell>
          <cell r="F48">
            <v>7.1000000000000005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10.1</v>
          </cell>
          <cell r="N48">
            <v>7.1000000000000005</v>
          </cell>
          <cell r="O48">
            <v>0</v>
          </cell>
        </row>
        <row r="52">
          <cell r="E52">
            <v>11.2</v>
          </cell>
          <cell r="F52">
            <v>7.7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11.2</v>
          </cell>
          <cell r="N52">
            <v>7.7</v>
          </cell>
          <cell r="O52">
            <v>0</v>
          </cell>
        </row>
        <row r="56">
          <cell r="E56">
            <v>9</v>
          </cell>
          <cell r="F56">
            <v>6.3000000000000007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9</v>
          </cell>
          <cell r="N56">
            <v>6.3000000000000007</v>
          </cell>
          <cell r="O56">
            <v>0</v>
          </cell>
        </row>
        <row r="60">
          <cell r="E60">
            <v>11.2</v>
          </cell>
          <cell r="F60">
            <v>8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11.2</v>
          </cell>
          <cell r="N60">
            <v>8</v>
          </cell>
          <cell r="O60">
            <v>0</v>
          </cell>
        </row>
        <row r="64">
          <cell r="E64">
            <v>8.6999999999999993</v>
          </cell>
          <cell r="F64">
            <v>6.1000000000000005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8.6999999999999993</v>
          </cell>
          <cell r="N64">
            <v>6.1000000000000005</v>
          </cell>
          <cell r="O64">
            <v>0</v>
          </cell>
        </row>
        <row r="68">
          <cell r="E68">
            <v>11.3</v>
          </cell>
          <cell r="F68">
            <v>8.3000000000000007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11.3</v>
          </cell>
          <cell r="N68">
            <v>8.3000000000000007</v>
          </cell>
          <cell r="O68">
            <v>0</v>
          </cell>
        </row>
        <row r="72">
          <cell r="E72">
            <v>12.9</v>
          </cell>
          <cell r="F72">
            <v>8.7000000000000011</v>
          </cell>
          <cell r="G72">
            <v>0</v>
          </cell>
          <cell r="I72">
            <v>0</v>
          </cell>
          <cell r="J72">
            <v>-0.1</v>
          </cell>
          <cell r="K72">
            <v>0</v>
          </cell>
          <cell r="M72">
            <v>12.9</v>
          </cell>
          <cell r="N72">
            <v>8.6000000000000014</v>
          </cell>
          <cell r="O72">
            <v>0</v>
          </cell>
        </row>
        <row r="76">
          <cell r="E76">
            <v>8.3000000000000007</v>
          </cell>
          <cell r="F76">
            <v>5.8000000000000007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8.3000000000000007</v>
          </cell>
          <cell r="N76">
            <v>5.8000000000000007</v>
          </cell>
          <cell r="O76">
            <v>0</v>
          </cell>
        </row>
        <row r="80">
          <cell r="E80">
            <v>9.5</v>
          </cell>
          <cell r="F80">
            <v>6.7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9.5</v>
          </cell>
          <cell r="N80">
            <v>6.7</v>
          </cell>
          <cell r="O80">
            <v>0</v>
          </cell>
        </row>
        <row r="84">
          <cell r="E84">
            <v>3.1</v>
          </cell>
          <cell r="F84">
            <v>2.1</v>
          </cell>
          <cell r="M84">
            <v>3.1</v>
          </cell>
          <cell r="N84">
            <v>2.1</v>
          </cell>
          <cell r="O84">
            <v>0</v>
          </cell>
        </row>
        <row r="86">
          <cell r="E86">
            <v>380.1</v>
          </cell>
          <cell r="F86">
            <v>247.2</v>
          </cell>
          <cell r="J86">
            <v>1.2</v>
          </cell>
          <cell r="K86">
            <v>0</v>
          </cell>
          <cell r="M86">
            <v>380.1</v>
          </cell>
          <cell r="N86">
            <v>248.39999999999998</v>
          </cell>
          <cell r="O86">
            <v>0</v>
          </cell>
        </row>
        <row r="88">
          <cell r="E88">
            <v>854.5</v>
          </cell>
          <cell r="F88">
            <v>561</v>
          </cell>
          <cell r="G88">
            <v>0</v>
          </cell>
          <cell r="I88">
            <v>-3.4</v>
          </cell>
          <cell r="J88">
            <v>-2.2000000000000002</v>
          </cell>
          <cell r="K88">
            <v>0</v>
          </cell>
          <cell r="M88">
            <v>851.1</v>
          </cell>
          <cell r="N88">
            <v>558.80000000000007</v>
          </cell>
          <cell r="O88">
            <v>0</v>
          </cell>
        </row>
        <row r="90">
          <cell r="E90">
            <v>167.7</v>
          </cell>
          <cell r="F90">
            <v>97.199999999999989</v>
          </cell>
          <cell r="G90">
            <v>0</v>
          </cell>
          <cell r="I90">
            <v>0</v>
          </cell>
          <cell r="J90">
            <v>0</v>
          </cell>
          <cell r="K90">
            <v>0</v>
          </cell>
          <cell r="M90">
            <v>167.7</v>
          </cell>
          <cell r="N90">
            <v>97.199999999999989</v>
          </cell>
          <cell r="O90">
            <v>0</v>
          </cell>
        </row>
        <row r="94">
          <cell r="E94">
            <v>167.7</v>
          </cell>
          <cell r="F94">
            <v>97.199999999999989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167.7</v>
          </cell>
          <cell r="N94">
            <v>97.199999999999989</v>
          </cell>
          <cell r="O94">
            <v>0</v>
          </cell>
        </row>
        <row r="96">
          <cell r="E96">
            <v>193.9</v>
          </cell>
          <cell r="G96">
            <v>4.0999999999999996</v>
          </cell>
          <cell r="M96">
            <v>193.9</v>
          </cell>
          <cell r="N96">
            <v>0</v>
          </cell>
          <cell r="O96">
            <v>4.0999999999999996</v>
          </cell>
        </row>
        <row r="98">
          <cell r="E98">
            <v>10.4</v>
          </cell>
          <cell r="F98">
            <v>7.8</v>
          </cell>
          <cell r="M98">
            <v>10.4</v>
          </cell>
          <cell r="N98">
            <v>7.8</v>
          </cell>
          <cell r="O98">
            <v>0</v>
          </cell>
        </row>
        <row r="100">
          <cell r="E100">
            <v>12</v>
          </cell>
          <cell r="F100">
            <v>9</v>
          </cell>
          <cell r="M100">
            <v>12</v>
          </cell>
          <cell r="N100">
            <v>9</v>
          </cell>
          <cell r="O100">
            <v>0</v>
          </cell>
        </row>
        <row r="102">
          <cell r="E102">
            <v>17.5</v>
          </cell>
          <cell r="F102">
            <v>13.3</v>
          </cell>
          <cell r="M102">
            <v>17.5</v>
          </cell>
          <cell r="N102">
            <v>13.3</v>
          </cell>
          <cell r="O102">
            <v>0</v>
          </cell>
        </row>
        <row r="104">
          <cell r="E104">
            <v>12</v>
          </cell>
          <cell r="F104">
            <v>9.1</v>
          </cell>
          <cell r="M104">
            <v>12</v>
          </cell>
          <cell r="N104">
            <v>9.1</v>
          </cell>
          <cell r="O104">
            <v>0</v>
          </cell>
        </row>
        <row r="106">
          <cell r="E106">
            <v>14.5</v>
          </cell>
          <cell r="F106">
            <v>10.9</v>
          </cell>
          <cell r="M106">
            <v>14.5</v>
          </cell>
          <cell r="N106">
            <v>10.9</v>
          </cell>
          <cell r="O106">
            <v>0</v>
          </cell>
        </row>
        <row r="108">
          <cell r="E108">
            <v>13.5</v>
          </cell>
          <cell r="F108">
            <v>10.1</v>
          </cell>
          <cell r="M108">
            <v>13.5</v>
          </cell>
          <cell r="N108">
            <v>10.1</v>
          </cell>
          <cell r="O108">
            <v>0</v>
          </cell>
        </row>
        <row r="110">
          <cell r="E110">
            <v>13.5</v>
          </cell>
          <cell r="F110">
            <v>10.1</v>
          </cell>
          <cell r="M110">
            <v>13.5</v>
          </cell>
          <cell r="N110">
            <v>10.1</v>
          </cell>
          <cell r="O110">
            <v>0</v>
          </cell>
        </row>
        <row r="112">
          <cell r="E112">
            <v>26.2</v>
          </cell>
          <cell r="F112">
            <v>19.5</v>
          </cell>
          <cell r="M112">
            <v>26.2</v>
          </cell>
          <cell r="N112">
            <v>19.5</v>
          </cell>
          <cell r="O112">
            <v>0</v>
          </cell>
        </row>
        <row r="114">
          <cell r="E114">
            <v>12</v>
          </cell>
          <cell r="F114">
            <v>9</v>
          </cell>
          <cell r="M114">
            <v>12</v>
          </cell>
          <cell r="N114">
            <v>9</v>
          </cell>
          <cell r="O114">
            <v>0</v>
          </cell>
        </row>
        <row r="116">
          <cell r="E116">
            <v>8.8000000000000007</v>
          </cell>
          <cell r="F116">
            <v>6.7</v>
          </cell>
          <cell r="M116">
            <v>8.8000000000000007</v>
          </cell>
          <cell r="N116">
            <v>6.7</v>
          </cell>
          <cell r="O116">
            <v>0</v>
          </cell>
        </row>
        <row r="118">
          <cell r="E118">
            <v>77.8</v>
          </cell>
          <cell r="F118">
            <v>52.1</v>
          </cell>
          <cell r="J118">
            <v>-0.1</v>
          </cell>
          <cell r="M118">
            <v>77.8</v>
          </cell>
          <cell r="N118">
            <v>52</v>
          </cell>
          <cell r="O118">
            <v>0</v>
          </cell>
        </row>
        <row r="120">
          <cell r="E120">
            <v>412.1</v>
          </cell>
          <cell r="F120">
            <v>157.6</v>
          </cell>
          <cell r="G120">
            <v>4.0999999999999996</v>
          </cell>
          <cell r="I120">
            <v>0</v>
          </cell>
          <cell r="J120">
            <v>-0.1</v>
          </cell>
          <cell r="K120">
            <v>0</v>
          </cell>
          <cell r="M120">
            <v>412.1</v>
          </cell>
          <cell r="N120">
            <v>157.5</v>
          </cell>
          <cell r="O120">
            <v>4.0999999999999996</v>
          </cell>
        </row>
        <row r="122">
          <cell r="E122">
            <v>932.69999999999993</v>
          </cell>
          <cell r="F122">
            <v>0.2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932.69999999999993</v>
          </cell>
          <cell r="N122">
            <v>0.2</v>
          </cell>
          <cell r="O122">
            <v>0</v>
          </cell>
        </row>
        <row r="129">
          <cell r="E129">
            <v>191</v>
          </cell>
          <cell r="F129">
            <v>143.69999999999999</v>
          </cell>
          <cell r="M129">
            <v>191</v>
          </cell>
          <cell r="N129">
            <v>143.69999999999999</v>
          </cell>
          <cell r="O129">
            <v>0</v>
          </cell>
        </row>
        <row r="131">
          <cell r="E131">
            <v>1123.6999999999998</v>
          </cell>
          <cell r="F131">
            <v>143.89999999999998</v>
          </cell>
          <cell r="G131">
            <v>0</v>
          </cell>
          <cell r="I131">
            <v>0</v>
          </cell>
          <cell r="J131">
            <v>0</v>
          </cell>
          <cell r="K131">
            <v>0</v>
          </cell>
          <cell r="M131">
            <v>1123.6999999999998</v>
          </cell>
          <cell r="N131">
            <v>143.89999999999998</v>
          </cell>
          <cell r="O131">
            <v>0</v>
          </cell>
        </row>
        <row r="156">
          <cell r="Q156">
            <v>209.4</v>
          </cell>
        </row>
        <row r="157">
          <cell r="Q157">
            <v>24.299999999999997</v>
          </cell>
        </row>
        <row r="158">
          <cell r="Q158">
            <v>380.1</v>
          </cell>
        </row>
        <row r="159">
          <cell r="Q159">
            <v>622.79999999999995</v>
          </cell>
        </row>
        <row r="160">
          <cell r="Q160">
            <v>0</v>
          </cell>
        </row>
        <row r="161">
          <cell r="Q161">
            <v>0</v>
          </cell>
        </row>
        <row r="162">
          <cell r="Q162">
            <v>168.1</v>
          </cell>
        </row>
        <row r="163">
          <cell r="Q163">
            <v>0</v>
          </cell>
        </row>
        <row r="164">
          <cell r="Q164">
            <v>0</v>
          </cell>
        </row>
        <row r="165">
          <cell r="Q165">
            <v>1154</v>
          </cell>
        </row>
      </sheetData>
      <sheetData sheetId="5">
        <row r="20">
          <cell r="E20">
            <v>745.6</v>
          </cell>
          <cell r="F20">
            <v>532.70000000000005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M20">
            <v>745.6</v>
          </cell>
          <cell r="N20">
            <v>532.70000000000005</v>
          </cell>
          <cell r="O20">
            <v>0</v>
          </cell>
        </row>
        <row r="23">
          <cell r="E23">
            <v>419.2</v>
          </cell>
          <cell r="F23">
            <v>312.8</v>
          </cell>
          <cell r="M23">
            <v>419.2</v>
          </cell>
          <cell r="N23">
            <v>312.8</v>
          </cell>
          <cell r="O23">
            <v>0</v>
          </cell>
        </row>
        <row r="24">
          <cell r="E24">
            <v>505.1</v>
          </cell>
          <cell r="F24">
            <v>375.6</v>
          </cell>
          <cell r="M24">
            <v>505.1</v>
          </cell>
          <cell r="N24">
            <v>375.6</v>
          </cell>
          <cell r="O24">
            <v>0</v>
          </cell>
        </row>
        <row r="25">
          <cell r="E25">
            <v>713.8</v>
          </cell>
          <cell r="F25">
            <v>531.20000000000005</v>
          </cell>
          <cell r="M25">
            <v>713.8</v>
          </cell>
          <cell r="N25">
            <v>531.20000000000005</v>
          </cell>
          <cell r="O25">
            <v>0</v>
          </cell>
        </row>
        <row r="26">
          <cell r="E26">
            <v>390.1</v>
          </cell>
          <cell r="F26">
            <v>282.7</v>
          </cell>
          <cell r="M26">
            <v>390.1</v>
          </cell>
          <cell r="N26">
            <v>282.7</v>
          </cell>
          <cell r="O26">
            <v>0</v>
          </cell>
        </row>
        <row r="27">
          <cell r="E27">
            <v>296.89999999999998</v>
          </cell>
          <cell r="F27">
            <v>221.4</v>
          </cell>
          <cell r="M27">
            <v>296.89999999999998</v>
          </cell>
          <cell r="N27">
            <v>221.4</v>
          </cell>
          <cell r="O27">
            <v>0</v>
          </cell>
          <cell r="Q27">
            <v>11.8</v>
          </cell>
        </row>
        <row r="28">
          <cell r="E28">
            <v>399.1</v>
          </cell>
          <cell r="F28">
            <v>298.39999999999998</v>
          </cell>
          <cell r="M28">
            <v>399.1</v>
          </cell>
          <cell r="N28">
            <v>298.39999999999998</v>
          </cell>
          <cell r="O28">
            <v>0</v>
          </cell>
          <cell r="Q28">
            <v>8933.6</v>
          </cell>
        </row>
        <row r="29">
          <cell r="E29">
            <v>444.4</v>
          </cell>
          <cell r="F29">
            <v>328.4</v>
          </cell>
          <cell r="M29">
            <v>444.4</v>
          </cell>
          <cell r="N29">
            <v>328.4</v>
          </cell>
          <cell r="O29">
            <v>0</v>
          </cell>
        </row>
        <row r="30">
          <cell r="E30">
            <v>591.1</v>
          </cell>
          <cell r="F30">
            <v>438.2</v>
          </cell>
          <cell r="M30">
            <v>591.1</v>
          </cell>
          <cell r="N30">
            <v>438.2</v>
          </cell>
          <cell r="O30">
            <v>0</v>
          </cell>
        </row>
        <row r="31">
          <cell r="E31">
            <v>494.6</v>
          </cell>
          <cell r="F31">
            <v>366</v>
          </cell>
          <cell r="M31">
            <v>494.6</v>
          </cell>
          <cell r="N31">
            <v>366</v>
          </cell>
          <cell r="O31">
            <v>0</v>
          </cell>
        </row>
        <row r="32">
          <cell r="E32">
            <v>576.20000000000005</v>
          </cell>
          <cell r="F32">
            <v>426.1</v>
          </cell>
          <cell r="M32">
            <v>576.20000000000005</v>
          </cell>
          <cell r="N32">
            <v>426.1</v>
          </cell>
          <cell r="O32">
            <v>0</v>
          </cell>
        </row>
        <row r="33">
          <cell r="E33">
            <v>160.5</v>
          </cell>
          <cell r="F33">
            <v>120.8</v>
          </cell>
          <cell r="M33">
            <v>160.5</v>
          </cell>
          <cell r="N33">
            <v>120.8</v>
          </cell>
          <cell r="O33">
            <v>0</v>
          </cell>
        </row>
        <row r="34">
          <cell r="E34">
            <v>155.30000000000001</v>
          </cell>
          <cell r="F34">
            <v>116.6</v>
          </cell>
          <cell r="J34">
            <v>0.1</v>
          </cell>
          <cell r="M34">
            <v>155.30000000000001</v>
          </cell>
          <cell r="N34">
            <v>116.69999999999999</v>
          </cell>
          <cell r="O34">
            <v>0</v>
          </cell>
        </row>
        <row r="35">
          <cell r="E35">
            <v>161.80000000000001</v>
          </cell>
          <cell r="F35">
            <v>121.6</v>
          </cell>
          <cell r="M35">
            <v>161.80000000000001</v>
          </cell>
          <cell r="N35">
            <v>121.6</v>
          </cell>
          <cell r="O35">
            <v>0</v>
          </cell>
        </row>
        <row r="36">
          <cell r="E36">
            <v>282.39999999999998</v>
          </cell>
          <cell r="F36">
            <v>211.7</v>
          </cell>
          <cell r="M36">
            <v>282.39999999999998</v>
          </cell>
          <cell r="N36">
            <v>211.7</v>
          </cell>
          <cell r="O36">
            <v>0</v>
          </cell>
        </row>
        <row r="37">
          <cell r="E37">
            <v>110.6</v>
          </cell>
          <cell r="F37">
            <v>82.8</v>
          </cell>
          <cell r="M37">
            <v>110.6</v>
          </cell>
          <cell r="N37">
            <v>82.8</v>
          </cell>
          <cell r="O37">
            <v>0</v>
          </cell>
        </row>
        <row r="38">
          <cell r="E38">
            <v>237.2</v>
          </cell>
          <cell r="F38">
            <v>177.6</v>
          </cell>
          <cell r="M38">
            <v>237.2</v>
          </cell>
          <cell r="N38">
            <v>177.6</v>
          </cell>
          <cell r="O38">
            <v>0</v>
          </cell>
        </row>
        <row r="39">
          <cell r="E39">
            <v>169.6</v>
          </cell>
          <cell r="F39">
            <v>127.5</v>
          </cell>
          <cell r="M39">
            <v>169.6</v>
          </cell>
          <cell r="N39">
            <v>127.5</v>
          </cell>
          <cell r="O39">
            <v>0</v>
          </cell>
        </row>
        <row r="40">
          <cell r="E40">
            <v>198.6</v>
          </cell>
          <cell r="F40">
            <v>147.6</v>
          </cell>
          <cell r="M40">
            <v>198.6</v>
          </cell>
          <cell r="N40">
            <v>147.6</v>
          </cell>
          <cell r="O40">
            <v>0</v>
          </cell>
        </row>
        <row r="41">
          <cell r="E41">
            <v>100.7</v>
          </cell>
          <cell r="F41">
            <v>69.400000000000006</v>
          </cell>
          <cell r="J41">
            <v>-0.3</v>
          </cell>
          <cell r="M41">
            <v>100.7</v>
          </cell>
          <cell r="N41">
            <v>69.100000000000009</v>
          </cell>
          <cell r="O41">
            <v>0</v>
          </cell>
        </row>
        <row r="42">
          <cell r="E42">
            <v>99.9</v>
          </cell>
          <cell r="F42">
            <v>74.599999999999994</v>
          </cell>
          <cell r="M42">
            <v>99.9</v>
          </cell>
          <cell r="N42">
            <v>74.599999999999994</v>
          </cell>
          <cell r="O42">
            <v>0</v>
          </cell>
        </row>
        <row r="43">
          <cell r="E43">
            <v>84.4</v>
          </cell>
          <cell r="F43">
            <v>63.4</v>
          </cell>
          <cell r="M43">
            <v>84.4</v>
          </cell>
          <cell r="N43">
            <v>63.4</v>
          </cell>
          <cell r="O43">
            <v>0</v>
          </cell>
        </row>
        <row r="44">
          <cell r="E44">
            <v>187.4</v>
          </cell>
          <cell r="F44">
            <v>137.69999999999999</v>
          </cell>
          <cell r="M44">
            <v>187.4</v>
          </cell>
          <cell r="N44">
            <v>137.69999999999999</v>
          </cell>
          <cell r="O44">
            <v>0</v>
          </cell>
        </row>
        <row r="45">
          <cell r="E45">
            <v>110.4</v>
          </cell>
          <cell r="F45">
            <v>81.400000000000006</v>
          </cell>
          <cell r="M45">
            <v>110.4</v>
          </cell>
          <cell r="N45">
            <v>81.400000000000006</v>
          </cell>
          <cell r="O45">
            <v>0</v>
          </cell>
        </row>
        <row r="46">
          <cell r="E46">
            <v>118.5</v>
          </cell>
          <cell r="F46">
            <v>87.8</v>
          </cell>
          <cell r="M46">
            <v>118.5</v>
          </cell>
          <cell r="N46">
            <v>87.8</v>
          </cell>
          <cell r="O46">
            <v>0</v>
          </cell>
        </row>
        <row r="47">
          <cell r="E47">
            <v>205.7</v>
          </cell>
          <cell r="F47">
            <v>152.5</v>
          </cell>
          <cell r="J47">
            <v>-1.4</v>
          </cell>
          <cell r="M47">
            <v>205.7</v>
          </cell>
          <cell r="N47">
            <v>151.1</v>
          </cell>
          <cell r="O47">
            <v>0</v>
          </cell>
        </row>
        <row r="48">
          <cell r="E48">
            <v>119.6</v>
          </cell>
          <cell r="F48">
            <v>88.3</v>
          </cell>
          <cell r="M48">
            <v>119.6</v>
          </cell>
          <cell r="N48">
            <v>88.3</v>
          </cell>
          <cell r="O48">
            <v>0</v>
          </cell>
        </row>
        <row r="49">
          <cell r="E49">
            <v>193.2</v>
          </cell>
          <cell r="F49">
            <v>142.19999999999999</v>
          </cell>
          <cell r="M49">
            <v>193.2</v>
          </cell>
          <cell r="N49">
            <v>142.19999999999999</v>
          </cell>
          <cell r="O49">
            <v>0</v>
          </cell>
        </row>
        <row r="50">
          <cell r="E50">
            <v>45</v>
          </cell>
          <cell r="F50">
            <v>33.6</v>
          </cell>
          <cell r="M50">
            <v>45</v>
          </cell>
          <cell r="N50">
            <v>33.6</v>
          </cell>
          <cell r="O50">
            <v>0</v>
          </cell>
        </row>
        <row r="51">
          <cell r="E51">
            <v>58.4</v>
          </cell>
          <cell r="F51">
            <v>43.1</v>
          </cell>
          <cell r="M51">
            <v>58.4</v>
          </cell>
          <cell r="N51">
            <v>43.1</v>
          </cell>
          <cell r="O51">
            <v>0</v>
          </cell>
        </row>
        <row r="52">
          <cell r="E52">
            <v>0.9</v>
          </cell>
          <cell r="F52">
            <v>0.7</v>
          </cell>
          <cell r="M52">
            <v>0.9</v>
          </cell>
          <cell r="N52">
            <v>0.7</v>
          </cell>
          <cell r="O52">
            <v>0</v>
          </cell>
        </row>
        <row r="53">
          <cell r="E53">
            <v>7.7</v>
          </cell>
          <cell r="F53">
            <v>5.9</v>
          </cell>
          <cell r="M53">
            <v>7.7</v>
          </cell>
          <cell r="N53">
            <v>5.9</v>
          </cell>
          <cell r="O53">
            <v>0</v>
          </cell>
        </row>
        <row r="54">
          <cell r="E54">
            <v>2.2999999999999998</v>
          </cell>
          <cell r="F54">
            <v>1.8</v>
          </cell>
          <cell r="M54">
            <v>2.2999999999999998</v>
          </cell>
          <cell r="N54">
            <v>1.8</v>
          </cell>
          <cell r="O54">
            <v>0</v>
          </cell>
        </row>
        <row r="55">
          <cell r="E55">
            <v>89.6</v>
          </cell>
          <cell r="F55">
            <v>68.599999999999994</v>
          </cell>
          <cell r="M55">
            <v>89.6</v>
          </cell>
          <cell r="N55">
            <v>68.599999999999994</v>
          </cell>
          <cell r="O55">
            <v>0</v>
          </cell>
        </row>
        <row r="56">
          <cell r="E56">
            <v>163.19999999999999</v>
          </cell>
          <cell r="F56">
            <v>124.4</v>
          </cell>
          <cell r="M56">
            <v>163.19999999999999</v>
          </cell>
          <cell r="N56">
            <v>124.4</v>
          </cell>
          <cell r="O56">
            <v>0</v>
          </cell>
        </row>
        <row r="57">
          <cell r="E57">
            <v>298.3</v>
          </cell>
          <cell r="F57">
            <v>224.7</v>
          </cell>
          <cell r="M57">
            <v>298.3</v>
          </cell>
          <cell r="N57">
            <v>224.7</v>
          </cell>
          <cell r="O57">
            <v>0</v>
          </cell>
        </row>
        <row r="58">
          <cell r="E58">
            <v>8.1</v>
          </cell>
          <cell r="F58">
            <v>6.2</v>
          </cell>
          <cell r="M58">
            <v>8.1</v>
          </cell>
          <cell r="N58">
            <v>6.2</v>
          </cell>
          <cell r="O58">
            <v>0</v>
          </cell>
        </row>
        <row r="59">
          <cell r="E59">
            <v>8945.4</v>
          </cell>
          <cell r="F59">
            <v>6626</v>
          </cell>
          <cell r="G59">
            <v>0</v>
          </cell>
          <cell r="I59">
            <v>0</v>
          </cell>
          <cell r="J59">
            <v>-1.5999999999999999</v>
          </cell>
          <cell r="K59">
            <v>0</v>
          </cell>
          <cell r="M59">
            <v>8945.4</v>
          </cell>
          <cell r="N59">
            <v>6624.4000000000015</v>
          </cell>
          <cell r="O59">
            <v>0</v>
          </cell>
        </row>
      </sheetData>
      <sheetData sheetId="6">
        <row r="26">
          <cell r="E26">
            <v>12.4</v>
          </cell>
          <cell r="F26">
            <v>9.5</v>
          </cell>
          <cell r="G26">
            <v>0</v>
          </cell>
          <cell r="I26">
            <v>0</v>
          </cell>
          <cell r="J26">
            <v>0</v>
          </cell>
          <cell r="K26">
            <v>15.9</v>
          </cell>
          <cell r="M26">
            <v>12.4</v>
          </cell>
          <cell r="N26">
            <v>9.5</v>
          </cell>
          <cell r="O26">
            <v>15.9</v>
          </cell>
        </row>
        <row r="32">
          <cell r="E32">
            <v>1</v>
          </cell>
          <cell r="F32">
            <v>0.79999999999999993</v>
          </cell>
          <cell r="G32">
            <v>0</v>
          </cell>
          <cell r="K32">
            <v>0</v>
          </cell>
          <cell r="M32">
            <v>1</v>
          </cell>
          <cell r="N32">
            <v>0.79999999999999993</v>
          </cell>
          <cell r="O32">
            <v>0</v>
          </cell>
        </row>
        <row r="36">
          <cell r="E36">
            <v>1.6</v>
          </cell>
          <cell r="F36">
            <v>1.2000000000000002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1.6</v>
          </cell>
          <cell r="N36">
            <v>1.2000000000000002</v>
          </cell>
          <cell r="O36">
            <v>0</v>
          </cell>
        </row>
        <row r="40">
          <cell r="E40">
            <v>2.7</v>
          </cell>
          <cell r="F40">
            <v>2.1</v>
          </cell>
          <cell r="G40">
            <v>0</v>
          </cell>
          <cell r="I40">
            <v>0</v>
          </cell>
          <cell r="J40">
            <v>0</v>
          </cell>
          <cell r="K40">
            <v>0</v>
          </cell>
          <cell r="M40">
            <v>2.7</v>
          </cell>
          <cell r="N40">
            <v>2.1</v>
          </cell>
          <cell r="O40">
            <v>0</v>
          </cell>
        </row>
        <row r="45">
          <cell r="E45">
            <v>3.0000000000000004</v>
          </cell>
          <cell r="F45">
            <v>2.3000000000000003</v>
          </cell>
          <cell r="G45">
            <v>0</v>
          </cell>
          <cell r="I45">
            <v>0</v>
          </cell>
          <cell r="J45">
            <v>0</v>
          </cell>
          <cell r="K45">
            <v>0</v>
          </cell>
          <cell r="M45">
            <v>3.0000000000000004</v>
          </cell>
          <cell r="N45">
            <v>2.3000000000000003</v>
          </cell>
          <cell r="O45">
            <v>0</v>
          </cell>
        </row>
        <row r="49">
          <cell r="E49">
            <v>0.79999999999999993</v>
          </cell>
          <cell r="F49">
            <v>0.6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M49">
            <v>0.79999999999999993</v>
          </cell>
          <cell r="N49">
            <v>0.6</v>
          </cell>
          <cell r="O49">
            <v>0</v>
          </cell>
        </row>
        <row r="53">
          <cell r="E53">
            <v>0.79999999999999993</v>
          </cell>
          <cell r="F53">
            <v>0.6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M53">
            <v>0.79999999999999993</v>
          </cell>
          <cell r="N53">
            <v>0.6</v>
          </cell>
          <cell r="O53">
            <v>0</v>
          </cell>
        </row>
        <row r="57">
          <cell r="E57">
            <v>1.6</v>
          </cell>
          <cell r="F57">
            <v>1.3000000000000003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M57">
            <v>1.6</v>
          </cell>
          <cell r="N57">
            <v>1.3000000000000003</v>
          </cell>
          <cell r="O57">
            <v>0</v>
          </cell>
        </row>
        <row r="61">
          <cell r="E61">
            <v>3.3</v>
          </cell>
          <cell r="F61">
            <v>2.5</v>
          </cell>
          <cell r="G61">
            <v>0</v>
          </cell>
          <cell r="I61">
            <v>0</v>
          </cell>
          <cell r="J61">
            <v>0</v>
          </cell>
          <cell r="K61">
            <v>0</v>
          </cell>
          <cell r="M61">
            <v>3.3</v>
          </cell>
          <cell r="N61">
            <v>2.5</v>
          </cell>
          <cell r="O61">
            <v>0</v>
          </cell>
        </row>
        <row r="65">
          <cell r="E65">
            <v>1</v>
          </cell>
          <cell r="F65">
            <v>0.79999999999999993</v>
          </cell>
          <cell r="G65">
            <v>0</v>
          </cell>
          <cell r="I65">
            <v>0</v>
          </cell>
          <cell r="J65">
            <v>0</v>
          </cell>
          <cell r="K65">
            <v>0</v>
          </cell>
          <cell r="M65">
            <v>1</v>
          </cell>
          <cell r="N65">
            <v>0.79999999999999993</v>
          </cell>
          <cell r="O65">
            <v>0</v>
          </cell>
        </row>
        <row r="69">
          <cell r="E69">
            <v>0.89999999999999991</v>
          </cell>
          <cell r="F69">
            <v>0.7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0.89999999999999991</v>
          </cell>
          <cell r="N69">
            <v>0.7</v>
          </cell>
          <cell r="O69">
            <v>0</v>
          </cell>
        </row>
        <row r="73">
          <cell r="E73">
            <v>1.1000000000000001</v>
          </cell>
          <cell r="F73">
            <v>0.8</v>
          </cell>
          <cell r="G73">
            <v>0</v>
          </cell>
          <cell r="I73">
            <v>0</v>
          </cell>
          <cell r="J73">
            <v>0</v>
          </cell>
          <cell r="K73">
            <v>0</v>
          </cell>
          <cell r="M73">
            <v>1.1000000000000001</v>
          </cell>
          <cell r="N73">
            <v>0.8</v>
          </cell>
          <cell r="O73">
            <v>0</v>
          </cell>
        </row>
        <row r="77">
          <cell r="E77">
            <v>30.200000000000003</v>
          </cell>
          <cell r="F77">
            <v>23.200000000000003</v>
          </cell>
          <cell r="G77">
            <v>0</v>
          </cell>
          <cell r="I77">
            <v>0</v>
          </cell>
          <cell r="J77">
            <v>0</v>
          </cell>
          <cell r="K77">
            <v>15.9</v>
          </cell>
          <cell r="M77">
            <v>30.200000000000003</v>
          </cell>
          <cell r="N77">
            <v>23.200000000000003</v>
          </cell>
          <cell r="O77">
            <v>15.9</v>
          </cell>
        </row>
        <row r="79">
          <cell r="E79">
            <v>769.00000000000011</v>
          </cell>
          <cell r="F79">
            <v>0.6</v>
          </cell>
          <cell r="G79">
            <v>1266.7</v>
          </cell>
          <cell r="I79">
            <v>79.099999999999994</v>
          </cell>
          <cell r="J79">
            <v>3.5</v>
          </cell>
          <cell r="K79">
            <v>136.19999999999999</v>
          </cell>
          <cell r="M79">
            <v>848.1</v>
          </cell>
          <cell r="N79">
            <v>4.0999999999999996</v>
          </cell>
          <cell r="O79">
            <v>1402.9</v>
          </cell>
        </row>
        <row r="89">
          <cell r="E89">
            <v>769.00000000000011</v>
          </cell>
          <cell r="F89">
            <v>0.6</v>
          </cell>
          <cell r="G89">
            <v>1266.7</v>
          </cell>
          <cell r="I89">
            <v>79.099999999999994</v>
          </cell>
          <cell r="J89">
            <v>3.5</v>
          </cell>
          <cell r="K89">
            <v>136.19999999999999</v>
          </cell>
          <cell r="M89">
            <v>848.1</v>
          </cell>
          <cell r="N89">
            <v>4.0999999999999996</v>
          </cell>
          <cell r="O89">
            <v>1402.9</v>
          </cell>
        </row>
        <row r="91">
          <cell r="E91">
            <v>0</v>
          </cell>
          <cell r="F91">
            <v>0</v>
          </cell>
          <cell r="G91">
            <v>169</v>
          </cell>
          <cell r="I91">
            <v>18.2</v>
          </cell>
          <cell r="J91">
            <v>1.3</v>
          </cell>
          <cell r="K91">
            <v>37.299999999999997</v>
          </cell>
          <cell r="M91">
            <v>18.2</v>
          </cell>
          <cell r="N91">
            <v>1.3</v>
          </cell>
          <cell r="O91">
            <v>206.29999999999998</v>
          </cell>
        </row>
        <row r="96">
          <cell r="E96">
            <v>1.6</v>
          </cell>
          <cell r="F96">
            <v>1.2</v>
          </cell>
          <cell r="G96">
            <v>0</v>
          </cell>
          <cell r="K96">
            <v>0</v>
          </cell>
          <cell r="M96">
            <v>1.6</v>
          </cell>
          <cell r="N96">
            <v>1.2</v>
          </cell>
          <cell r="O96">
            <v>0</v>
          </cell>
        </row>
        <row r="100">
          <cell r="E100">
            <v>1.6</v>
          </cell>
          <cell r="F100">
            <v>1.2</v>
          </cell>
          <cell r="G100">
            <v>169</v>
          </cell>
          <cell r="I100">
            <v>18.2</v>
          </cell>
          <cell r="J100">
            <v>1.3</v>
          </cell>
          <cell r="K100">
            <v>37.299999999999997</v>
          </cell>
          <cell r="M100">
            <v>19.8</v>
          </cell>
          <cell r="N100">
            <v>2.5</v>
          </cell>
          <cell r="O100">
            <v>206.29999999999998</v>
          </cell>
        </row>
        <row r="102">
          <cell r="E102">
            <v>174.1</v>
          </cell>
          <cell r="F102">
            <v>17.100000000000001</v>
          </cell>
          <cell r="G102">
            <v>806.6</v>
          </cell>
          <cell r="I102">
            <v>0</v>
          </cell>
          <cell r="J102">
            <v>0</v>
          </cell>
          <cell r="K102">
            <v>170</v>
          </cell>
          <cell r="M102">
            <v>174.1</v>
          </cell>
          <cell r="N102">
            <v>17.100000000000001</v>
          </cell>
          <cell r="O102">
            <v>976.6</v>
          </cell>
        </row>
        <row r="110">
          <cell r="E110">
            <v>12.6</v>
          </cell>
          <cell r="F110">
            <v>9.6000000000000014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M110">
            <v>12.6</v>
          </cell>
          <cell r="N110">
            <v>9.6000000000000014</v>
          </cell>
          <cell r="O110">
            <v>0</v>
          </cell>
        </row>
        <row r="114">
          <cell r="E114">
            <v>15.7</v>
          </cell>
          <cell r="F114">
            <v>12.100000000000001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15.7</v>
          </cell>
          <cell r="N114">
            <v>12.100000000000001</v>
          </cell>
          <cell r="O114">
            <v>0</v>
          </cell>
        </row>
        <row r="119">
          <cell r="E119">
            <v>21.4</v>
          </cell>
          <cell r="F119">
            <v>16.400000000000002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21.4</v>
          </cell>
          <cell r="N119">
            <v>16.400000000000002</v>
          </cell>
          <cell r="O119">
            <v>0</v>
          </cell>
        </row>
        <row r="124">
          <cell r="E124">
            <v>11.9</v>
          </cell>
          <cell r="F124">
            <v>9.1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  <cell r="M124">
            <v>11.9</v>
          </cell>
          <cell r="N124">
            <v>9.1</v>
          </cell>
          <cell r="O124">
            <v>0</v>
          </cell>
        </row>
        <row r="128">
          <cell r="E128">
            <v>7.4</v>
          </cell>
          <cell r="F128">
            <v>5.7</v>
          </cell>
          <cell r="G128">
            <v>0</v>
          </cell>
          <cell r="I128">
            <v>0</v>
          </cell>
          <cell r="J128">
            <v>0</v>
          </cell>
          <cell r="K128">
            <v>0</v>
          </cell>
          <cell r="M128">
            <v>7.4</v>
          </cell>
          <cell r="N128">
            <v>5.7</v>
          </cell>
          <cell r="O128">
            <v>0</v>
          </cell>
        </row>
        <row r="132">
          <cell r="E132">
            <v>16</v>
          </cell>
          <cell r="F132">
            <v>12.2</v>
          </cell>
          <cell r="G132">
            <v>0</v>
          </cell>
          <cell r="I132">
            <v>0</v>
          </cell>
          <cell r="J132">
            <v>0</v>
          </cell>
          <cell r="K132">
            <v>0</v>
          </cell>
          <cell r="M132">
            <v>16</v>
          </cell>
          <cell r="N132">
            <v>12.2</v>
          </cell>
          <cell r="O132">
            <v>0</v>
          </cell>
        </row>
        <row r="137">
          <cell r="E137">
            <v>13.5</v>
          </cell>
          <cell r="F137">
            <v>10.3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M137">
            <v>13.5</v>
          </cell>
          <cell r="N137">
            <v>10.3</v>
          </cell>
          <cell r="O137">
            <v>0</v>
          </cell>
        </row>
        <row r="141">
          <cell r="E141">
            <v>20</v>
          </cell>
          <cell r="F141">
            <v>15.3</v>
          </cell>
          <cell r="G141">
            <v>0</v>
          </cell>
          <cell r="I141">
            <v>0</v>
          </cell>
          <cell r="J141">
            <v>0</v>
          </cell>
          <cell r="K141">
            <v>0</v>
          </cell>
          <cell r="M141">
            <v>20</v>
          </cell>
          <cell r="N141">
            <v>15.3</v>
          </cell>
          <cell r="O141">
            <v>0</v>
          </cell>
        </row>
        <row r="146">
          <cell r="E146">
            <v>12.9</v>
          </cell>
          <cell r="F146">
            <v>9.9</v>
          </cell>
          <cell r="G146">
            <v>0</v>
          </cell>
          <cell r="I146">
            <v>0</v>
          </cell>
          <cell r="J146">
            <v>0</v>
          </cell>
          <cell r="K146">
            <v>0</v>
          </cell>
          <cell r="M146">
            <v>12.9</v>
          </cell>
          <cell r="N146">
            <v>9.9</v>
          </cell>
          <cell r="O146">
            <v>0</v>
          </cell>
        </row>
        <row r="150">
          <cell r="E150">
            <v>19.8</v>
          </cell>
          <cell r="F150">
            <v>15.2</v>
          </cell>
          <cell r="G150">
            <v>0</v>
          </cell>
          <cell r="I150">
            <v>0</v>
          </cell>
          <cell r="J150">
            <v>0</v>
          </cell>
          <cell r="K150">
            <v>0</v>
          </cell>
          <cell r="M150">
            <v>19.8</v>
          </cell>
          <cell r="N150">
            <v>15.2</v>
          </cell>
          <cell r="O150">
            <v>0</v>
          </cell>
        </row>
        <row r="155">
          <cell r="E155">
            <v>5.6</v>
          </cell>
          <cell r="F155">
            <v>4.3</v>
          </cell>
          <cell r="G155">
            <v>0</v>
          </cell>
          <cell r="I155">
            <v>0</v>
          </cell>
          <cell r="J155">
            <v>0</v>
          </cell>
          <cell r="K155">
            <v>0</v>
          </cell>
          <cell r="M155">
            <v>5.6</v>
          </cell>
          <cell r="N155">
            <v>4.3</v>
          </cell>
          <cell r="O155">
            <v>0</v>
          </cell>
        </row>
        <row r="159">
          <cell r="E159">
            <v>6.1</v>
          </cell>
          <cell r="F159">
            <v>4.6999999999999993</v>
          </cell>
          <cell r="G159">
            <v>0</v>
          </cell>
          <cell r="I159">
            <v>0</v>
          </cell>
          <cell r="J159">
            <v>0</v>
          </cell>
          <cell r="K159">
            <v>0</v>
          </cell>
          <cell r="M159">
            <v>6.1</v>
          </cell>
          <cell r="N159">
            <v>4.6999999999999993</v>
          </cell>
          <cell r="O159">
            <v>0</v>
          </cell>
        </row>
        <row r="163">
          <cell r="E163">
            <v>5</v>
          </cell>
          <cell r="F163">
            <v>3.9</v>
          </cell>
          <cell r="G163">
            <v>0</v>
          </cell>
          <cell r="I163">
            <v>0</v>
          </cell>
          <cell r="J163">
            <v>0</v>
          </cell>
          <cell r="K163">
            <v>0</v>
          </cell>
          <cell r="M163">
            <v>5</v>
          </cell>
          <cell r="N163">
            <v>3.9</v>
          </cell>
          <cell r="O163">
            <v>0</v>
          </cell>
        </row>
        <row r="167">
          <cell r="E167">
            <v>9.1</v>
          </cell>
          <cell r="F167">
            <v>6.9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  <cell r="M167">
            <v>9.1</v>
          </cell>
          <cell r="N167">
            <v>6.9</v>
          </cell>
          <cell r="O167">
            <v>0</v>
          </cell>
        </row>
        <row r="171">
          <cell r="E171">
            <v>4.2</v>
          </cell>
          <cell r="F171">
            <v>3.2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  <cell r="M171">
            <v>4.2</v>
          </cell>
          <cell r="N171">
            <v>3.2</v>
          </cell>
          <cell r="O171">
            <v>0</v>
          </cell>
        </row>
        <row r="175">
          <cell r="E175">
            <v>10.7</v>
          </cell>
          <cell r="F175">
            <v>8.1999999999999993</v>
          </cell>
          <cell r="G175">
            <v>0</v>
          </cell>
          <cell r="I175">
            <v>0</v>
          </cell>
          <cell r="J175">
            <v>0</v>
          </cell>
          <cell r="K175">
            <v>0</v>
          </cell>
          <cell r="M175">
            <v>10.7</v>
          </cell>
          <cell r="N175">
            <v>8.1999999999999993</v>
          </cell>
          <cell r="O175">
            <v>0</v>
          </cell>
        </row>
        <row r="180">
          <cell r="E180">
            <v>6.5</v>
          </cell>
          <cell r="F180">
            <v>4.9000000000000004</v>
          </cell>
          <cell r="G180">
            <v>0</v>
          </cell>
          <cell r="I180">
            <v>0</v>
          </cell>
          <cell r="J180">
            <v>0</v>
          </cell>
          <cell r="K180">
            <v>0</v>
          </cell>
          <cell r="M180">
            <v>6.5</v>
          </cell>
          <cell r="N180">
            <v>4.9000000000000004</v>
          </cell>
          <cell r="O180">
            <v>0</v>
          </cell>
        </row>
        <row r="184">
          <cell r="E184">
            <v>7</v>
          </cell>
          <cell r="F184">
            <v>5.3</v>
          </cell>
          <cell r="G184">
            <v>0</v>
          </cell>
          <cell r="I184">
            <v>0</v>
          </cell>
          <cell r="J184">
            <v>0</v>
          </cell>
          <cell r="K184">
            <v>0</v>
          </cell>
          <cell r="M184">
            <v>7</v>
          </cell>
          <cell r="N184">
            <v>5.3</v>
          </cell>
          <cell r="O184">
            <v>0</v>
          </cell>
        </row>
        <row r="188">
          <cell r="E188">
            <v>3.8</v>
          </cell>
          <cell r="F188">
            <v>2.9000000000000004</v>
          </cell>
          <cell r="G188">
            <v>0</v>
          </cell>
          <cell r="I188">
            <v>0</v>
          </cell>
          <cell r="J188">
            <v>0</v>
          </cell>
          <cell r="K188">
            <v>0</v>
          </cell>
          <cell r="M188">
            <v>3.8</v>
          </cell>
          <cell r="N188">
            <v>2.9000000000000004</v>
          </cell>
          <cell r="O188">
            <v>0</v>
          </cell>
        </row>
        <row r="192">
          <cell r="E192">
            <v>3.8</v>
          </cell>
          <cell r="F192">
            <v>2.9</v>
          </cell>
          <cell r="G192">
            <v>0</v>
          </cell>
          <cell r="I192">
            <v>0</v>
          </cell>
          <cell r="J192">
            <v>0</v>
          </cell>
          <cell r="K192">
            <v>0</v>
          </cell>
          <cell r="M192">
            <v>3.8</v>
          </cell>
          <cell r="N192">
            <v>2.9</v>
          </cell>
          <cell r="O192">
            <v>0</v>
          </cell>
        </row>
        <row r="196">
          <cell r="E196">
            <v>5.7</v>
          </cell>
          <cell r="F196">
            <v>4.3</v>
          </cell>
          <cell r="G196">
            <v>0</v>
          </cell>
          <cell r="I196">
            <v>0</v>
          </cell>
          <cell r="J196">
            <v>0</v>
          </cell>
          <cell r="K196">
            <v>0</v>
          </cell>
          <cell r="M196">
            <v>5.7</v>
          </cell>
          <cell r="N196">
            <v>4.3</v>
          </cell>
          <cell r="O196">
            <v>0</v>
          </cell>
        </row>
        <row r="201">
          <cell r="E201">
            <v>10.1</v>
          </cell>
          <cell r="F201">
            <v>7.6999999999999993</v>
          </cell>
          <cell r="G201">
            <v>0</v>
          </cell>
          <cell r="I201">
            <v>0</v>
          </cell>
          <cell r="J201">
            <v>0</v>
          </cell>
          <cell r="K201">
            <v>0</v>
          </cell>
          <cell r="M201">
            <v>10.1</v>
          </cell>
          <cell r="N201">
            <v>7.6999999999999993</v>
          </cell>
          <cell r="O201">
            <v>0</v>
          </cell>
        </row>
        <row r="205">
          <cell r="E205">
            <v>5.7</v>
          </cell>
          <cell r="F205">
            <v>4.3</v>
          </cell>
          <cell r="G205">
            <v>0</v>
          </cell>
          <cell r="I205">
            <v>0</v>
          </cell>
          <cell r="J205">
            <v>0</v>
          </cell>
          <cell r="K205">
            <v>0</v>
          </cell>
          <cell r="M205">
            <v>5.7</v>
          </cell>
          <cell r="N205">
            <v>4.3</v>
          </cell>
          <cell r="O205">
            <v>0</v>
          </cell>
        </row>
        <row r="209">
          <cell r="E209">
            <v>5.2</v>
          </cell>
          <cell r="F209">
            <v>4</v>
          </cell>
          <cell r="G209">
            <v>0</v>
          </cell>
          <cell r="I209">
            <v>0</v>
          </cell>
          <cell r="J209">
            <v>0</v>
          </cell>
          <cell r="K209">
            <v>0</v>
          </cell>
          <cell r="M209">
            <v>5.2</v>
          </cell>
          <cell r="N209">
            <v>4</v>
          </cell>
          <cell r="O209">
            <v>0</v>
          </cell>
        </row>
        <row r="213">
          <cell r="E213">
            <v>11.5</v>
          </cell>
          <cell r="F213">
            <v>8.8000000000000007</v>
          </cell>
          <cell r="G213">
            <v>0</v>
          </cell>
          <cell r="I213">
            <v>0</v>
          </cell>
          <cell r="J213">
            <v>0</v>
          </cell>
          <cell r="K213">
            <v>0</v>
          </cell>
          <cell r="M213">
            <v>11.5</v>
          </cell>
          <cell r="N213">
            <v>8.8000000000000007</v>
          </cell>
          <cell r="O213">
            <v>0</v>
          </cell>
        </row>
        <row r="217">
          <cell r="E217">
            <v>6.4</v>
          </cell>
          <cell r="F217">
            <v>4.9000000000000004</v>
          </cell>
          <cell r="G217">
            <v>0</v>
          </cell>
          <cell r="I217">
            <v>0</v>
          </cell>
          <cell r="J217">
            <v>0</v>
          </cell>
          <cell r="K217">
            <v>0</v>
          </cell>
          <cell r="M217">
            <v>6.4</v>
          </cell>
          <cell r="N217">
            <v>4.9000000000000004</v>
          </cell>
          <cell r="O217">
            <v>0</v>
          </cell>
        </row>
        <row r="221">
          <cell r="E221">
            <v>10.5</v>
          </cell>
          <cell r="F221">
            <v>8.1000000000000014</v>
          </cell>
          <cell r="G221">
            <v>0</v>
          </cell>
          <cell r="I221">
            <v>0</v>
          </cell>
          <cell r="J221">
            <v>0</v>
          </cell>
          <cell r="K221">
            <v>0</v>
          </cell>
          <cell r="M221">
            <v>10.5</v>
          </cell>
          <cell r="N221">
            <v>8.1000000000000014</v>
          </cell>
          <cell r="O221">
            <v>0</v>
          </cell>
        </row>
        <row r="225">
          <cell r="E225">
            <v>2.8</v>
          </cell>
          <cell r="F225">
            <v>2.1</v>
          </cell>
          <cell r="G225">
            <v>0</v>
          </cell>
          <cell r="I225">
            <v>0</v>
          </cell>
          <cell r="J225">
            <v>0</v>
          </cell>
          <cell r="K225">
            <v>0</v>
          </cell>
          <cell r="M225">
            <v>2.8</v>
          </cell>
          <cell r="N225">
            <v>2.1</v>
          </cell>
          <cell r="O225">
            <v>0</v>
          </cell>
        </row>
        <row r="229">
          <cell r="E229">
            <v>2.8</v>
          </cell>
          <cell r="F229">
            <v>2.1</v>
          </cell>
          <cell r="G229">
            <v>0</v>
          </cell>
          <cell r="I229">
            <v>0</v>
          </cell>
          <cell r="J229">
            <v>0</v>
          </cell>
          <cell r="K229">
            <v>0</v>
          </cell>
          <cell r="M229">
            <v>2.8</v>
          </cell>
          <cell r="N229">
            <v>2.1</v>
          </cell>
          <cell r="O229">
            <v>0</v>
          </cell>
        </row>
        <row r="233">
          <cell r="E233">
            <v>1.4</v>
          </cell>
          <cell r="F233">
            <v>1.1000000000000001</v>
          </cell>
          <cell r="M233">
            <v>1.4</v>
          </cell>
          <cell r="N233">
            <v>1.1000000000000001</v>
          </cell>
          <cell r="O233">
            <v>0</v>
          </cell>
        </row>
        <row r="235">
          <cell r="E235">
            <v>14.4</v>
          </cell>
          <cell r="F235">
            <v>11.100000000000001</v>
          </cell>
          <cell r="G235">
            <v>0</v>
          </cell>
          <cell r="I235">
            <v>0</v>
          </cell>
          <cell r="J235">
            <v>0</v>
          </cell>
          <cell r="K235">
            <v>0</v>
          </cell>
          <cell r="M235">
            <v>14.4</v>
          </cell>
          <cell r="N235">
            <v>11.100000000000001</v>
          </cell>
          <cell r="O235">
            <v>0</v>
          </cell>
        </row>
        <row r="239">
          <cell r="E239">
            <v>1.2000000000000002</v>
          </cell>
          <cell r="F239">
            <v>0.9</v>
          </cell>
          <cell r="G239">
            <v>0</v>
          </cell>
          <cell r="I239">
            <v>0</v>
          </cell>
          <cell r="J239">
            <v>0</v>
          </cell>
          <cell r="K239">
            <v>0</v>
          </cell>
          <cell r="M239">
            <v>1.2000000000000002</v>
          </cell>
          <cell r="N239">
            <v>0.9</v>
          </cell>
          <cell r="O239">
            <v>0</v>
          </cell>
        </row>
        <row r="243">
          <cell r="E243">
            <v>3</v>
          </cell>
          <cell r="F243">
            <v>2.2999999999999998</v>
          </cell>
          <cell r="G243">
            <v>0</v>
          </cell>
          <cell r="I243">
            <v>0</v>
          </cell>
          <cell r="J243">
            <v>0</v>
          </cell>
          <cell r="K243">
            <v>0</v>
          </cell>
          <cell r="M243">
            <v>3</v>
          </cell>
          <cell r="N243">
            <v>2.2999999999999998</v>
          </cell>
          <cell r="O243">
            <v>0</v>
          </cell>
        </row>
        <row r="247">
          <cell r="E247">
            <v>73.999999999999986</v>
          </cell>
          <cell r="F247">
            <v>52.800000000000004</v>
          </cell>
          <cell r="G247">
            <v>0</v>
          </cell>
          <cell r="I247">
            <v>0</v>
          </cell>
          <cell r="J247">
            <v>0</v>
          </cell>
          <cell r="K247">
            <v>0</v>
          </cell>
          <cell r="M247">
            <v>73.999999999999986</v>
          </cell>
          <cell r="N247">
            <v>52.800000000000004</v>
          </cell>
          <cell r="O247">
            <v>0</v>
          </cell>
        </row>
        <row r="253">
          <cell r="E253">
            <v>348.6</v>
          </cell>
          <cell r="F253">
            <v>207.8</v>
          </cell>
          <cell r="G253">
            <v>0</v>
          </cell>
          <cell r="I253">
            <v>0</v>
          </cell>
          <cell r="J253">
            <v>0</v>
          </cell>
          <cell r="K253">
            <v>0</v>
          </cell>
          <cell r="M253">
            <v>348.6</v>
          </cell>
          <cell r="N253">
            <v>207.8</v>
          </cell>
          <cell r="O253">
            <v>0</v>
          </cell>
        </row>
        <row r="258">
          <cell r="E258">
            <v>890.4</v>
          </cell>
          <cell r="F258">
            <v>502.4</v>
          </cell>
          <cell r="G258">
            <v>806.6</v>
          </cell>
          <cell r="I258">
            <v>0</v>
          </cell>
          <cell r="J258">
            <v>0</v>
          </cell>
          <cell r="K258">
            <v>170</v>
          </cell>
          <cell r="M258">
            <v>890.4</v>
          </cell>
          <cell r="N258">
            <v>502.4</v>
          </cell>
          <cell r="O258">
            <v>976.6</v>
          </cell>
        </row>
        <row r="260">
          <cell r="E260">
            <v>0</v>
          </cell>
          <cell r="F260">
            <v>0</v>
          </cell>
          <cell r="G260">
            <v>0</v>
          </cell>
          <cell r="I260">
            <v>112.8</v>
          </cell>
          <cell r="J260">
            <v>10.1</v>
          </cell>
          <cell r="K260">
            <v>887.3</v>
          </cell>
          <cell r="M260">
            <v>112.8</v>
          </cell>
          <cell r="N260">
            <v>10.1</v>
          </cell>
          <cell r="O260">
            <v>887.3</v>
          </cell>
        </row>
        <row r="264">
          <cell r="E264">
            <v>0</v>
          </cell>
          <cell r="F264">
            <v>0</v>
          </cell>
          <cell r="G264">
            <v>0</v>
          </cell>
          <cell r="I264">
            <v>112.8</v>
          </cell>
          <cell r="J264">
            <v>10.1</v>
          </cell>
          <cell r="K264">
            <v>887.3</v>
          </cell>
          <cell r="M264">
            <v>112.8</v>
          </cell>
          <cell r="N264">
            <v>10.1</v>
          </cell>
          <cell r="O264">
            <v>887.3</v>
          </cell>
        </row>
        <row r="266">
          <cell r="E266">
            <v>0</v>
          </cell>
          <cell r="F266">
            <v>0</v>
          </cell>
          <cell r="G266">
            <v>1345</v>
          </cell>
          <cell r="I266">
            <v>0.6</v>
          </cell>
          <cell r="J266">
            <v>0.4</v>
          </cell>
          <cell r="K266">
            <v>398.7</v>
          </cell>
          <cell r="M266">
            <v>0.6</v>
          </cell>
          <cell r="N266">
            <v>0.4</v>
          </cell>
          <cell r="O266">
            <v>1743.7</v>
          </cell>
        </row>
        <row r="270">
          <cell r="E270">
            <v>0.3</v>
          </cell>
          <cell r="F270">
            <v>0.2</v>
          </cell>
          <cell r="K270">
            <v>0</v>
          </cell>
          <cell r="M270">
            <v>0.3</v>
          </cell>
          <cell r="N270">
            <v>0.2</v>
          </cell>
          <cell r="O270">
            <v>0</v>
          </cell>
        </row>
        <row r="274">
          <cell r="E274">
            <v>0.1</v>
          </cell>
          <cell r="F274">
            <v>0.1</v>
          </cell>
          <cell r="G274">
            <v>0</v>
          </cell>
          <cell r="K274">
            <v>0</v>
          </cell>
          <cell r="M274">
            <v>0.1</v>
          </cell>
          <cell r="N274">
            <v>0.1</v>
          </cell>
          <cell r="O274">
            <v>0</v>
          </cell>
        </row>
        <row r="278">
          <cell r="E278">
            <v>1.7</v>
          </cell>
          <cell r="F278">
            <v>1.3</v>
          </cell>
          <cell r="G278">
            <v>0</v>
          </cell>
          <cell r="K278">
            <v>0</v>
          </cell>
          <cell r="M278">
            <v>1.7</v>
          </cell>
          <cell r="N278">
            <v>1.3</v>
          </cell>
          <cell r="O278">
            <v>0</v>
          </cell>
        </row>
        <row r="282">
          <cell r="E282">
            <v>0.3</v>
          </cell>
          <cell r="F282">
            <v>0.2</v>
          </cell>
          <cell r="K282">
            <v>0</v>
          </cell>
          <cell r="M282">
            <v>0.3</v>
          </cell>
          <cell r="N282">
            <v>0.2</v>
          </cell>
          <cell r="O282">
            <v>0</v>
          </cell>
        </row>
        <row r="286">
          <cell r="E286">
            <v>0.5</v>
          </cell>
          <cell r="F286">
            <v>0.4</v>
          </cell>
          <cell r="M286">
            <v>0.5</v>
          </cell>
          <cell r="N286">
            <v>0.4</v>
          </cell>
          <cell r="O286">
            <v>0</v>
          </cell>
        </row>
        <row r="288">
          <cell r="E288">
            <v>2.5</v>
          </cell>
          <cell r="F288">
            <v>1.9</v>
          </cell>
          <cell r="G288">
            <v>0</v>
          </cell>
          <cell r="K288">
            <v>0</v>
          </cell>
          <cell r="M288">
            <v>2.5</v>
          </cell>
          <cell r="N288">
            <v>1.9</v>
          </cell>
          <cell r="O288">
            <v>0</v>
          </cell>
        </row>
        <row r="292">
          <cell r="E292">
            <v>1.7</v>
          </cell>
          <cell r="F292">
            <v>1.3</v>
          </cell>
          <cell r="G292">
            <v>0</v>
          </cell>
          <cell r="K292">
            <v>0</v>
          </cell>
          <cell r="M292">
            <v>1.7</v>
          </cell>
          <cell r="N292">
            <v>1.3</v>
          </cell>
          <cell r="O292">
            <v>0</v>
          </cell>
        </row>
        <row r="296">
          <cell r="E296">
            <v>0.5</v>
          </cell>
          <cell r="F296">
            <v>0.4</v>
          </cell>
          <cell r="G296">
            <v>0</v>
          </cell>
          <cell r="K296">
            <v>0</v>
          </cell>
          <cell r="M296">
            <v>0.5</v>
          </cell>
          <cell r="N296">
            <v>0.4</v>
          </cell>
          <cell r="O296">
            <v>0</v>
          </cell>
        </row>
        <row r="300">
          <cell r="E300">
            <v>0.4</v>
          </cell>
          <cell r="F300">
            <v>0.3</v>
          </cell>
          <cell r="G300">
            <v>0</v>
          </cell>
          <cell r="K300">
            <v>0</v>
          </cell>
          <cell r="M300">
            <v>0.4</v>
          </cell>
          <cell r="N300">
            <v>0.3</v>
          </cell>
          <cell r="O300">
            <v>0</v>
          </cell>
        </row>
        <row r="304">
          <cell r="E304">
            <v>0.9</v>
          </cell>
          <cell r="F304">
            <v>0.7</v>
          </cell>
          <cell r="G304">
            <v>0</v>
          </cell>
          <cell r="K304">
            <v>0</v>
          </cell>
          <cell r="M304">
            <v>0.9</v>
          </cell>
          <cell r="N304">
            <v>0.7</v>
          </cell>
          <cell r="O304">
            <v>0</v>
          </cell>
        </row>
        <row r="308">
          <cell r="E308">
            <v>0.4</v>
          </cell>
          <cell r="F308">
            <v>0.3</v>
          </cell>
          <cell r="G308">
            <v>0</v>
          </cell>
          <cell r="K308">
            <v>0</v>
          </cell>
          <cell r="M308">
            <v>0.4</v>
          </cell>
          <cell r="N308">
            <v>0.3</v>
          </cell>
          <cell r="O308">
            <v>0</v>
          </cell>
        </row>
        <row r="312">
          <cell r="E312">
            <v>0.4</v>
          </cell>
          <cell r="F312">
            <v>0.3</v>
          </cell>
          <cell r="G312">
            <v>0</v>
          </cell>
          <cell r="K312">
            <v>0</v>
          </cell>
          <cell r="M312">
            <v>0.4</v>
          </cell>
          <cell r="N312">
            <v>0.3</v>
          </cell>
          <cell r="O312">
            <v>0</v>
          </cell>
        </row>
        <row r="316">
          <cell r="E316">
            <v>5.8</v>
          </cell>
          <cell r="F316">
            <v>4.4000000000000004</v>
          </cell>
          <cell r="G316">
            <v>0</v>
          </cell>
          <cell r="K316">
            <v>0</v>
          </cell>
          <cell r="M316">
            <v>5.8</v>
          </cell>
          <cell r="N316">
            <v>4.4000000000000004</v>
          </cell>
          <cell r="O316">
            <v>0</v>
          </cell>
        </row>
        <row r="320">
          <cell r="E320">
            <v>3.4</v>
          </cell>
          <cell r="F320">
            <v>2.6</v>
          </cell>
          <cell r="G320">
            <v>0</v>
          </cell>
          <cell r="K320">
            <v>0</v>
          </cell>
          <cell r="M320">
            <v>3.4</v>
          </cell>
          <cell r="N320">
            <v>2.6</v>
          </cell>
          <cell r="O320">
            <v>0</v>
          </cell>
        </row>
        <row r="324">
          <cell r="E324">
            <v>7.1</v>
          </cell>
          <cell r="F324">
            <v>5.4</v>
          </cell>
          <cell r="M324">
            <v>7.1</v>
          </cell>
          <cell r="N324">
            <v>5.4</v>
          </cell>
          <cell r="O324">
            <v>0</v>
          </cell>
        </row>
        <row r="326">
          <cell r="E326">
            <v>26</v>
          </cell>
          <cell r="F326">
            <v>19.8</v>
          </cell>
          <cell r="G326">
            <v>1345</v>
          </cell>
          <cell r="I326">
            <v>0.6</v>
          </cell>
          <cell r="J326">
            <v>0.4</v>
          </cell>
          <cell r="K326">
            <v>398.7</v>
          </cell>
          <cell r="M326">
            <v>26.6</v>
          </cell>
          <cell r="N326">
            <v>20.2</v>
          </cell>
          <cell r="O326">
            <v>1743.7</v>
          </cell>
        </row>
        <row r="328">
          <cell r="E328">
            <v>0</v>
          </cell>
          <cell r="F328">
            <v>0</v>
          </cell>
          <cell r="G328">
            <v>0</v>
          </cell>
          <cell r="I328">
            <v>3.6</v>
          </cell>
          <cell r="J328">
            <v>2.7</v>
          </cell>
          <cell r="K328">
            <v>32.700000000000003</v>
          </cell>
          <cell r="M328">
            <v>3.6</v>
          </cell>
          <cell r="N328">
            <v>2.7</v>
          </cell>
          <cell r="O328">
            <v>32.700000000000003</v>
          </cell>
        </row>
        <row r="332">
          <cell r="E332">
            <v>4.5999999999999996</v>
          </cell>
          <cell r="F332">
            <v>3.5</v>
          </cell>
          <cell r="M332">
            <v>4.5999999999999996</v>
          </cell>
          <cell r="N332">
            <v>3.5</v>
          </cell>
          <cell r="O332">
            <v>0</v>
          </cell>
        </row>
        <row r="334">
          <cell r="E334">
            <v>5.0999999999999996</v>
          </cell>
          <cell r="F334">
            <v>3.9</v>
          </cell>
          <cell r="G334">
            <v>0</v>
          </cell>
          <cell r="I334">
            <v>63.3</v>
          </cell>
          <cell r="J334">
            <v>38.9</v>
          </cell>
          <cell r="K334">
            <v>0</v>
          </cell>
          <cell r="M334">
            <v>68.399999999999991</v>
          </cell>
          <cell r="N334">
            <v>42.8</v>
          </cell>
          <cell r="O334">
            <v>0</v>
          </cell>
        </row>
        <row r="338">
          <cell r="E338">
            <v>74.3</v>
          </cell>
          <cell r="F338">
            <v>47.300000000000004</v>
          </cell>
          <cell r="G338">
            <v>0</v>
          </cell>
          <cell r="I338">
            <v>0</v>
          </cell>
          <cell r="J338">
            <v>0</v>
          </cell>
          <cell r="K338">
            <v>0</v>
          </cell>
          <cell r="M338">
            <v>74.3</v>
          </cell>
          <cell r="N338">
            <v>47.300000000000004</v>
          </cell>
          <cell r="O338">
            <v>0</v>
          </cell>
        </row>
        <row r="343">
          <cell r="M343">
            <v>0</v>
          </cell>
          <cell r="N343">
            <v>0</v>
          </cell>
          <cell r="O343">
            <v>0</v>
          </cell>
        </row>
        <row r="345">
          <cell r="E345">
            <v>1.3</v>
          </cell>
          <cell r="F345">
            <v>1</v>
          </cell>
          <cell r="M345">
            <v>1.3</v>
          </cell>
          <cell r="N345">
            <v>1</v>
          </cell>
          <cell r="O345">
            <v>0</v>
          </cell>
        </row>
        <row r="347">
          <cell r="E347">
            <v>85.299999999999983</v>
          </cell>
          <cell r="F347">
            <v>55.7</v>
          </cell>
          <cell r="G347">
            <v>0</v>
          </cell>
          <cell r="I347">
            <v>66.899999999999991</v>
          </cell>
          <cell r="J347">
            <v>41.6</v>
          </cell>
          <cell r="K347">
            <v>32.700000000000003</v>
          </cell>
          <cell r="M347">
            <v>152.19999999999999</v>
          </cell>
          <cell r="N347">
            <v>97.300000000000011</v>
          </cell>
          <cell r="O347">
            <v>32.700000000000003</v>
          </cell>
        </row>
        <row r="366">
          <cell r="S366">
            <v>26.600000000000005</v>
          </cell>
        </row>
        <row r="367">
          <cell r="S367">
            <v>0</v>
          </cell>
        </row>
        <row r="368">
          <cell r="S368">
            <v>0</v>
          </cell>
        </row>
        <row r="369">
          <cell r="S369">
            <v>2792.8999999999996</v>
          </cell>
        </row>
        <row r="370">
          <cell r="S370">
            <v>425.1</v>
          </cell>
        </row>
        <row r="371">
          <cell r="S371">
            <v>51.3</v>
          </cell>
        </row>
        <row r="372">
          <cell r="S372">
            <v>226.09999999999997</v>
          </cell>
        </row>
        <row r="373">
          <cell r="S373">
            <v>1770.4</v>
          </cell>
        </row>
        <row r="374">
          <cell r="S374">
            <v>1867.0000000000005</v>
          </cell>
        </row>
        <row r="375">
          <cell r="S375">
            <v>186.10000000000002</v>
          </cell>
        </row>
      </sheetData>
      <sheetData sheetId="7">
        <row r="18">
          <cell r="E18">
            <v>133.30000000000001</v>
          </cell>
          <cell r="G18">
            <v>2.9</v>
          </cell>
          <cell r="M18">
            <v>133.30000000000001</v>
          </cell>
          <cell r="N18">
            <v>0</v>
          </cell>
          <cell r="O18">
            <v>2.9</v>
          </cell>
        </row>
        <row r="19">
          <cell r="E19">
            <v>133.30000000000001</v>
          </cell>
          <cell r="F19">
            <v>0</v>
          </cell>
          <cell r="G19">
            <v>2.9</v>
          </cell>
          <cell r="I19">
            <v>0</v>
          </cell>
          <cell r="J19">
            <v>0</v>
          </cell>
          <cell r="K19">
            <v>0</v>
          </cell>
          <cell r="M19">
            <v>133.30000000000001</v>
          </cell>
          <cell r="N19">
            <v>0</v>
          </cell>
          <cell r="O19">
            <v>2.9</v>
          </cell>
        </row>
        <row r="20">
          <cell r="Q20">
            <v>136.20000000000002</v>
          </cell>
        </row>
        <row r="21">
          <cell r="E21">
            <v>34.9</v>
          </cell>
          <cell r="M21">
            <v>34.9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34.9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34.9</v>
          </cell>
          <cell r="N22">
            <v>0</v>
          </cell>
          <cell r="O22">
            <v>0</v>
          </cell>
          <cell r="Q22">
            <v>34.9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38">
          <cell r="E38">
            <v>14.3</v>
          </cell>
          <cell r="L38">
            <v>14.3</v>
          </cell>
          <cell r="M38">
            <v>14.3</v>
          </cell>
          <cell r="N38">
            <v>0</v>
          </cell>
          <cell r="O38">
            <v>0</v>
          </cell>
        </row>
        <row r="39">
          <cell r="E39">
            <v>3.8</v>
          </cell>
          <cell r="L39">
            <v>3.8</v>
          </cell>
          <cell r="M39">
            <v>3.8</v>
          </cell>
          <cell r="N39">
            <v>0</v>
          </cell>
          <cell r="O39">
            <v>0</v>
          </cell>
        </row>
        <row r="40">
          <cell r="E40">
            <v>0.3</v>
          </cell>
          <cell r="L40">
            <v>0.3</v>
          </cell>
          <cell r="M40">
            <v>0.3</v>
          </cell>
          <cell r="N40">
            <v>0</v>
          </cell>
          <cell r="O40">
            <v>0</v>
          </cell>
        </row>
        <row r="41">
          <cell r="E41">
            <v>0.5</v>
          </cell>
          <cell r="L41">
            <v>0.5</v>
          </cell>
          <cell r="M41">
            <v>0.5</v>
          </cell>
          <cell r="N41">
            <v>0</v>
          </cell>
          <cell r="O41">
            <v>0</v>
          </cell>
        </row>
        <row r="42">
          <cell r="E42">
            <v>1.9</v>
          </cell>
          <cell r="L42">
            <v>1.9</v>
          </cell>
          <cell r="M42">
            <v>1.9</v>
          </cell>
          <cell r="N42">
            <v>0</v>
          </cell>
          <cell r="O42">
            <v>0</v>
          </cell>
        </row>
        <row r="43">
          <cell r="E43">
            <v>2</v>
          </cell>
          <cell r="L43">
            <v>2</v>
          </cell>
          <cell r="M43">
            <v>2</v>
          </cell>
          <cell r="N43">
            <v>0</v>
          </cell>
          <cell r="O43">
            <v>0</v>
          </cell>
        </row>
        <row r="44">
          <cell r="E44">
            <v>0.1</v>
          </cell>
          <cell r="L44">
            <v>0.1</v>
          </cell>
          <cell r="M44">
            <v>0.1</v>
          </cell>
          <cell r="N44">
            <v>0</v>
          </cell>
          <cell r="O44">
            <v>0</v>
          </cell>
        </row>
        <row r="45">
          <cell r="E45">
            <v>2.5</v>
          </cell>
          <cell r="L45">
            <v>2.5</v>
          </cell>
          <cell r="M45">
            <v>2.5</v>
          </cell>
          <cell r="N45">
            <v>0</v>
          </cell>
          <cell r="O45">
            <v>0</v>
          </cell>
        </row>
        <row r="46">
          <cell r="E46">
            <v>0.5</v>
          </cell>
          <cell r="L46">
            <v>0.5</v>
          </cell>
          <cell r="M46">
            <v>0.5</v>
          </cell>
          <cell r="N46">
            <v>0</v>
          </cell>
          <cell r="O46">
            <v>0</v>
          </cell>
        </row>
        <row r="47">
          <cell r="E47">
            <v>0.3</v>
          </cell>
          <cell r="L47">
            <v>0.3</v>
          </cell>
          <cell r="M47">
            <v>0.3</v>
          </cell>
          <cell r="N47">
            <v>0</v>
          </cell>
          <cell r="O47">
            <v>0</v>
          </cell>
        </row>
        <row r="48">
          <cell r="E48">
            <v>1.5</v>
          </cell>
          <cell r="L48">
            <v>1.5</v>
          </cell>
          <cell r="M48">
            <v>1.5</v>
          </cell>
          <cell r="N48">
            <v>0</v>
          </cell>
          <cell r="O48">
            <v>0</v>
          </cell>
        </row>
        <row r="49">
          <cell r="E49">
            <v>27.700000000000003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27.700000000000003</v>
          </cell>
          <cell r="M49">
            <v>27.700000000000003</v>
          </cell>
          <cell r="N49">
            <v>0</v>
          </cell>
          <cell r="O49">
            <v>0</v>
          </cell>
        </row>
        <row r="51">
          <cell r="E51">
            <v>0.1</v>
          </cell>
          <cell r="L51">
            <v>0.1</v>
          </cell>
          <cell r="M51">
            <v>0.1</v>
          </cell>
          <cell r="N51">
            <v>0</v>
          </cell>
          <cell r="O51">
            <v>0</v>
          </cell>
        </row>
        <row r="52">
          <cell r="E52">
            <v>1.2</v>
          </cell>
          <cell r="L52">
            <v>1.2</v>
          </cell>
          <cell r="M52">
            <v>1.2</v>
          </cell>
          <cell r="N52">
            <v>0</v>
          </cell>
          <cell r="O52">
            <v>0</v>
          </cell>
        </row>
        <row r="53">
          <cell r="E53">
            <v>7.1</v>
          </cell>
          <cell r="G53">
            <v>4.2</v>
          </cell>
          <cell r="L53">
            <v>11.3</v>
          </cell>
          <cell r="M53">
            <v>7.1</v>
          </cell>
          <cell r="N53">
            <v>0</v>
          </cell>
          <cell r="O53">
            <v>4.2</v>
          </cell>
        </row>
        <row r="54">
          <cell r="E54">
            <v>0.9</v>
          </cell>
          <cell r="L54">
            <v>0.9</v>
          </cell>
          <cell r="M54">
            <v>0.9</v>
          </cell>
          <cell r="N54">
            <v>0</v>
          </cell>
          <cell r="O54">
            <v>0</v>
          </cell>
        </row>
        <row r="55">
          <cell r="E55">
            <v>1.5</v>
          </cell>
          <cell r="L55">
            <v>1.5</v>
          </cell>
          <cell r="M55">
            <v>1.5</v>
          </cell>
          <cell r="N55">
            <v>0</v>
          </cell>
          <cell r="O55">
            <v>0</v>
          </cell>
        </row>
        <row r="56">
          <cell r="E56">
            <v>3</v>
          </cell>
          <cell r="I56">
            <v>-0.3</v>
          </cell>
          <cell r="L56">
            <v>2.7</v>
          </cell>
          <cell r="M56">
            <v>2.7</v>
          </cell>
          <cell r="N56">
            <v>0</v>
          </cell>
          <cell r="O56">
            <v>0</v>
          </cell>
        </row>
        <row r="57">
          <cell r="E57">
            <v>3.5</v>
          </cell>
          <cell r="L57">
            <v>3.5</v>
          </cell>
          <cell r="M57">
            <v>3.5</v>
          </cell>
          <cell r="N57">
            <v>0</v>
          </cell>
          <cell r="O57">
            <v>0</v>
          </cell>
        </row>
        <row r="58">
          <cell r="E58">
            <v>8.1</v>
          </cell>
          <cell r="G58">
            <v>1.1000000000000001</v>
          </cell>
          <cell r="I58">
            <v>-0.2</v>
          </cell>
          <cell r="L58">
            <v>9</v>
          </cell>
          <cell r="M58">
            <v>7.8999999999999995</v>
          </cell>
          <cell r="N58">
            <v>0</v>
          </cell>
          <cell r="O58">
            <v>1.1000000000000001</v>
          </cell>
        </row>
        <row r="59">
          <cell r="E59">
            <v>0.4</v>
          </cell>
          <cell r="L59">
            <v>0.4</v>
          </cell>
          <cell r="M59">
            <v>0.4</v>
          </cell>
          <cell r="N59">
            <v>0</v>
          </cell>
          <cell r="O59">
            <v>0</v>
          </cell>
        </row>
        <row r="60">
          <cell r="E60">
            <v>1.9</v>
          </cell>
          <cell r="L60">
            <v>1.9</v>
          </cell>
          <cell r="M60">
            <v>1.9</v>
          </cell>
          <cell r="N60">
            <v>0</v>
          </cell>
          <cell r="O60">
            <v>0</v>
          </cell>
        </row>
        <row r="61">
          <cell r="E61">
            <v>0.5</v>
          </cell>
          <cell r="L61">
            <v>0.5</v>
          </cell>
          <cell r="M61">
            <v>0.5</v>
          </cell>
          <cell r="N61">
            <v>0</v>
          </cell>
          <cell r="O61">
            <v>0</v>
          </cell>
        </row>
        <row r="62">
          <cell r="E62">
            <v>28.199999999999996</v>
          </cell>
          <cell r="F62">
            <v>0</v>
          </cell>
          <cell r="G62">
            <v>5.3000000000000007</v>
          </cell>
          <cell r="I62">
            <v>-0.5</v>
          </cell>
          <cell r="J62">
            <v>0</v>
          </cell>
          <cell r="K62">
            <v>0</v>
          </cell>
          <cell r="L62">
            <v>33</v>
          </cell>
          <cell r="M62">
            <v>27.699999999999996</v>
          </cell>
          <cell r="N62">
            <v>0</v>
          </cell>
          <cell r="O62">
            <v>5.3000000000000007</v>
          </cell>
        </row>
        <row r="64">
          <cell r="E64">
            <v>24.3</v>
          </cell>
          <cell r="G64">
            <v>81.3</v>
          </cell>
          <cell r="I64">
            <v>-10.5</v>
          </cell>
          <cell r="K64">
            <v>10.5</v>
          </cell>
          <cell r="L64">
            <v>105.6</v>
          </cell>
          <cell r="M64">
            <v>13.8</v>
          </cell>
          <cell r="N64">
            <v>0</v>
          </cell>
          <cell r="O64">
            <v>91.8</v>
          </cell>
        </row>
        <row r="65">
          <cell r="L65">
            <v>0</v>
          </cell>
          <cell r="M65">
            <v>0</v>
          </cell>
          <cell r="N65">
            <v>0</v>
          </cell>
          <cell r="O65">
            <v>0</v>
          </cell>
        </row>
        <row r="66">
          <cell r="E66">
            <v>24.3</v>
          </cell>
          <cell r="F66">
            <v>0</v>
          </cell>
          <cell r="G66">
            <v>81.3</v>
          </cell>
          <cell r="I66">
            <v>-10.5</v>
          </cell>
          <cell r="J66">
            <v>0</v>
          </cell>
          <cell r="K66">
            <v>10.5</v>
          </cell>
          <cell r="L66">
            <v>105.6</v>
          </cell>
          <cell r="M66">
            <v>13.8</v>
          </cell>
          <cell r="N66">
            <v>0</v>
          </cell>
          <cell r="O66">
            <v>91.8</v>
          </cell>
        </row>
        <row r="68">
          <cell r="E68">
            <v>0.1</v>
          </cell>
          <cell r="L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0.1</v>
          </cell>
          <cell r="L69">
            <v>0.1</v>
          </cell>
          <cell r="M69">
            <v>0.1</v>
          </cell>
          <cell r="N69">
            <v>0</v>
          </cell>
          <cell r="O69">
            <v>0</v>
          </cell>
        </row>
        <row r="70">
          <cell r="E70">
            <v>2.7</v>
          </cell>
          <cell r="L70">
            <v>2.7</v>
          </cell>
          <cell r="M70">
            <v>2.7</v>
          </cell>
          <cell r="N70">
            <v>0</v>
          </cell>
          <cell r="O70">
            <v>0</v>
          </cell>
        </row>
        <row r="71">
          <cell r="E71">
            <v>6.4</v>
          </cell>
          <cell r="I71">
            <v>-1.8</v>
          </cell>
          <cell r="L71">
            <v>4.6000000000000005</v>
          </cell>
          <cell r="M71">
            <v>4.6000000000000005</v>
          </cell>
          <cell r="N71">
            <v>0</v>
          </cell>
          <cell r="O71">
            <v>0</v>
          </cell>
        </row>
        <row r="72">
          <cell r="E72">
            <v>7.1</v>
          </cell>
          <cell r="I72">
            <v>-1.9</v>
          </cell>
          <cell r="L72">
            <v>5.1999999999999993</v>
          </cell>
          <cell r="M72">
            <v>5.1999999999999993</v>
          </cell>
          <cell r="N72">
            <v>0</v>
          </cell>
          <cell r="O72">
            <v>0</v>
          </cell>
        </row>
        <row r="73">
          <cell r="E73">
            <v>8.3000000000000007</v>
          </cell>
          <cell r="L73">
            <v>8.3000000000000007</v>
          </cell>
          <cell r="M73">
            <v>8.3000000000000007</v>
          </cell>
          <cell r="N73">
            <v>0</v>
          </cell>
          <cell r="O73">
            <v>0</v>
          </cell>
        </row>
        <row r="74">
          <cell r="E74">
            <v>38.4</v>
          </cell>
          <cell r="F74">
            <v>18.2</v>
          </cell>
          <cell r="I74">
            <v>0.9</v>
          </cell>
          <cell r="L74">
            <v>39.299999999999997</v>
          </cell>
          <cell r="M74">
            <v>39.299999999999997</v>
          </cell>
          <cell r="N74">
            <v>18.2</v>
          </cell>
          <cell r="O74">
            <v>0</v>
          </cell>
        </row>
        <row r="75">
          <cell r="E75">
            <v>13.9</v>
          </cell>
          <cell r="L75">
            <v>13.9</v>
          </cell>
          <cell r="M75">
            <v>13.9</v>
          </cell>
          <cell r="N75">
            <v>0</v>
          </cell>
          <cell r="O75">
            <v>0</v>
          </cell>
        </row>
        <row r="76">
          <cell r="E76">
            <v>0.1</v>
          </cell>
          <cell r="L76">
            <v>0.1</v>
          </cell>
          <cell r="M76">
            <v>0.1</v>
          </cell>
          <cell r="N76">
            <v>0</v>
          </cell>
          <cell r="O76">
            <v>0</v>
          </cell>
        </row>
        <row r="77">
          <cell r="E77">
            <v>3</v>
          </cell>
          <cell r="L77">
            <v>3</v>
          </cell>
          <cell r="M77">
            <v>3</v>
          </cell>
          <cell r="N77">
            <v>0</v>
          </cell>
          <cell r="O77">
            <v>0</v>
          </cell>
        </row>
        <row r="78">
          <cell r="E78">
            <v>0.1</v>
          </cell>
          <cell r="L78">
            <v>0.1</v>
          </cell>
          <cell r="M78">
            <v>0.1</v>
          </cell>
          <cell r="N78">
            <v>0</v>
          </cell>
          <cell r="O78">
            <v>0</v>
          </cell>
        </row>
        <row r="79">
          <cell r="E79">
            <v>0.1</v>
          </cell>
          <cell r="I79">
            <v>0.1</v>
          </cell>
          <cell r="L79">
            <v>0.2</v>
          </cell>
          <cell r="M79">
            <v>0.2</v>
          </cell>
          <cell r="N79">
            <v>0</v>
          </cell>
          <cell r="O79">
            <v>0</v>
          </cell>
        </row>
        <row r="80">
          <cell r="E80">
            <v>0.1</v>
          </cell>
          <cell r="M80">
            <v>0.1</v>
          </cell>
        </row>
        <row r="81">
          <cell r="E81">
            <v>6.6</v>
          </cell>
          <cell r="I81">
            <v>-1.3</v>
          </cell>
          <cell r="L81">
            <v>5.3</v>
          </cell>
          <cell r="M81">
            <v>5.3</v>
          </cell>
          <cell r="N81">
            <v>0</v>
          </cell>
          <cell r="O81">
            <v>0</v>
          </cell>
        </row>
        <row r="82">
          <cell r="E82">
            <v>0.1</v>
          </cell>
          <cell r="L82">
            <v>0.1</v>
          </cell>
          <cell r="M82">
            <v>0.1</v>
          </cell>
          <cell r="N82">
            <v>0</v>
          </cell>
          <cell r="O82">
            <v>0</v>
          </cell>
        </row>
        <row r="83">
          <cell r="E83">
            <v>0.1</v>
          </cell>
          <cell r="L83">
            <v>0.1</v>
          </cell>
          <cell r="M83">
            <v>0.1</v>
          </cell>
          <cell r="N83">
            <v>0</v>
          </cell>
          <cell r="O83">
            <v>0</v>
          </cell>
        </row>
        <row r="84">
          <cell r="E84">
            <v>5.7</v>
          </cell>
          <cell r="L84">
            <v>5.7</v>
          </cell>
          <cell r="M84">
            <v>5.7</v>
          </cell>
          <cell r="N84">
            <v>0</v>
          </cell>
          <cell r="O84">
            <v>0</v>
          </cell>
        </row>
        <row r="85">
          <cell r="E85">
            <v>27.1</v>
          </cell>
          <cell r="I85">
            <v>-2.7</v>
          </cell>
          <cell r="L85">
            <v>24.400000000000002</v>
          </cell>
          <cell r="M85">
            <v>24.400000000000002</v>
          </cell>
          <cell r="N85">
            <v>0</v>
          </cell>
          <cell r="O85">
            <v>0</v>
          </cell>
        </row>
        <row r="86">
          <cell r="E86">
            <v>12.1</v>
          </cell>
          <cell r="L86">
            <v>12.1</v>
          </cell>
          <cell r="M86">
            <v>12.1</v>
          </cell>
          <cell r="N86">
            <v>0</v>
          </cell>
          <cell r="O86">
            <v>0</v>
          </cell>
        </row>
        <row r="87">
          <cell r="E87">
            <v>22.6</v>
          </cell>
          <cell r="I87">
            <v>-5.0999999999999996</v>
          </cell>
          <cell r="L87">
            <v>17.5</v>
          </cell>
          <cell r="M87">
            <v>17.5</v>
          </cell>
          <cell r="N87">
            <v>0</v>
          </cell>
          <cell r="O87">
            <v>0</v>
          </cell>
        </row>
        <row r="88">
          <cell r="E88">
            <v>7</v>
          </cell>
          <cell r="I88">
            <v>-0.6</v>
          </cell>
          <cell r="L88">
            <v>6.4</v>
          </cell>
          <cell r="M88">
            <v>6.4</v>
          </cell>
          <cell r="N88">
            <v>0</v>
          </cell>
          <cell r="O88">
            <v>0</v>
          </cell>
        </row>
        <row r="89">
          <cell r="E89">
            <v>60.4</v>
          </cell>
          <cell r="I89">
            <v>4</v>
          </cell>
          <cell r="L89">
            <v>64.400000000000006</v>
          </cell>
          <cell r="M89">
            <v>64.400000000000006</v>
          </cell>
          <cell r="N89">
            <v>0</v>
          </cell>
          <cell r="O89">
            <v>0</v>
          </cell>
        </row>
        <row r="90">
          <cell r="E90">
            <v>35.299999999999997</v>
          </cell>
          <cell r="I90">
            <v>-0.2</v>
          </cell>
          <cell r="L90">
            <v>35.099999999999994</v>
          </cell>
          <cell r="M90">
            <v>35.099999999999994</v>
          </cell>
          <cell r="N90">
            <v>0</v>
          </cell>
          <cell r="O90">
            <v>0</v>
          </cell>
        </row>
        <row r="91">
          <cell r="E91">
            <v>36</v>
          </cell>
          <cell r="L91">
            <v>36</v>
          </cell>
          <cell r="M91">
            <v>36</v>
          </cell>
          <cell r="N91">
            <v>0</v>
          </cell>
          <cell r="O91">
            <v>0</v>
          </cell>
        </row>
        <row r="92">
          <cell r="E92">
            <v>76.400000000000006</v>
          </cell>
          <cell r="I92">
            <v>-8</v>
          </cell>
          <cell r="K92">
            <v>1</v>
          </cell>
          <cell r="L92">
            <v>69.400000000000006</v>
          </cell>
          <cell r="M92">
            <v>68.400000000000006</v>
          </cell>
          <cell r="N92">
            <v>0</v>
          </cell>
          <cell r="O92">
            <v>1</v>
          </cell>
        </row>
        <row r="93">
          <cell r="E93">
            <v>38.200000000000003</v>
          </cell>
          <cell r="I93">
            <v>-0.6</v>
          </cell>
          <cell r="L93">
            <v>37.6</v>
          </cell>
          <cell r="M93">
            <v>37.6</v>
          </cell>
          <cell r="N93">
            <v>0</v>
          </cell>
          <cell r="O93">
            <v>0</v>
          </cell>
        </row>
        <row r="94">
          <cell r="E94">
            <v>69.7</v>
          </cell>
          <cell r="I94">
            <v>-6.8</v>
          </cell>
          <cell r="L94">
            <v>62.900000000000006</v>
          </cell>
          <cell r="M94">
            <v>62.900000000000006</v>
          </cell>
          <cell r="N94">
            <v>0</v>
          </cell>
          <cell r="O94">
            <v>0</v>
          </cell>
        </row>
        <row r="95">
          <cell r="E95">
            <v>8.9</v>
          </cell>
          <cell r="I95">
            <v>-2</v>
          </cell>
          <cell r="L95">
            <v>6.9</v>
          </cell>
          <cell r="M95">
            <v>6.9</v>
          </cell>
          <cell r="N95">
            <v>0</v>
          </cell>
          <cell r="O95">
            <v>0</v>
          </cell>
        </row>
        <row r="96">
          <cell r="E96">
            <v>16.2</v>
          </cell>
          <cell r="I96">
            <v>0.2</v>
          </cell>
          <cell r="L96">
            <v>16.399999999999999</v>
          </cell>
          <cell r="M96">
            <v>16.399999999999999</v>
          </cell>
          <cell r="N96">
            <v>0</v>
          </cell>
          <cell r="O96">
            <v>0</v>
          </cell>
        </row>
        <row r="97">
          <cell r="E97">
            <v>4.4000000000000004</v>
          </cell>
          <cell r="F97">
            <v>1.9</v>
          </cell>
          <cell r="I97">
            <v>-0.4</v>
          </cell>
          <cell r="J97">
            <v>-0.1</v>
          </cell>
          <cell r="L97">
            <v>4</v>
          </cell>
          <cell r="M97">
            <v>4</v>
          </cell>
          <cell r="N97">
            <v>1.7999999999999998</v>
          </cell>
          <cell r="O97">
            <v>0</v>
          </cell>
        </row>
        <row r="98">
          <cell r="E98">
            <v>52.4</v>
          </cell>
          <cell r="F98">
            <v>30.4</v>
          </cell>
          <cell r="L98">
            <v>52.4</v>
          </cell>
          <cell r="M98">
            <v>52.4</v>
          </cell>
          <cell r="N98">
            <v>30.4</v>
          </cell>
          <cell r="O98">
            <v>0</v>
          </cell>
        </row>
        <row r="99">
          <cell r="E99">
            <v>11.8</v>
          </cell>
          <cell r="F99">
            <v>5.4</v>
          </cell>
          <cell r="L99">
            <v>11.8</v>
          </cell>
          <cell r="M99">
            <v>11.8</v>
          </cell>
          <cell r="N99">
            <v>5.4</v>
          </cell>
          <cell r="O99">
            <v>0</v>
          </cell>
        </row>
        <row r="100">
          <cell r="E100">
            <v>33.5</v>
          </cell>
          <cell r="I100">
            <v>2</v>
          </cell>
          <cell r="J100">
            <v>0.8</v>
          </cell>
          <cell r="L100">
            <v>35.5</v>
          </cell>
          <cell r="M100">
            <v>35.5</v>
          </cell>
          <cell r="N100">
            <v>0.8</v>
          </cell>
          <cell r="O100">
            <v>0</v>
          </cell>
        </row>
        <row r="101">
          <cell r="E101">
            <v>9.3000000000000007</v>
          </cell>
          <cell r="L101">
            <v>9.3000000000000007</v>
          </cell>
          <cell r="M101">
            <v>9.3000000000000007</v>
          </cell>
          <cell r="N101">
            <v>0</v>
          </cell>
          <cell r="O101">
            <v>0</v>
          </cell>
        </row>
        <row r="102">
          <cell r="E102">
            <v>6.8</v>
          </cell>
          <cell r="L102">
            <v>6.8</v>
          </cell>
          <cell r="M102">
            <v>6.8</v>
          </cell>
          <cell r="N102">
            <v>0</v>
          </cell>
          <cell r="O102">
            <v>0</v>
          </cell>
        </row>
        <row r="103">
          <cell r="E103">
            <v>620.99999999999977</v>
          </cell>
          <cell r="F103">
            <v>55.9</v>
          </cell>
          <cell r="G103">
            <v>0</v>
          </cell>
          <cell r="I103">
            <v>-24.200000000000003</v>
          </cell>
          <cell r="J103">
            <v>0.70000000000000007</v>
          </cell>
          <cell r="K103">
            <v>1</v>
          </cell>
          <cell r="L103">
            <v>597.79999999999973</v>
          </cell>
          <cell r="M103">
            <v>596.79999999999973</v>
          </cell>
          <cell r="N103">
            <v>56.599999999999994</v>
          </cell>
          <cell r="O103">
            <v>1</v>
          </cell>
        </row>
        <row r="105">
          <cell r="E105">
            <v>0.8</v>
          </cell>
          <cell r="L105">
            <v>0.8</v>
          </cell>
          <cell r="M105">
            <v>0.8</v>
          </cell>
          <cell r="N105">
            <v>0</v>
          </cell>
          <cell r="O105">
            <v>0</v>
          </cell>
        </row>
        <row r="106">
          <cell r="E106">
            <v>0.8</v>
          </cell>
          <cell r="L106">
            <v>0.8</v>
          </cell>
          <cell r="M106">
            <v>0.8</v>
          </cell>
          <cell r="N106">
            <v>0</v>
          </cell>
          <cell r="O106">
            <v>0</v>
          </cell>
        </row>
        <row r="107">
          <cell r="E107">
            <v>1.2</v>
          </cell>
          <cell r="L107">
            <v>1.2</v>
          </cell>
          <cell r="M107">
            <v>1.2</v>
          </cell>
          <cell r="N107">
            <v>0</v>
          </cell>
          <cell r="O107">
            <v>0</v>
          </cell>
        </row>
        <row r="108">
          <cell r="E108">
            <v>0.8</v>
          </cell>
          <cell r="I108">
            <v>0.2</v>
          </cell>
          <cell r="L108">
            <v>1</v>
          </cell>
          <cell r="M108">
            <v>1</v>
          </cell>
          <cell r="N108">
            <v>0</v>
          </cell>
          <cell r="O108">
            <v>0</v>
          </cell>
        </row>
        <row r="109">
          <cell r="E109">
            <v>0.9</v>
          </cell>
          <cell r="I109">
            <v>0.1</v>
          </cell>
          <cell r="M109">
            <v>1</v>
          </cell>
          <cell r="N109">
            <v>0</v>
          </cell>
          <cell r="O109">
            <v>0</v>
          </cell>
        </row>
        <row r="110">
          <cell r="E110">
            <v>18.8</v>
          </cell>
          <cell r="I110">
            <v>2.5</v>
          </cell>
          <cell r="L110">
            <v>21.3</v>
          </cell>
          <cell r="M110">
            <v>21.3</v>
          </cell>
          <cell r="N110">
            <v>0</v>
          </cell>
          <cell r="O110">
            <v>0</v>
          </cell>
        </row>
        <row r="111">
          <cell r="E111">
            <v>3.9</v>
          </cell>
          <cell r="I111">
            <v>0.1</v>
          </cell>
          <cell r="L111">
            <v>4</v>
          </cell>
          <cell r="M111">
            <v>4</v>
          </cell>
          <cell r="N111">
            <v>0</v>
          </cell>
          <cell r="O111">
            <v>0</v>
          </cell>
        </row>
        <row r="112">
          <cell r="E112">
            <v>2.9</v>
          </cell>
          <cell r="L112">
            <v>2.9</v>
          </cell>
          <cell r="M112">
            <v>2.9</v>
          </cell>
          <cell r="N112">
            <v>0</v>
          </cell>
          <cell r="O112">
            <v>0</v>
          </cell>
        </row>
        <row r="113">
          <cell r="E113">
            <v>1.3</v>
          </cell>
          <cell r="L113">
            <v>1.3</v>
          </cell>
          <cell r="M113">
            <v>1.3</v>
          </cell>
          <cell r="N113">
            <v>0</v>
          </cell>
          <cell r="O113">
            <v>0</v>
          </cell>
        </row>
        <row r="114">
          <cell r="E114">
            <v>0.6</v>
          </cell>
          <cell r="L114">
            <v>0.6</v>
          </cell>
          <cell r="M114">
            <v>0.6</v>
          </cell>
          <cell r="N114">
            <v>0</v>
          </cell>
          <cell r="O114">
            <v>0</v>
          </cell>
        </row>
        <row r="115">
          <cell r="E115">
            <v>1.3</v>
          </cell>
          <cell r="L115">
            <v>1.3</v>
          </cell>
          <cell r="M115">
            <v>1.3</v>
          </cell>
          <cell r="N115">
            <v>0</v>
          </cell>
          <cell r="O115">
            <v>0</v>
          </cell>
        </row>
        <row r="116">
          <cell r="E116">
            <v>2.1</v>
          </cell>
          <cell r="I116">
            <v>-0.3</v>
          </cell>
          <cell r="L116">
            <v>1.8</v>
          </cell>
          <cell r="M116">
            <v>1.8</v>
          </cell>
          <cell r="N116">
            <v>0</v>
          </cell>
          <cell r="O116">
            <v>0</v>
          </cell>
        </row>
        <row r="117">
          <cell r="E117">
            <v>2.1</v>
          </cell>
          <cell r="L117">
            <v>2.1</v>
          </cell>
          <cell r="M117">
            <v>2.1</v>
          </cell>
          <cell r="N117">
            <v>0</v>
          </cell>
          <cell r="O117">
            <v>0</v>
          </cell>
        </row>
        <row r="118">
          <cell r="E118">
            <v>18.5</v>
          </cell>
          <cell r="I118">
            <v>-1</v>
          </cell>
          <cell r="L118">
            <v>17.5</v>
          </cell>
          <cell r="M118">
            <v>17.5</v>
          </cell>
          <cell r="N118">
            <v>0</v>
          </cell>
          <cell r="O118">
            <v>0</v>
          </cell>
        </row>
        <row r="119">
          <cell r="E119">
            <v>13.2</v>
          </cell>
          <cell r="I119">
            <v>-1.2</v>
          </cell>
          <cell r="L119">
            <v>12</v>
          </cell>
          <cell r="M119">
            <v>12</v>
          </cell>
          <cell r="N119">
            <v>0</v>
          </cell>
          <cell r="O119">
            <v>0</v>
          </cell>
        </row>
        <row r="120">
          <cell r="E120">
            <v>69.2</v>
          </cell>
          <cell r="F120">
            <v>0</v>
          </cell>
          <cell r="G120">
            <v>0</v>
          </cell>
          <cell r="I120">
            <v>0.40000000000000013</v>
          </cell>
          <cell r="J120">
            <v>0</v>
          </cell>
          <cell r="K120">
            <v>0</v>
          </cell>
          <cell r="L120">
            <v>69.599999999999994</v>
          </cell>
          <cell r="M120">
            <v>69.599999999999994</v>
          </cell>
          <cell r="N120">
            <v>0</v>
          </cell>
          <cell r="O120">
            <v>0</v>
          </cell>
        </row>
        <row r="122">
          <cell r="E122">
            <v>229</v>
          </cell>
          <cell r="F122">
            <v>103.6</v>
          </cell>
          <cell r="G122">
            <v>4</v>
          </cell>
          <cell r="L122">
            <v>233</v>
          </cell>
          <cell r="M122">
            <v>229</v>
          </cell>
          <cell r="N122">
            <v>103.6</v>
          </cell>
          <cell r="O122">
            <v>4</v>
          </cell>
        </row>
        <row r="123">
          <cell r="E123">
            <v>40</v>
          </cell>
          <cell r="F123">
            <v>1.3</v>
          </cell>
          <cell r="I123">
            <v>2.5</v>
          </cell>
          <cell r="L123">
            <v>42.5</v>
          </cell>
          <cell r="M123">
            <v>42.5</v>
          </cell>
          <cell r="N123">
            <v>1.3</v>
          </cell>
          <cell r="O123">
            <v>0</v>
          </cell>
        </row>
        <row r="124">
          <cell r="E124">
            <v>5.6</v>
          </cell>
          <cell r="L124">
            <v>5.6</v>
          </cell>
          <cell r="M124">
            <v>5.6</v>
          </cell>
          <cell r="N124">
            <v>0</v>
          </cell>
          <cell r="O124">
            <v>0</v>
          </cell>
        </row>
        <row r="125">
          <cell r="E125">
            <v>4.3</v>
          </cell>
          <cell r="L125">
            <v>4.3</v>
          </cell>
          <cell r="M125">
            <v>4.3</v>
          </cell>
          <cell r="N125">
            <v>0</v>
          </cell>
          <cell r="O125">
            <v>0</v>
          </cell>
        </row>
        <row r="126">
          <cell r="E126">
            <v>6.4</v>
          </cell>
          <cell r="L126">
            <v>6.4</v>
          </cell>
          <cell r="M126">
            <v>6.4</v>
          </cell>
          <cell r="N126">
            <v>0</v>
          </cell>
          <cell r="O126">
            <v>0</v>
          </cell>
        </row>
        <row r="127">
          <cell r="E127">
            <v>285.3</v>
          </cell>
          <cell r="F127">
            <v>104.89999999999999</v>
          </cell>
          <cell r="G127">
            <v>4</v>
          </cell>
          <cell r="I127">
            <v>2.5</v>
          </cell>
          <cell r="J127">
            <v>0</v>
          </cell>
          <cell r="K127">
            <v>0</v>
          </cell>
          <cell r="L127">
            <v>291.8</v>
          </cell>
          <cell r="M127">
            <v>287.8</v>
          </cell>
          <cell r="N127">
            <v>104.89999999999999</v>
          </cell>
          <cell r="O127">
            <v>4</v>
          </cell>
        </row>
        <row r="128">
          <cell r="L128">
            <v>1125.4999999999998</v>
          </cell>
        </row>
        <row r="130">
          <cell r="Q130">
            <v>26.200000000000003</v>
          </cell>
        </row>
        <row r="131">
          <cell r="Q131">
            <v>0</v>
          </cell>
        </row>
        <row r="132">
          <cell r="Q132">
            <v>1.5</v>
          </cell>
        </row>
        <row r="133">
          <cell r="Q133">
            <v>0</v>
          </cell>
        </row>
        <row r="134">
          <cell r="Q134">
            <v>0</v>
          </cell>
        </row>
        <row r="135">
          <cell r="Q135">
            <v>33</v>
          </cell>
        </row>
        <row r="136">
          <cell r="Q136">
            <v>105.6</v>
          </cell>
        </row>
        <row r="137">
          <cell r="Q137">
            <v>69.599999999999994</v>
          </cell>
        </row>
        <row r="138">
          <cell r="Q138">
            <v>597.79999999999973</v>
          </cell>
        </row>
        <row r="139">
          <cell r="Q139">
            <v>291.8</v>
          </cell>
        </row>
      </sheetData>
      <sheetData sheetId="9">
        <row r="32">
          <cell r="G32">
            <v>12</v>
          </cell>
          <cell r="M32">
            <v>0</v>
          </cell>
          <cell r="N32">
            <v>0</v>
          </cell>
          <cell r="O32">
            <v>12</v>
          </cell>
        </row>
        <row r="33">
          <cell r="E33">
            <v>0</v>
          </cell>
          <cell r="F33">
            <v>0</v>
          </cell>
          <cell r="G33">
            <v>12</v>
          </cell>
          <cell r="I33">
            <v>0</v>
          </cell>
          <cell r="J33">
            <v>0</v>
          </cell>
          <cell r="K33">
            <v>0</v>
          </cell>
          <cell r="M33">
            <v>0</v>
          </cell>
          <cell r="N33">
            <v>0</v>
          </cell>
          <cell r="O33">
            <v>12</v>
          </cell>
        </row>
        <row r="35">
          <cell r="E35">
            <v>0</v>
          </cell>
          <cell r="F35">
            <v>0</v>
          </cell>
          <cell r="G35">
            <v>395.5</v>
          </cell>
          <cell r="I35">
            <v>0</v>
          </cell>
          <cell r="J35">
            <v>0</v>
          </cell>
          <cell r="K35">
            <v>0</v>
          </cell>
          <cell r="M35">
            <v>0</v>
          </cell>
          <cell r="N35">
            <v>0</v>
          </cell>
          <cell r="O35">
            <v>395.49999999999994</v>
          </cell>
        </row>
        <row r="40">
          <cell r="E40">
            <v>0</v>
          </cell>
          <cell r="F40">
            <v>0</v>
          </cell>
          <cell r="G40">
            <v>395.5</v>
          </cell>
          <cell r="I40">
            <v>0</v>
          </cell>
          <cell r="J40">
            <v>0</v>
          </cell>
          <cell r="K40">
            <v>0</v>
          </cell>
          <cell r="M40">
            <v>0</v>
          </cell>
          <cell r="N40">
            <v>0</v>
          </cell>
          <cell r="O40">
            <v>395.49999999999994</v>
          </cell>
        </row>
        <row r="43">
          <cell r="E43">
            <v>0</v>
          </cell>
          <cell r="F43">
            <v>0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0</v>
          </cell>
          <cell r="N43">
            <v>0</v>
          </cell>
          <cell r="O43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48">
          <cell r="E48">
            <v>11.3</v>
          </cell>
          <cell r="F48">
            <v>1.5</v>
          </cell>
          <cell r="G48">
            <v>556</v>
          </cell>
          <cell r="M48">
            <v>11.3</v>
          </cell>
          <cell r="N48">
            <v>1.5</v>
          </cell>
          <cell r="O48">
            <v>556</v>
          </cell>
        </row>
        <row r="49">
          <cell r="E49">
            <v>11.3</v>
          </cell>
          <cell r="F49">
            <v>1.5</v>
          </cell>
          <cell r="G49">
            <v>556</v>
          </cell>
          <cell r="I49">
            <v>0</v>
          </cell>
          <cell r="J49">
            <v>0</v>
          </cell>
          <cell r="K49">
            <v>0</v>
          </cell>
          <cell r="M49">
            <v>11.3</v>
          </cell>
          <cell r="N49">
            <v>1.5</v>
          </cell>
          <cell r="O49">
            <v>556</v>
          </cell>
        </row>
        <row r="51">
          <cell r="E51">
            <v>1.9</v>
          </cell>
          <cell r="F51">
            <v>1.2</v>
          </cell>
          <cell r="G51">
            <v>149.4</v>
          </cell>
          <cell r="M51">
            <v>1.9</v>
          </cell>
          <cell r="N51">
            <v>1.2</v>
          </cell>
          <cell r="O51">
            <v>149.4</v>
          </cell>
        </row>
        <row r="52">
          <cell r="M52">
            <v>0</v>
          </cell>
          <cell r="N52">
            <v>0</v>
          </cell>
          <cell r="O52">
            <v>0</v>
          </cell>
        </row>
        <row r="53">
          <cell r="E53">
            <v>1.9</v>
          </cell>
          <cell r="F53">
            <v>1.2</v>
          </cell>
          <cell r="G53">
            <v>149.4</v>
          </cell>
          <cell r="I53">
            <v>0</v>
          </cell>
          <cell r="J53">
            <v>0</v>
          </cell>
          <cell r="K53">
            <v>0</v>
          </cell>
          <cell r="M53">
            <v>1.9</v>
          </cell>
          <cell r="N53">
            <v>1.2</v>
          </cell>
          <cell r="O53">
            <v>149.4</v>
          </cell>
        </row>
        <row r="55">
          <cell r="E55">
            <v>2.6</v>
          </cell>
          <cell r="F55">
            <v>0.7</v>
          </cell>
          <cell r="G55">
            <v>76</v>
          </cell>
          <cell r="M55">
            <v>2.6</v>
          </cell>
          <cell r="N55">
            <v>0.7</v>
          </cell>
          <cell r="O55">
            <v>76</v>
          </cell>
        </row>
        <row r="56">
          <cell r="E56">
            <v>2.6</v>
          </cell>
          <cell r="F56">
            <v>0.7</v>
          </cell>
          <cell r="G56">
            <v>76</v>
          </cell>
          <cell r="I56">
            <v>0</v>
          </cell>
          <cell r="J56">
            <v>0</v>
          </cell>
          <cell r="K56">
            <v>0</v>
          </cell>
          <cell r="M56">
            <v>2.6</v>
          </cell>
          <cell r="N56">
            <v>0.7</v>
          </cell>
          <cell r="O56">
            <v>76</v>
          </cell>
        </row>
        <row r="59">
          <cell r="Q59">
            <v>0</v>
          </cell>
        </row>
        <row r="60">
          <cell r="Q60">
            <v>0</v>
          </cell>
        </row>
        <row r="61">
          <cell r="Q61">
            <v>0</v>
          </cell>
        </row>
        <row r="62">
          <cell r="Q62">
            <v>686.3</v>
          </cell>
        </row>
        <row r="63">
          <cell r="Q63">
            <v>256.29999999999995</v>
          </cell>
        </row>
        <row r="64">
          <cell r="Q64">
            <v>10.1</v>
          </cell>
        </row>
        <row r="65">
          <cell r="Q65">
            <v>0</v>
          </cell>
        </row>
        <row r="66">
          <cell r="Q66">
            <v>173.4</v>
          </cell>
        </row>
        <row r="67">
          <cell r="Q67">
            <v>0</v>
          </cell>
        </row>
        <row r="68">
          <cell r="Q68">
            <v>78.599999999999994</v>
          </cell>
        </row>
      </sheetData>
      <sheetData sheetId="10">
        <row r="19">
          <cell r="E19">
            <v>141.70000000000002</v>
          </cell>
          <cell r="F19">
            <v>0</v>
          </cell>
          <cell r="G19">
            <v>0</v>
          </cell>
          <cell r="I19">
            <v>0</v>
          </cell>
          <cell r="J19">
            <v>0</v>
          </cell>
          <cell r="M19">
            <v>141.70000000000002</v>
          </cell>
          <cell r="N19">
            <v>0</v>
          </cell>
          <cell r="O19">
            <v>0</v>
          </cell>
        </row>
        <row r="23">
          <cell r="E23">
            <v>141.70000000000002</v>
          </cell>
          <cell r="F23">
            <v>0</v>
          </cell>
          <cell r="G23">
            <v>0</v>
          </cell>
          <cell r="I23">
            <v>0</v>
          </cell>
          <cell r="J23">
            <v>0</v>
          </cell>
          <cell r="K23">
            <v>0</v>
          </cell>
          <cell r="M23">
            <v>141.70000000000002</v>
          </cell>
          <cell r="N23">
            <v>0</v>
          </cell>
          <cell r="O23">
            <v>0</v>
          </cell>
        </row>
        <row r="25">
          <cell r="E25">
            <v>77.2</v>
          </cell>
          <cell r="F25">
            <v>0</v>
          </cell>
          <cell r="G25">
            <v>20.5</v>
          </cell>
          <cell r="I25">
            <v>0</v>
          </cell>
          <cell r="J25">
            <v>0</v>
          </cell>
          <cell r="K25">
            <v>0</v>
          </cell>
          <cell r="M25">
            <v>77.2</v>
          </cell>
          <cell r="N25">
            <v>0</v>
          </cell>
          <cell r="O25">
            <v>20.5</v>
          </cell>
        </row>
        <row r="29">
          <cell r="G29">
            <v>20.6</v>
          </cell>
          <cell r="M29">
            <v>0</v>
          </cell>
          <cell r="N29">
            <v>0</v>
          </cell>
          <cell r="O29">
            <v>20.6</v>
          </cell>
        </row>
        <row r="30">
          <cell r="E30">
            <v>77.2</v>
          </cell>
          <cell r="F30">
            <v>0</v>
          </cell>
          <cell r="G30">
            <v>41.1</v>
          </cell>
          <cell r="I30">
            <v>0</v>
          </cell>
          <cell r="J30">
            <v>0</v>
          </cell>
          <cell r="K30">
            <v>0</v>
          </cell>
          <cell r="M30">
            <v>77.2</v>
          </cell>
          <cell r="N30">
            <v>0</v>
          </cell>
          <cell r="O30">
            <v>41.1</v>
          </cell>
        </row>
        <row r="32">
          <cell r="E32">
            <v>22.3</v>
          </cell>
          <cell r="M32">
            <v>22.3</v>
          </cell>
          <cell r="N32">
            <v>0</v>
          </cell>
          <cell r="O32">
            <v>0</v>
          </cell>
        </row>
        <row r="33">
          <cell r="E33">
            <v>1.5</v>
          </cell>
          <cell r="M33">
            <v>1.5</v>
          </cell>
          <cell r="N33">
            <v>0</v>
          </cell>
          <cell r="O33">
            <v>0</v>
          </cell>
        </row>
        <row r="34">
          <cell r="E34">
            <v>2.4</v>
          </cell>
          <cell r="M34">
            <v>2.4</v>
          </cell>
          <cell r="N34">
            <v>0</v>
          </cell>
          <cell r="O34">
            <v>0</v>
          </cell>
        </row>
        <row r="35">
          <cell r="E35">
            <v>7.1</v>
          </cell>
          <cell r="M35">
            <v>7.1</v>
          </cell>
          <cell r="N35">
            <v>0</v>
          </cell>
          <cell r="O35">
            <v>0</v>
          </cell>
        </row>
        <row r="36">
          <cell r="E36">
            <v>1</v>
          </cell>
          <cell r="M36">
            <v>1</v>
          </cell>
          <cell r="N36">
            <v>0</v>
          </cell>
          <cell r="O36">
            <v>0</v>
          </cell>
        </row>
        <row r="37">
          <cell r="E37">
            <v>1.9</v>
          </cell>
          <cell r="M37">
            <v>1.9</v>
          </cell>
          <cell r="N37">
            <v>0</v>
          </cell>
          <cell r="O37">
            <v>0</v>
          </cell>
        </row>
        <row r="38">
          <cell r="E38">
            <v>1.3</v>
          </cell>
          <cell r="M38">
            <v>1.3</v>
          </cell>
          <cell r="N38">
            <v>0</v>
          </cell>
          <cell r="O38">
            <v>0</v>
          </cell>
        </row>
        <row r="39">
          <cell r="E39">
            <v>16.899999999999999</v>
          </cell>
          <cell r="M39">
            <v>16.899999999999999</v>
          </cell>
          <cell r="N39">
            <v>0</v>
          </cell>
          <cell r="O39">
            <v>0</v>
          </cell>
        </row>
        <row r="40">
          <cell r="E40">
            <v>9.6</v>
          </cell>
          <cell r="M40">
            <v>9.6</v>
          </cell>
          <cell r="N40">
            <v>0</v>
          </cell>
          <cell r="O40">
            <v>0</v>
          </cell>
        </row>
        <row r="41">
          <cell r="E41">
            <v>7.4</v>
          </cell>
          <cell r="M41">
            <v>7.4</v>
          </cell>
          <cell r="N41">
            <v>0</v>
          </cell>
          <cell r="O41">
            <v>0</v>
          </cell>
        </row>
        <row r="42">
          <cell r="E42">
            <v>7.2</v>
          </cell>
          <cell r="M42">
            <v>7.2</v>
          </cell>
          <cell r="N42">
            <v>0</v>
          </cell>
          <cell r="O42">
            <v>0</v>
          </cell>
        </row>
        <row r="43">
          <cell r="E43">
            <v>0.2</v>
          </cell>
          <cell r="M43">
            <v>0.2</v>
          </cell>
          <cell r="N43">
            <v>0</v>
          </cell>
          <cell r="O43">
            <v>0</v>
          </cell>
        </row>
        <row r="44">
          <cell r="E44">
            <v>0.5</v>
          </cell>
          <cell r="M44">
            <v>0.5</v>
          </cell>
          <cell r="N44">
            <v>0</v>
          </cell>
          <cell r="O44">
            <v>0</v>
          </cell>
        </row>
        <row r="45">
          <cell r="E45">
            <v>0.6</v>
          </cell>
          <cell r="M45">
            <v>0.6</v>
          </cell>
          <cell r="N45">
            <v>0</v>
          </cell>
          <cell r="O45">
            <v>0</v>
          </cell>
        </row>
        <row r="46">
          <cell r="E46">
            <v>0.9</v>
          </cell>
          <cell r="M46">
            <v>0.9</v>
          </cell>
          <cell r="N46">
            <v>0</v>
          </cell>
          <cell r="O46">
            <v>0</v>
          </cell>
        </row>
        <row r="47">
          <cell r="E47">
            <v>0.3</v>
          </cell>
          <cell r="M47">
            <v>0.3</v>
          </cell>
          <cell r="N47">
            <v>0</v>
          </cell>
          <cell r="O47">
            <v>0</v>
          </cell>
        </row>
        <row r="48">
          <cell r="E48">
            <v>0.4</v>
          </cell>
          <cell r="M48">
            <v>0.4</v>
          </cell>
          <cell r="N48">
            <v>0</v>
          </cell>
          <cell r="O48">
            <v>0</v>
          </cell>
        </row>
        <row r="49">
          <cell r="E49">
            <v>0.6</v>
          </cell>
          <cell r="M49">
            <v>0.6</v>
          </cell>
          <cell r="N49">
            <v>0</v>
          </cell>
          <cell r="O49">
            <v>0</v>
          </cell>
        </row>
        <row r="50">
          <cell r="E50">
            <v>3</v>
          </cell>
          <cell r="M50">
            <v>3</v>
          </cell>
          <cell r="N50">
            <v>0</v>
          </cell>
          <cell r="O50">
            <v>0</v>
          </cell>
        </row>
        <row r="51">
          <cell r="E51">
            <v>1.7</v>
          </cell>
          <cell r="M51">
            <v>1.7</v>
          </cell>
          <cell r="N51">
            <v>0</v>
          </cell>
          <cell r="O51">
            <v>0</v>
          </cell>
        </row>
        <row r="52">
          <cell r="E52">
            <v>2.5</v>
          </cell>
          <cell r="M52">
            <v>2.5</v>
          </cell>
          <cell r="N52">
            <v>0</v>
          </cell>
          <cell r="O52">
            <v>0</v>
          </cell>
        </row>
        <row r="53">
          <cell r="E53">
            <v>4.4000000000000004</v>
          </cell>
          <cell r="M53">
            <v>4.4000000000000004</v>
          </cell>
          <cell r="N53">
            <v>0</v>
          </cell>
          <cell r="O53">
            <v>0</v>
          </cell>
        </row>
        <row r="54">
          <cell r="E54">
            <v>3.2</v>
          </cell>
          <cell r="M54">
            <v>3.2</v>
          </cell>
          <cell r="N54">
            <v>0</v>
          </cell>
          <cell r="O54">
            <v>0</v>
          </cell>
        </row>
        <row r="55">
          <cell r="E55">
            <v>4.5</v>
          </cell>
          <cell r="M55">
            <v>4.5</v>
          </cell>
          <cell r="N55">
            <v>0</v>
          </cell>
          <cell r="O55">
            <v>0</v>
          </cell>
        </row>
        <row r="56">
          <cell r="E56">
            <v>6.2</v>
          </cell>
          <cell r="M56">
            <v>6.2</v>
          </cell>
          <cell r="N56">
            <v>0</v>
          </cell>
          <cell r="O56">
            <v>0</v>
          </cell>
        </row>
        <row r="57">
          <cell r="E57">
            <v>0.4</v>
          </cell>
          <cell r="M57">
            <v>0.4</v>
          </cell>
          <cell r="N57">
            <v>0</v>
          </cell>
          <cell r="O57">
            <v>0</v>
          </cell>
        </row>
        <row r="58">
          <cell r="E58">
            <v>4.8</v>
          </cell>
          <cell r="M58">
            <v>4.8</v>
          </cell>
          <cell r="N58">
            <v>0</v>
          </cell>
          <cell r="O58">
            <v>0</v>
          </cell>
        </row>
        <row r="59">
          <cell r="E59">
            <v>0.6</v>
          </cell>
          <cell r="M59">
            <v>0.6</v>
          </cell>
          <cell r="N59">
            <v>0</v>
          </cell>
          <cell r="O59">
            <v>0</v>
          </cell>
        </row>
        <row r="60">
          <cell r="E60">
            <v>0.6</v>
          </cell>
          <cell r="M60">
            <v>0.6</v>
          </cell>
          <cell r="N60">
            <v>0</v>
          </cell>
          <cell r="O60">
            <v>0</v>
          </cell>
        </row>
        <row r="61">
          <cell r="E61">
            <v>0.1</v>
          </cell>
          <cell r="M61">
            <v>0.1</v>
          </cell>
          <cell r="N61">
            <v>0</v>
          </cell>
          <cell r="O61">
            <v>0</v>
          </cell>
        </row>
        <row r="62">
          <cell r="E62">
            <v>3.4</v>
          </cell>
          <cell r="M62">
            <v>3.4</v>
          </cell>
          <cell r="N62">
            <v>0</v>
          </cell>
          <cell r="O62">
            <v>0</v>
          </cell>
        </row>
        <row r="63">
          <cell r="E63">
            <v>117.5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M63">
            <v>117.5</v>
          </cell>
          <cell r="N63">
            <v>0</v>
          </cell>
          <cell r="O63">
            <v>0</v>
          </cell>
        </row>
        <row r="65">
          <cell r="E65">
            <v>4.8</v>
          </cell>
          <cell r="M65">
            <v>4.8</v>
          </cell>
          <cell r="N65">
            <v>0</v>
          </cell>
          <cell r="O65">
            <v>0</v>
          </cell>
        </row>
        <row r="66">
          <cell r="E66">
            <v>0.1</v>
          </cell>
          <cell r="M66">
            <v>0.1</v>
          </cell>
          <cell r="N66">
            <v>0</v>
          </cell>
          <cell r="O66">
            <v>0</v>
          </cell>
        </row>
        <row r="67">
          <cell r="E67">
            <v>0.5</v>
          </cell>
          <cell r="M67">
            <v>0.5</v>
          </cell>
          <cell r="N67">
            <v>0</v>
          </cell>
          <cell r="O67">
            <v>0</v>
          </cell>
        </row>
        <row r="68">
          <cell r="E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0.4</v>
          </cell>
          <cell r="M69">
            <v>0.4</v>
          </cell>
          <cell r="N69">
            <v>0</v>
          </cell>
          <cell r="O69">
            <v>0</v>
          </cell>
        </row>
        <row r="70">
          <cell r="E70">
            <v>0.1</v>
          </cell>
          <cell r="M70">
            <v>0.1</v>
          </cell>
          <cell r="N70">
            <v>0</v>
          </cell>
          <cell r="O70">
            <v>0</v>
          </cell>
        </row>
        <row r="71">
          <cell r="E71">
            <v>3.7</v>
          </cell>
          <cell r="M71">
            <v>3.7</v>
          </cell>
          <cell r="N71">
            <v>0</v>
          </cell>
          <cell r="O71">
            <v>0</v>
          </cell>
        </row>
        <row r="72">
          <cell r="E72">
            <v>2.6</v>
          </cell>
          <cell r="M72">
            <v>2.6</v>
          </cell>
          <cell r="N72">
            <v>0</v>
          </cell>
          <cell r="O72">
            <v>0</v>
          </cell>
        </row>
        <row r="73">
          <cell r="E73">
            <v>3</v>
          </cell>
          <cell r="M73">
            <v>3</v>
          </cell>
          <cell r="N73">
            <v>0</v>
          </cell>
          <cell r="O73">
            <v>0</v>
          </cell>
        </row>
        <row r="74">
          <cell r="E74">
            <v>15.299999999999999</v>
          </cell>
          <cell r="F74">
            <v>0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15.299999999999999</v>
          </cell>
          <cell r="N74">
            <v>0</v>
          </cell>
          <cell r="O74">
            <v>0</v>
          </cell>
        </row>
        <row r="76">
          <cell r="E76">
            <v>136.19999999999999</v>
          </cell>
          <cell r="G76">
            <v>66.2</v>
          </cell>
          <cell r="M76">
            <v>136.19999999999999</v>
          </cell>
          <cell r="N76">
            <v>0</v>
          </cell>
          <cell r="O76">
            <v>66.2</v>
          </cell>
        </row>
        <row r="77">
          <cell r="E77">
            <v>4.2</v>
          </cell>
          <cell r="M77">
            <v>4.2</v>
          </cell>
          <cell r="N77">
            <v>0</v>
          </cell>
          <cell r="O77">
            <v>0</v>
          </cell>
        </row>
        <row r="78">
          <cell r="E78">
            <v>2.2999999999999998</v>
          </cell>
          <cell r="M78">
            <v>2.2999999999999998</v>
          </cell>
          <cell r="N78">
            <v>0</v>
          </cell>
          <cell r="O78">
            <v>0</v>
          </cell>
        </row>
        <row r="79">
          <cell r="E79">
            <v>5.7</v>
          </cell>
          <cell r="M79">
            <v>5.7</v>
          </cell>
          <cell r="N79">
            <v>0</v>
          </cell>
          <cell r="O79">
            <v>0</v>
          </cell>
        </row>
        <row r="80">
          <cell r="E80">
            <v>148.39999999999998</v>
          </cell>
          <cell r="F80">
            <v>0</v>
          </cell>
          <cell r="G80">
            <v>66.2</v>
          </cell>
          <cell r="I80">
            <v>0</v>
          </cell>
          <cell r="J80">
            <v>0</v>
          </cell>
          <cell r="K80">
            <v>0</v>
          </cell>
          <cell r="M80">
            <v>148.39999999999998</v>
          </cell>
          <cell r="N80">
            <v>0</v>
          </cell>
          <cell r="O80">
            <v>66.2</v>
          </cell>
        </row>
        <row r="83">
          <cell r="E83">
            <v>0.2</v>
          </cell>
          <cell r="M83">
            <v>0.2</v>
          </cell>
          <cell r="N83">
            <v>0</v>
          </cell>
          <cell r="O83">
            <v>0</v>
          </cell>
        </row>
        <row r="85">
          <cell r="E85">
            <v>0.1</v>
          </cell>
          <cell r="M85">
            <v>0.1</v>
          </cell>
          <cell r="N85">
            <v>0</v>
          </cell>
          <cell r="O85">
            <v>0</v>
          </cell>
        </row>
        <row r="86">
          <cell r="E86">
            <v>0.30000000000000004</v>
          </cell>
          <cell r="F86">
            <v>0</v>
          </cell>
          <cell r="G86">
            <v>0</v>
          </cell>
          <cell r="I86">
            <v>0</v>
          </cell>
          <cell r="J86">
            <v>0</v>
          </cell>
          <cell r="K86">
            <v>0</v>
          </cell>
          <cell r="M86">
            <v>0.30000000000000004</v>
          </cell>
          <cell r="N86">
            <v>0</v>
          </cell>
          <cell r="O86">
            <v>0</v>
          </cell>
        </row>
        <row r="88">
          <cell r="E88">
            <v>0.1</v>
          </cell>
          <cell r="M88">
            <v>0.1</v>
          </cell>
          <cell r="N88">
            <v>0</v>
          </cell>
          <cell r="O88">
            <v>0</v>
          </cell>
        </row>
        <row r="90">
          <cell r="E90">
            <v>0.1</v>
          </cell>
          <cell r="M90">
            <v>0.1</v>
          </cell>
          <cell r="N90">
            <v>0</v>
          </cell>
          <cell r="O90">
            <v>0</v>
          </cell>
        </row>
        <row r="91">
          <cell r="E91">
            <v>0.2</v>
          </cell>
          <cell r="F91">
            <v>0</v>
          </cell>
          <cell r="G91">
            <v>0</v>
          </cell>
          <cell r="I91">
            <v>0</v>
          </cell>
          <cell r="J91">
            <v>0</v>
          </cell>
          <cell r="K91">
            <v>0</v>
          </cell>
          <cell r="M91">
            <v>0.2</v>
          </cell>
          <cell r="N91">
            <v>0</v>
          </cell>
          <cell r="O91">
            <v>0</v>
          </cell>
        </row>
        <row r="93">
          <cell r="G93">
            <v>1.7</v>
          </cell>
          <cell r="M93">
            <v>0</v>
          </cell>
          <cell r="N93">
            <v>0</v>
          </cell>
          <cell r="O93">
            <v>1.7</v>
          </cell>
        </row>
        <row r="96">
          <cell r="E96">
            <v>0.1</v>
          </cell>
          <cell r="M96">
            <v>0.1</v>
          </cell>
          <cell r="N96">
            <v>0</v>
          </cell>
          <cell r="O96">
            <v>0</v>
          </cell>
        </row>
        <row r="97">
          <cell r="E97">
            <v>0.3</v>
          </cell>
          <cell r="M97">
            <v>0.3</v>
          </cell>
          <cell r="N97">
            <v>0</v>
          </cell>
          <cell r="O97">
            <v>0</v>
          </cell>
        </row>
        <row r="98">
          <cell r="E98">
            <v>0.6</v>
          </cell>
          <cell r="M98">
            <v>0.6</v>
          </cell>
          <cell r="N98">
            <v>0</v>
          </cell>
          <cell r="O98">
            <v>0</v>
          </cell>
        </row>
        <row r="99">
          <cell r="E99">
            <v>0.3</v>
          </cell>
          <cell r="M99">
            <v>0.3</v>
          </cell>
          <cell r="N99">
            <v>0</v>
          </cell>
          <cell r="O99">
            <v>0</v>
          </cell>
        </row>
        <row r="100">
          <cell r="E100">
            <v>0.2</v>
          </cell>
          <cell r="M100">
            <v>0.2</v>
          </cell>
          <cell r="N100">
            <v>0</v>
          </cell>
          <cell r="O100">
            <v>0</v>
          </cell>
        </row>
        <row r="101">
          <cell r="E101">
            <v>0.1</v>
          </cell>
          <cell r="M101">
            <v>0.1</v>
          </cell>
          <cell r="N101">
            <v>0</v>
          </cell>
          <cell r="O101">
            <v>0</v>
          </cell>
        </row>
        <row r="102">
          <cell r="E102">
            <v>0.5</v>
          </cell>
          <cell r="M102">
            <v>0.5</v>
          </cell>
          <cell r="N102">
            <v>0</v>
          </cell>
          <cell r="O102">
            <v>0</v>
          </cell>
        </row>
        <row r="103">
          <cell r="E103">
            <v>0.1</v>
          </cell>
          <cell r="M103">
            <v>0.1</v>
          </cell>
          <cell r="N103">
            <v>0</v>
          </cell>
          <cell r="O103">
            <v>0</v>
          </cell>
        </row>
        <row r="104">
          <cell r="E104">
            <v>0.4</v>
          </cell>
          <cell r="M104">
            <v>0.4</v>
          </cell>
          <cell r="N104">
            <v>0</v>
          </cell>
          <cell r="O104">
            <v>0</v>
          </cell>
        </row>
        <row r="105">
          <cell r="E105">
            <v>0.4</v>
          </cell>
          <cell r="M105">
            <v>0.4</v>
          </cell>
          <cell r="N105">
            <v>0</v>
          </cell>
          <cell r="O105">
            <v>0</v>
          </cell>
        </row>
        <row r="106">
          <cell r="E106">
            <v>0.1</v>
          </cell>
          <cell r="M106">
            <v>0.1</v>
          </cell>
          <cell r="N106">
            <v>0</v>
          </cell>
          <cell r="O106">
            <v>0</v>
          </cell>
        </row>
        <row r="107">
          <cell r="E107">
            <v>0.2</v>
          </cell>
          <cell r="M107">
            <v>0.2</v>
          </cell>
          <cell r="N107">
            <v>0</v>
          </cell>
          <cell r="O107">
            <v>0</v>
          </cell>
        </row>
        <row r="108">
          <cell r="E108">
            <v>0.9</v>
          </cell>
          <cell r="M108">
            <v>0.9</v>
          </cell>
          <cell r="N108">
            <v>0</v>
          </cell>
          <cell r="O108">
            <v>0</v>
          </cell>
        </row>
        <row r="109">
          <cell r="E109">
            <v>0.3</v>
          </cell>
          <cell r="M109">
            <v>0.3</v>
          </cell>
          <cell r="N109">
            <v>0</v>
          </cell>
          <cell r="O109">
            <v>0</v>
          </cell>
        </row>
        <row r="110">
          <cell r="E110">
            <v>0.9</v>
          </cell>
          <cell r="M110">
            <v>0.9</v>
          </cell>
          <cell r="N110">
            <v>0</v>
          </cell>
          <cell r="O110">
            <v>0</v>
          </cell>
        </row>
        <row r="111">
          <cell r="E111">
            <v>0.3</v>
          </cell>
          <cell r="F111">
            <v>0.2</v>
          </cell>
          <cell r="M111">
            <v>0.3</v>
          </cell>
          <cell r="N111">
            <v>0.2</v>
          </cell>
          <cell r="O111">
            <v>0</v>
          </cell>
        </row>
        <row r="112">
          <cell r="E112">
            <v>7.8</v>
          </cell>
          <cell r="F112">
            <v>5.6</v>
          </cell>
          <cell r="M112">
            <v>7.8</v>
          </cell>
          <cell r="N112">
            <v>5.6</v>
          </cell>
          <cell r="O112">
            <v>0</v>
          </cell>
        </row>
        <row r="113">
          <cell r="E113">
            <v>0.5</v>
          </cell>
          <cell r="M113">
            <v>0.5</v>
          </cell>
          <cell r="N113">
            <v>0</v>
          </cell>
          <cell r="O113">
            <v>0</v>
          </cell>
        </row>
        <row r="114">
          <cell r="E114">
            <v>1.8</v>
          </cell>
          <cell r="M114">
            <v>1.8</v>
          </cell>
          <cell r="N114">
            <v>0</v>
          </cell>
          <cell r="O114">
            <v>0</v>
          </cell>
        </row>
        <row r="115">
          <cell r="E115">
            <v>0.3</v>
          </cell>
          <cell r="M115">
            <v>0.3</v>
          </cell>
          <cell r="N115">
            <v>0</v>
          </cell>
          <cell r="O115">
            <v>0</v>
          </cell>
        </row>
        <row r="116">
          <cell r="E116">
            <v>16.100000000000001</v>
          </cell>
          <cell r="F116">
            <v>5.8</v>
          </cell>
          <cell r="G116">
            <v>0</v>
          </cell>
          <cell r="I116">
            <v>0</v>
          </cell>
          <cell r="J116">
            <v>0</v>
          </cell>
          <cell r="K116">
            <v>0</v>
          </cell>
          <cell r="M116">
            <v>16.100000000000001</v>
          </cell>
          <cell r="N116">
            <v>5.8</v>
          </cell>
          <cell r="O116">
            <v>0</v>
          </cell>
        </row>
        <row r="118">
          <cell r="E118">
            <v>0.2</v>
          </cell>
          <cell r="M118">
            <v>0.2</v>
          </cell>
          <cell r="N118">
            <v>0</v>
          </cell>
          <cell r="O118">
            <v>0</v>
          </cell>
        </row>
        <row r="119">
          <cell r="E119">
            <v>0.2</v>
          </cell>
          <cell r="F119">
            <v>0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0.2</v>
          </cell>
          <cell r="N119">
            <v>0</v>
          </cell>
          <cell r="O119">
            <v>0</v>
          </cell>
        </row>
        <row r="121">
          <cell r="E121">
            <v>0.1</v>
          </cell>
          <cell r="M121">
            <v>0.1</v>
          </cell>
          <cell r="N121">
            <v>0</v>
          </cell>
          <cell r="O121">
            <v>0</v>
          </cell>
        </row>
        <row r="122">
          <cell r="E122">
            <v>0.1</v>
          </cell>
          <cell r="M122">
            <v>0.1</v>
          </cell>
          <cell r="N122">
            <v>0</v>
          </cell>
          <cell r="O122">
            <v>0</v>
          </cell>
        </row>
        <row r="123">
          <cell r="E123">
            <v>0.1</v>
          </cell>
          <cell r="M123">
            <v>0.1</v>
          </cell>
          <cell r="N123">
            <v>0</v>
          </cell>
          <cell r="O123">
            <v>0</v>
          </cell>
        </row>
        <row r="124">
          <cell r="E124">
            <v>0.30000000000000004</v>
          </cell>
          <cell r="F124">
            <v>0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  <cell r="M124">
            <v>0.30000000000000004</v>
          </cell>
          <cell r="N124">
            <v>0</v>
          </cell>
          <cell r="O124">
            <v>0</v>
          </cell>
        </row>
        <row r="127">
          <cell r="E127">
            <v>1.6</v>
          </cell>
          <cell r="M127">
            <v>1.6</v>
          </cell>
          <cell r="N127">
            <v>0</v>
          </cell>
          <cell r="O127">
            <v>0</v>
          </cell>
        </row>
        <row r="129">
          <cell r="E129">
            <v>1.6</v>
          </cell>
          <cell r="F129">
            <v>0</v>
          </cell>
          <cell r="G129">
            <v>0</v>
          </cell>
          <cell r="I129">
            <v>0</v>
          </cell>
          <cell r="J129">
            <v>0</v>
          </cell>
          <cell r="K129">
            <v>0</v>
          </cell>
          <cell r="M129">
            <v>1.6</v>
          </cell>
          <cell r="N129">
            <v>0</v>
          </cell>
          <cell r="O129">
            <v>0</v>
          </cell>
        </row>
        <row r="132">
          <cell r="E132">
            <v>0.1</v>
          </cell>
          <cell r="G132">
            <v>92.6</v>
          </cell>
          <cell r="M132">
            <v>0.1</v>
          </cell>
          <cell r="N132">
            <v>0</v>
          </cell>
          <cell r="O132">
            <v>92.6</v>
          </cell>
        </row>
        <row r="134">
          <cell r="E134">
            <v>0.1</v>
          </cell>
          <cell r="F134">
            <v>0</v>
          </cell>
          <cell r="G134">
            <v>92.6</v>
          </cell>
          <cell r="I134">
            <v>0</v>
          </cell>
          <cell r="J134">
            <v>0</v>
          </cell>
          <cell r="K134">
            <v>0</v>
          </cell>
          <cell r="M134">
            <v>0.1</v>
          </cell>
          <cell r="N134">
            <v>0</v>
          </cell>
          <cell r="O134">
            <v>92.6</v>
          </cell>
        </row>
        <row r="137">
          <cell r="E137">
            <v>1</v>
          </cell>
          <cell r="F137">
            <v>0.4</v>
          </cell>
          <cell r="M137">
            <v>1</v>
          </cell>
          <cell r="N137">
            <v>0.4</v>
          </cell>
          <cell r="O137">
            <v>0</v>
          </cell>
        </row>
        <row r="139">
          <cell r="E139">
            <v>1</v>
          </cell>
          <cell r="F139">
            <v>0.4</v>
          </cell>
          <cell r="G139">
            <v>0</v>
          </cell>
          <cell r="I139">
            <v>0</v>
          </cell>
          <cell r="J139">
            <v>0</v>
          </cell>
          <cell r="K139">
            <v>0</v>
          </cell>
          <cell r="M139">
            <v>1</v>
          </cell>
          <cell r="N139">
            <v>0.4</v>
          </cell>
          <cell r="O139">
            <v>0</v>
          </cell>
        </row>
        <row r="141">
          <cell r="E141">
            <v>1.8</v>
          </cell>
          <cell r="F141">
            <v>0.9</v>
          </cell>
          <cell r="G141">
            <v>14.2</v>
          </cell>
          <cell r="M141">
            <v>1.8</v>
          </cell>
          <cell r="N141">
            <v>0.9</v>
          </cell>
          <cell r="O141">
            <v>14.2</v>
          </cell>
        </row>
        <row r="142">
          <cell r="E142">
            <v>43.1</v>
          </cell>
          <cell r="F142">
            <v>31.4</v>
          </cell>
          <cell r="M142">
            <v>43.1</v>
          </cell>
          <cell r="N142">
            <v>31.4</v>
          </cell>
          <cell r="O142">
            <v>0</v>
          </cell>
        </row>
        <row r="143">
          <cell r="E143">
            <v>44.9</v>
          </cell>
          <cell r="F143">
            <v>32.299999999999997</v>
          </cell>
          <cell r="G143">
            <v>14.2</v>
          </cell>
          <cell r="I143">
            <v>0</v>
          </cell>
          <cell r="J143">
            <v>0</v>
          </cell>
          <cell r="K143">
            <v>0</v>
          </cell>
          <cell r="M143">
            <v>44.9</v>
          </cell>
          <cell r="N143">
            <v>32.299999999999997</v>
          </cell>
          <cell r="O143">
            <v>14.2</v>
          </cell>
        </row>
        <row r="151">
          <cell r="Q151">
            <v>24.9</v>
          </cell>
        </row>
        <row r="152">
          <cell r="Q152">
            <v>0</v>
          </cell>
        </row>
        <row r="153">
          <cell r="Q153">
            <v>17.900000000000002</v>
          </cell>
        </row>
        <row r="154">
          <cell r="Q154">
            <v>87.4</v>
          </cell>
        </row>
        <row r="155">
          <cell r="Q155">
            <v>75.599999999999994</v>
          </cell>
        </row>
        <row r="156">
          <cell r="Q156">
            <v>56.300000000000004</v>
          </cell>
        </row>
        <row r="157">
          <cell r="Q157">
            <v>1.7</v>
          </cell>
        </row>
        <row r="158">
          <cell r="Q158">
            <v>108.19999999999999</v>
          </cell>
        </row>
        <row r="159">
          <cell r="Q159">
            <v>134.60000000000002</v>
          </cell>
        </row>
        <row r="160">
          <cell r="Q160">
            <v>273.99999999999994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6"/>
  <sheetViews>
    <sheetView workbookViewId="0">
      <selection sqref="A1:XFD1048576"/>
    </sheetView>
  </sheetViews>
  <sheetFormatPr defaultColWidth="9.42578125" defaultRowHeight="15" x14ac:dyDescent="0.25"/>
  <cols>
    <col min="1" max="1" width="9.7109375" style="262" customWidth="1"/>
    <col min="2" max="2" width="70.28515625" style="264" customWidth="1"/>
    <col min="3" max="3" width="10.42578125" style="265" hidden="1" customWidth="1"/>
    <col min="4" max="4" width="11.7109375" style="262" hidden="1" customWidth="1"/>
    <col min="5" max="5" width="10.42578125" style="262" customWidth="1"/>
    <col min="6" max="16384" width="9.42578125" style="262"/>
  </cols>
  <sheetData>
    <row r="1" spans="2:5" x14ac:dyDescent="0.25">
      <c r="B1" s="520" t="s">
        <v>328</v>
      </c>
      <c r="C1" s="520"/>
      <c r="D1" s="520"/>
      <c r="E1" s="520"/>
    </row>
    <row r="2" spans="2:5" x14ac:dyDescent="0.25">
      <c r="B2" s="520" t="s">
        <v>447</v>
      </c>
      <c r="C2" s="520"/>
      <c r="D2" s="520"/>
      <c r="E2" s="520"/>
    </row>
    <row r="3" spans="2:5" x14ac:dyDescent="0.25">
      <c r="B3" s="520" t="s">
        <v>504</v>
      </c>
      <c r="C3" s="520"/>
      <c r="D3" s="520"/>
      <c r="E3" s="520"/>
    </row>
    <row r="4" spans="2:5" x14ac:dyDescent="0.25">
      <c r="B4" s="520" t="s">
        <v>329</v>
      </c>
      <c r="C4" s="520"/>
      <c r="D4" s="520"/>
      <c r="E4" s="520"/>
    </row>
    <row r="5" spans="2:5" ht="15" customHeight="1" x14ac:dyDescent="0.25">
      <c r="B5" s="522" t="s">
        <v>505</v>
      </c>
      <c r="C5" s="522"/>
      <c r="D5" s="522"/>
      <c r="E5" s="522"/>
    </row>
    <row r="6" spans="2:5" x14ac:dyDescent="0.25">
      <c r="B6" s="522" t="s">
        <v>510</v>
      </c>
      <c r="C6" s="522"/>
      <c r="D6" s="522"/>
      <c r="E6" s="522"/>
    </row>
    <row r="7" spans="2:5" x14ac:dyDescent="0.25">
      <c r="B7" s="522" t="s">
        <v>511</v>
      </c>
      <c r="C7" s="522"/>
      <c r="D7" s="522"/>
      <c r="E7" s="522"/>
    </row>
    <row r="8" spans="2:5" x14ac:dyDescent="0.25">
      <c r="B8" s="522" t="s">
        <v>522</v>
      </c>
      <c r="C8" s="522"/>
      <c r="D8" s="522"/>
      <c r="E8" s="522"/>
    </row>
    <row r="9" spans="2:5" x14ac:dyDescent="0.25">
      <c r="B9" s="522" t="s">
        <v>523</v>
      </c>
      <c r="C9" s="522"/>
      <c r="D9" s="522"/>
      <c r="E9" s="522"/>
    </row>
    <row r="10" spans="2:5" x14ac:dyDescent="0.25">
      <c r="B10" s="522" t="s">
        <v>528</v>
      </c>
      <c r="C10" s="522"/>
      <c r="D10" s="522"/>
      <c r="E10" s="522"/>
    </row>
    <row r="11" spans="2:5" x14ac:dyDescent="0.25">
      <c r="B11" s="522" t="s">
        <v>529</v>
      </c>
      <c r="C11" s="522"/>
      <c r="D11" s="522"/>
      <c r="E11" s="522"/>
    </row>
    <row r="12" spans="2:5" x14ac:dyDescent="0.25">
      <c r="B12" s="522" t="s">
        <v>536</v>
      </c>
      <c r="C12" s="522"/>
      <c r="D12" s="522"/>
      <c r="E12" s="522"/>
    </row>
    <row r="13" spans="2:5" x14ac:dyDescent="0.25">
      <c r="B13" s="522" t="s">
        <v>537</v>
      </c>
      <c r="C13" s="522"/>
      <c r="D13" s="522"/>
      <c r="E13" s="522"/>
    </row>
    <row r="14" spans="2:5" x14ac:dyDescent="0.25">
      <c r="B14" s="522" t="s">
        <v>544</v>
      </c>
      <c r="C14" s="522"/>
      <c r="D14" s="522"/>
      <c r="E14" s="522"/>
    </row>
    <row r="15" spans="2:5" x14ac:dyDescent="0.25">
      <c r="B15" s="522" t="s">
        <v>540</v>
      </c>
      <c r="C15" s="522"/>
      <c r="D15" s="522"/>
      <c r="E15" s="522"/>
    </row>
    <row r="16" spans="2:5" x14ac:dyDescent="0.25">
      <c r="B16" s="522" t="s">
        <v>549</v>
      </c>
      <c r="C16" s="522"/>
      <c r="D16" s="522"/>
      <c r="E16" s="522"/>
    </row>
    <row r="17" spans="1:5" x14ac:dyDescent="0.25">
      <c r="B17" s="522" t="s">
        <v>552</v>
      </c>
      <c r="C17" s="522"/>
      <c r="D17" s="522"/>
      <c r="E17" s="522"/>
    </row>
    <row r="18" spans="1:5" x14ac:dyDescent="0.25">
      <c r="B18" s="522" t="s">
        <v>553</v>
      </c>
      <c r="C18" s="522"/>
      <c r="D18" s="522"/>
      <c r="E18" s="522"/>
    </row>
    <row r="19" spans="1:5" ht="12" customHeight="1" x14ac:dyDescent="0.25">
      <c r="B19" s="263"/>
      <c r="C19" s="263"/>
      <c r="D19" s="263"/>
      <c r="E19" s="263"/>
    </row>
    <row r="20" spans="1:5" x14ac:dyDescent="0.25">
      <c r="A20" s="521" t="s">
        <v>448</v>
      </c>
      <c r="B20" s="521"/>
      <c r="C20" s="521"/>
    </row>
    <row r="21" spans="1:5" ht="21" customHeight="1" x14ac:dyDescent="0.25">
      <c r="E21" s="4" t="s">
        <v>406</v>
      </c>
    </row>
    <row r="22" spans="1:5" ht="30" x14ac:dyDescent="0.25">
      <c r="A22" s="266" t="s">
        <v>227</v>
      </c>
      <c r="B22" s="267" t="s">
        <v>228</v>
      </c>
      <c r="C22" s="268" t="s">
        <v>318</v>
      </c>
      <c r="D22" s="269" t="s">
        <v>315</v>
      </c>
      <c r="E22" s="267" t="s">
        <v>0</v>
      </c>
    </row>
    <row r="23" spans="1:5" x14ac:dyDescent="0.25">
      <c r="A23" s="270" t="s">
        <v>71</v>
      </c>
      <c r="B23" s="271" t="s">
        <v>229</v>
      </c>
      <c r="C23" s="318">
        <f>C24+C26+C30</f>
        <v>20215.5</v>
      </c>
      <c r="D23" s="319">
        <f>D24+D26+D30</f>
        <v>-129.79999999999998</v>
      </c>
      <c r="E23" s="320">
        <f>E24+E26+E30</f>
        <v>20085.699999999997</v>
      </c>
    </row>
    <row r="24" spans="1:5" x14ac:dyDescent="0.25">
      <c r="A24" s="270" t="s">
        <v>230</v>
      </c>
      <c r="B24" s="271" t="s">
        <v>231</v>
      </c>
      <c r="C24" s="318">
        <f>C25</f>
        <v>18265.099999999999</v>
      </c>
      <c r="D24" s="319">
        <f>D25</f>
        <v>-287</v>
      </c>
      <c r="E24" s="320">
        <f>E25</f>
        <v>17978.099999999999</v>
      </c>
    </row>
    <row r="25" spans="1:5" ht="15" customHeight="1" x14ac:dyDescent="0.25">
      <c r="A25" s="270" t="s">
        <v>232</v>
      </c>
      <c r="B25" s="272" t="s">
        <v>449</v>
      </c>
      <c r="C25" s="43">
        <v>18265.099999999999</v>
      </c>
      <c r="D25" s="321">
        <v>-287</v>
      </c>
      <c r="E25" s="324">
        <f>C25+D25</f>
        <v>17978.099999999999</v>
      </c>
    </row>
    <row r="26" spans="1:5" x14ac:dyDescent="0.25">
      <c r="A26" s="270" t="s">
        <v>233</v>
      </c>
      <c r="B26" s="271" t="s">
        <v>234</v>
      </c>
      <c r="C26" s="318">
        <f>C27+C28+C29</f>
        <v>557.4</v>
      </c>
      <c r="D26" s="319">
        <f>D27+D28+D29</f>
        <v>112.60000000000001</v>
      </c>
      <c r="E26" s="320">
        <f>E27+E28+E29</f>
        <v>670</v>
      </c>
    </row>
    <row r="27" spans="1:5" x14ac:dyDescent="0.25">
      <c r="A27" s="270" t="s">
        <v>235</v>
      </c>
      <c r="B27" s="272" t="s">
        <v>293</v>
      </c>
      <c r="C27" s="323">
        <v>250</v>
      </c>
      <c r="D27" s="321">
        <v>37</v>
      </c>
      <c r="E27" s="324">
        <f>C27+D27</f>
        <v>287</v>
      </c>
    </row>
    <row r="28" spans="1:5" x14ac:dyDescent="0.25">
      <c r="A28" s="270" t="s">
        <v>236</v>
      </c>
      <c r="B28" s="272" t="s">
        <v>294</v>
      </c>
      <c r="C28" s="323">
        <v>7</v>
      </c>
      <c r="D28" s="321">
        <v>0.7</v>
      </c>
      <c r="E28" s="324">
        <f>C28+D28</f>
        <v>7.7</v>
      </c>
    </row>
    <row r="29" spans="1:5" x14ac:dyDescent="0.25">
      <c r="A29" s="270" t="s">
        <v>237</v>
      </c>
      <c r="B29" s="272" t="s">
        <v>295</v>
      </c>
      <c r="C29" s="323">
        <v>300.39999999999998</v>
      </c>
      <c r="D29" s="321">
        <v>74.900000000000006</v>
      </c>
      <c r="E29" s="324">
        <f>C29+D29</f>
        <v>375.29999999999995</v>
      </c>
    </row>
    <row r="30" spans="1:5" x14ac:dyDescent="0.25">
      <c r="A30" s="270" t="s">
        <v>238</v>
      </c>
      <c r="B30" s="273" t="s">
        <v>239</v>
      </c>
      <c r="C30" s="318">
        <f>C31+C32+C33</f>
        <v>1393</v>
      </c>
      <c r="D30" s="319">
        <f>D31+D32+D33</f>
        <v>44.6</v>
      </c>
      <c r="E30" s="320">
        <f>E31+E32+E33</f>
        <v>1437.6</v>
      </c>
    </row>
    <row r="31" spans="1:5" x14ac:dyDescent="0.25">
      <c r="A31" s="270" t="s">
        <v>240</v>
      </c>
      <c r="B31" s="272" t="s">
        <v>296</v>
      </c>
      <c r="C31" s="323">
        <v>59.5</v>
      </c>
      <c r="D31" s="321"/>
      <c r="E31" s="324">
        <f>C31+D31</f>
        <v>59.5</v>
      </c>
    </row>
    <row r="32" spans="1:5" x14ac:dyDescent="0.25">
      <c r="A32" s="270" t="s">
        <v>241</v>
      </c>
      <c r="B32" s="272" t="s">
        <v>297</v>
      </c>
      <c r="C32" s="323">
        <v>48.5</v>
      </c>
      <c r="D32" s="321">
        <v>4.5999999999999996</v>
      </c>
      <c r="E32" s="324">
        <f>C32+D32</f>
        <v>53.1</v>
      </c>
    </row>
    <row r="33" spans="1:5" x14ac:dyDescent="0.25">
      <c r="A33" s="270" t="s">
        <v>242</v>
      </c>
      <c r="B33" s="272" t="s">
        <v>298</v>
      </c>
      <c r="C33" s="323">
        <v>1285</v>
      </c>
      <c r="D33" s="321">
        <v>40</v>
      </c>
      <c r="E33" s="324">
        <f>C33+D33</f>
        <v>1325</v>
      </c>
    </row>
    <row r="34" spans="1:5" x14ac:dyDescent="0.25">
      <c r="A34" s="270" t="s">
        <v>182</v>
      </c>
      <c r="B34" s="271" t="s">
        <v>243</v>
      </c>
      <c r="C34" s="318">
        <f>C35+C39+C43+C45+C47</f>
        <v>1454.1</v>
      </c>
      <c r="D34" s="319">
        <f t="shared" ref="D34:E34" si="0">D35+D39+D43+D45+D47</f>
        <v>32.4</v>
      </c>
      <c r="E34" s="320">
        <f t="shared" si="0"/>
        <v>1486.5</v>
      </c>
    </row>
    <row r="35" spans="1:5" x14ac:dyDescent="0.25">
      <c r="A35" s="270" t="s">
        <v>244</v>
      </c>
      <c r="B35" s="271" t="s">
        <v>245</v>
      </c>
      <c r="C35" s="318">
        <f>C36+C37+C38</f>
        <v>267.5</v>
      </c>
      <c r="D35" s="319">
        <f>D36+D37+D38</f>
        <v>37.5</v>
      </c>
      <c r="E35" s="320">
        <f>E36+E37+E38</f>
        <v>305</v>
      </c>
    </row>
    <row r="36" spans="1:5" ht="30" x14ac:dyDescent="0.25">
      <c r="A36" s="270" t="s">
        <v>246</v>
      </c>
      <c r="B36" s="272" t="s">
        <v>299</v>
      </c>
      <c r="C36" s="323">
        <v>156.19999999999999</v>
      </c>
      <c r="D36" s="321">
        <v>37.5</v>
      </c>
      <c r="E36" s="324">
        <f>C36+D36</f>
        <v>193.7</v>
      </c>
    </row>
    <row r="37" spans="1:5" x14ac:dyDescent="0.25">
      <c r="A37" s="270" t="s">
        <v>247</v>
      </c>
      <c r="B37" s="272" t="s">
        <v>300</v>
      </c>
      <c r="C37" s="323">
        <v>24.3</v>
      </c>
      <c r="D37" s="321"/>
      <c r="E37" s="324">
        <f>C37+D37</f>
        <v>24.3</v>
      </c>
    </row>
    <row r="38" spans="1:5" x14ac:dyDescent="0.25">
      <c r="A38" s="270" t="s">
        <v>248</v>
      </c>
      <c r="B38" s="272" t="s">
        <v>301</v>
      </c>
      <c r="C38" s="323">
        <v>87</v>
      </c>
      <c r="D38" s="321"/>
      <c r="E38" s="324">
        <f>C38+D38</f>
        <v>87</v>
      </c>
    </row>
    <row r="39" spans="1:5" x14ac:dyDescent="0.25">
      <c r="A39" s="270" t="s">
        <v>249</v>
      </c>
      <c r="B39" s="271" t="s">
        <v>250</v>
      </c>
      <c r="C39" s="318">
        <f>C40+C41+C42</f>
        <v>1146.3</v>
      </c>
      <c r="D39" s="319">
        <f>D40+D41+D42</f>
        <v>-20.8</v>
      </c>
      <c r="E39" s="320">
        <f>E40+E41+E42</f>
        <v>1125.5</v>
      </c>
    </row>
    <row r="40" spans="1:5" x14ac:dyDescent="0.25">
      <c r="A40" s="270" t="s">
        <v>251</v>
      </c>
      <c r="B40" s="272" t="s">
        <v>302</v>
      </c>
      <c r="C40" s="43">
        <v>187.4</v>
      </c>
      <c r="D40" s="95">
        <v>0.1</v>
      </c>
      <c r="E40" s="324">
        <f t="shared" ref="E40:E47" si="1">C40+D40</f>
        <v>187.5</v>
      </c>
    </row>
    <row r="41" spans="1:5" ht="15.75" customHeight="1" x14ac:dyDescent="0.25">
      <c r="A41" s="270" t="s">
        <v>252</v>
      </c>
      <c r="B41" s="272" t="s">
        <v>303</v>
      </c>
      <c r="C41" s="43">
        <v>118.8</v>
      </c>
      <c r="D41" s="95">
        <v>2.1</v>
      </c>
      <c r="E41" s="324">
        <f t="shared" si="1"/>
        <v>120.89999999999999</v>
      </c>
    </row>
    <row r="42" spans="1:5" x14ac:dyDescent="0.25">
      <c r="A42" s="270" t="s">
        <v>253</v>
      </c>
      <c r="B42" s="272" t="s">
        <v>330</v>
      </c>
      <c r="C42" s="323">
        <v>840.1</v>
      </c>
      <c r="D42" s="321">
        <v>-23</v>
      </c>
      <c r="E42" s="324">
        <f t="shared" si="1"/>
        <v>817.1</v>
      </c>
    </row>
    <row r="43" spans="1:5" x14ac:dyDescent="0.25">
      <c r="A43" s="270" t="s">
        <v>254</v>
      </c>
      <c r="B43" s="271" t="s">
        <v>255</v>
      </c>
      <c r="C43" s="318">
        <v>21.1</v>
      </c>
      <c r="D43" s="319">
        <v>12.3</v>
      </c>
      <c r="E43" s="325">
        <f t="shared" si="1"/>
        <v>33.400000000000006</v>
      </c>
    </row>
    <row r="44" spans="1:5" hidden="1" x14ac:dyDescent="0.25">
      <c r="A44" s="270"/>
      <c r="B44" s="274" t="s">
        <v>400</v>
      </c>
      <c r="C44" s="326">
        <v>0.1</v>
      </c>
      <c r="D44" s="327"/>
      <c r="E44" s="328">
        <f t="shared" si="1"/>
        <v>0.1</v>
      </c>
    </row>
    <row r="45" spans="1:5" x14ac:dyDescent="0.25">
      <c r="A45" s="270" t="s">
        <v>256</v>
      </c>
      <c r="B45" s="271" t="s">
        <v>257</v>
      </c>
      <c r="C45" s="329">
        <v>19.2</v>
      </c>
      <c r="D45" s="330">
        <v>1.6</v>
      </c>
      <c r="E45" s="325">
        <f t="shared" si="1"/>
        <v>20.8</v>
      </c>
    </row>
    <row r="46" spans="1:5" s="276" customFormat="1" hidden="1" x14ac:dyDescent="0.25">
      <c r="A46" s="275"/>
      <c r="B46" s="274" t="s">
        <v>398</v>
      </c>
      <c r="C46" s="326">
        <v>0.2</v>
      </c>
      <c r="D46" s="327"/>
      <c r="E46" s="325">
        <f t="shared" si="1"/>
        <v>0.2</v>
      </c>
    </row>
    <row r="47" spans="1:5" s="276" customFormat="1" x14ac:dyDescent="0.25">
      <c r="A47" s="270" t="s">
        <v>554</v>
      </c>
      <c r="B47" s="271" t="s">
        <v>555</v>
      </c>
      <c r="C47" s="329"/>
      <c r="D47" s="330">
        <v>1.8</v>
      </c>
      <c r="E47" s="325">
        <f t="shared" si="1"/>
        <v>1.8</v>
      </c>
    </row>
    <row r="48" spans="1:5" ht="28.5" x14ac:dyDescent="0.25">
      <c r="A48" s="270" t="s">
        <v>72</v>
      </c>
      <c r="B48" s="271" t="s">
        <v>258</v>
      </c>
      <c r="C48" s="329">
        <f>C49+C53</f>
        <v>93.4</v>
      </c>
      <c r="D48" s="330">
        <f t="shared" ref="D48:E48" si="2">D49+D53</f>
        <v>52.7</v>
      </c>
      <c r="E48" s="325">
        <f t="shared" si="2"/>
        <v>146.10000000000002</v>
      </c>
    </row>
    <row r="49" spans="1:5" x14ac:dyDescent="0.25">
      <c r="A49" s="270" t="s">
        <v>259</v>
      </c>
      <c r="B49" s="271" t="s">
        <v>260</v>
      </c>
      <c r="C49" s="329">
        <f>C50+C51+C52</f>
        <v>93.4</v>
      </c>
      <c r="D49" s="330">
        <f t="shared" ref="D49:E49" si="3">D50+D51+D52</f>
        <v>52.7</v>
      </c>
      <c r="E49" s="325">
        <f t="shared" si="3"/>
        <v>146.10000000000002</v>
      </c>
    </row>
    <row r="50" spans="1:5" x14ac:dyDescent="0.25">
      <c r="A50" s="184" t="s">
        <v>261</v>
      </c>
      <c r="B50" s="277" t="s">
        <v>304</v>
      </c>
      <c r="C50" s="43">
        <v>30</v>
      </c>
      <c r="D50" s="95">
        <v>6.7</v>
      </c>
      <c r="E50" s="324">
        <f t="shared" ref="E50:E53" si="4">C50+D50</f>
        <v>36.700000000000003</v>
      </c>
    </row>
    <row r="51" spans="1:5" x14ac:dyDescent="0.25">
      <c r="A51" s="270" t="s">
        <v>262</v>
      </c>
      <c r="B51" s="278" t="s">
        <v>402</v>
      </c>
      <c r="C51" s="43">
        <v>63.4</v>
      </c>
      <c r="D51" s="95">
        <v>45</v>
      </c>
      <c r="E51" s="324">
        <f t="shared" si="4"/>
        <v>108.4</v>
      </c>
    </row>
    <row r="52" spans="1:5" x14ac:dyDescent="0.25">
      <c r="A52" s="270" t="s">
        <v>401</v>
      </c>
      <c r="B52" s="278" t="s">
        <v>403</v>
      </c>
      <c r="C52" s="43"/>
      <c r="D52" s="95">
        <v>1</v>
      </c>
      <c r="E52" s="324">
        <f t="shared" si="4"/>
        <v>1</v>
      </c>
    </row>
    <row r="53" spans="1:5" hidden="1" x14ac:dyDescent="0.25">
      <c r="A53" s="279" t="s">
        <v>404</v>
      </c>
      <c r="B53" s="280" t="s">
        <v>405</v>
      </c>
      <c r="C53" s="329"/>
      <c r="D53" s="330"/>
      <c r="E53" s="325">
        <f t="shared" si="4"/>
        <v>0</v>
      </c>
    </row>
    <row r="54" spans="1:5" x14ac:dyDescent="0.25">
      <c r="A54" s="270" t="s">
        <v>73</v>
      </c>
      <c r="B54" s="271" t="s">
        <v>263</v>
      </c>
      <c r="C54" s="318">
        <f>C55+C105+C107</f>
        <v>17675.7</v>
      </c>
      <c r="D54" s="319">
        <f>D55+D105+D107</f>
        <v>2062</v>
      </c>
      <c r="E54" s="331">
        <f>E55+E105+E107</f>
        <v>19737.699999999997</v>
      </c>
    </row>
    <row r="55" spans="1:5" x14ac:dyDescent="0.25">
      <c r="A55" s="270" t="s">
        <v>264</v>
      </c>
      <c r="B55" s="280" t="s">
        <v>265</v>
      </c>
      <c r="C55" s="318">
        <f>C56+C79+C80</f>
        <v>16868.400000000001</v>
      </c>
      <c r="D55" s="319">
        <f>D56+D79+D80</f>
        <v>167.5</v>
      </c>
      <c r="E55" s="331">
        <f>E56+E79+E80</f>
        <v>17035.899999999998</v>
      </c>
    </row>
    <row r="56" spans="1:5" s="2" customFormat="1" x14ac:dyDescent="0.25">
      <c r="A56" s="184" t="s">
        <v>266</v>
      </c>
      <c r="B56" s="278" t="s">
        <v>355</v>
      </c>
      <c r="C56" s="334">
        <f>C57+C58+C59+C60+C61+C62+C63+C65+C66+C68+C69+C70+C71+C72+C73+C74+C75+C76+C78+C64+C67+C77</f>
        <v>2562.0999999999995</v>
      </c>
      <c r="D56" s="335">
        <f>D57+D58+D59+D60+D61+D62+D63+D65+D66+D68+D69+D70+D71+D72+D73+D74+D75+D76+D78+D64+D67+D77</f>
        <v>-3.4</v>
      </c>
      <c r="E56" s="94">
        <f>E57+E58+E59+E60+E61+E62+E63+E65+E66+E68+E69+E70+E71+E72+E73+E74+E75+E76+E78+E64+E67+E77</f>
        <v>2558.6999999999994</v>
      </c>
    </row>
    <row r="57" spans="1:5" x14ac:dyDescent="0.25">
      <c r="A57" s="270" t="s">
        <v>267</v>
      </c>
      <c r="B57" s="272" t="s">
        <v>408</v>
      </c>
      <c r="C57" s="323">
        <v>0.6</v>
      </c>
      <c r="D57" s="321"/>
      <c r="E57" s="324">
        <f t="shared" ref="E57:E79" si="5">C57+D57</f>
        <v>0.6</v>
      </c>
    </row>
    <row r="58" spans="1:5" x14ac:dyDescent="0.25">
      <c r="A58" s="270" t="s">
        <v>268</v>
      </c>
      <c r="B58" s="272" t="s">
        <v>356</v>
      </c>
      <c r="C58" s="323">
        <v>7.6</v>
      </c>
      <c r="D58" s="321"/>
      <c r="E58" s="324">
        <f t="shared" si="5"/>
        <v>7.6</v>
      </c>
    </row>
    <row r="59" spans="1:5" x14ac:dyDescent="0.25">
      <c r="A59" s="270" t="s">
        <v>269</v>
      </c>
      <c r="B59" s="272" t="s">
        <v>357</v>
      </c>
      <c r="C59" s="323">
        <v>8</v>
      </c>
      <c r="D59" s="321"/>
      <c r="E59" s="324">
        <f t="shared" si="5"/>
        <v>8</v>
      </c>
    </row>
    <row r="60" spans="1:5" x14ac:dyDescent="0.25">
      <c r="A60" s="270" t="s">
        <v>270</v>
      </c>
      <c r="B60" s="272" t="s">
        <v>358</v>
      </c>
      <c r="C60" s="323">
        <v>209.8</v>
      </c>
      <c r="D60" s="321"/>
      <c r="E60" s="324">
        <f t="shared" si="5"/>
        <v>209.8</v>
      </c>
    </row>
    <row r="61" spans="1:5" x14ac:dyDescent="0.25">
      <c r="A61" s="270" t="s">
        <v>271</v>
      </c>
      <c r="B61" s="272" t="s">
        <v>359</v>
      </c>
      <c r="C61" s="323">
        <v>285.89999999999998</v>
      </c>
      <c r="D61" s="321"/>
      <c r="E61" s="324">
        <f t="shared" si="5"/>
        <v>285.89999999999998</v>
      </c>
    </row>
    <row r="62" spans="1:5" x14ac:dyDescent="0.25">
      <c r="A62" s="270" t="s">
        <v>272</v>
      </c>
      <c r="B62" s="272" t="s">
        <v>360</v>
      </c>
      <c r="C62" s="323">
        <v>658.1</v>
      </c>
      <c r="D62" s="321"/>
      <c r="E62" s="324">
        <f t="shared" si="5"/>
        <v>658.1</v>
      </c>
    </row>
    <row r="63" spans="1:5" x14ac:dyDescent="0.25">
      <c r="A63" s="270" t="s">
        <v>273</v>
      </c>
      <c r="B63" s="272" t="s">
        <v>361</v>
      </c>
      <c r="C63" s="323">
        <v>110</v>
      </c>
      <c r="D63" s="321"/>
      <c r="E63" s="324">
        <f t="shared" si="5"/>
        <v>110</v>
      </c>
    </row>
    <row r="64" spans="1:5" x14ac:dyDescent="0.25">
      <c r="A64" s="270" t="s">
        <v>274</v>
      </c>
      <c r="B64" s="272" t="s">
        <v>362</v>
      </c>
      <c r="C64" s="323">
        <v>13.8</v>
      </c>
      <c r="D64" s="321">
        <v>-3.4</v>
      </c>
      <c r="E64" s="324">
        <f t="shared" si="5"/>
        <v>10.4</v>
      </c>
    </row>
    <row r="65" spans="1:5" ht="30" x14ac:dyDescent="0.25">
      <c r="A65" s="270" t="s">
        <v>275</v>
      </c>
      <c r="B65" s="272" t="s">
        <v>363</v>
      </c>
      <c r="C65" s="323">
        <v>226.7</v>
      </c>
      <c r="D65" s="321"/>
      <c r="E65" s="324">
        <f t="shared" si="5"/>
        <v>226.7</v>
      </c>
    </row>
    <row r="66" spans="1:5" x14ac:dyDescent="0.25">
      <c r="A66" s="270" t="s">
        <v>276</v>
      </c>
      <c r="B66" s="272" t="s">
        <v>364</v>
      </c>
      <c r="C66" s="323">
        <v>96.5</v>
      </c>
      <c r="D66" s="321"/>
      <c r="E66" s="324">
        <f t="shared" si="5"/>
        <v>96.5</v>
      </c>
    </row>
    <row r="67" spans="1:5" x14ac:dyDescent="0.25">
      <c r="A67" s="270" t="s">
        <v>277</v>
      </c>
      <c r="B67" s="272" t="s">
        <v>365</v>
      </c>
      <c r="C67" s="323">
        <v>71.2</v>
      </c>
      <c r="D67" s="321"/>
      <c r="E67" s="324">
        <f t="shared" si="5"/>
        <v>71.2</v>
      </c>
    </row>
    <row r="68" spans="1:5" x14ac:dyDescent="0.25">
      <c r="A68" s="270" t="s">
        <v>278</v>
      </c>
      <c r="B68" s="272" t="s">
        <v>366</v>
      </c>
      <c r="C68" s="323">
        <v>30.8</v>
      </c>
      <c r="D68" s="321"/>
      <c r="E68" s="324">
        <f t="shared" si="5"/>
        <v>30.8</v>
      </c>
    </row>
    <row r="69" spans="1:5" x14ac:dyDescent="0.25">
      <c r="A69" s="270" t="s">
        <v>279</v>
      </c>
      <c r="B69" s="272" t="s">
        <v>367</v>
      </c>
      <c r="C69" s="323">
        <v>10</v>
      </c>
      <c r="D69" s="321"/>
      <c r="E69" s="324">
        <f t="shared" si="5"/>
        <v>10</v>
      </c>
    </row>
    <row r="70" spans="1:5" x14ac:dyDescent="0.25">
      <c r="A70" s="270" t="s">
        <v>280</v>
      </c>
      <c r="B70" s="272" t="s">
        <v>368</v>
      </c>
      <c r="C70" s="323">
        <v>0.8</v>
      </c>
      <c r="D70" s="321"/>
      <c r="E70" s="324">
        <f t="shared" si="5"/>
        <v>0.8</v>
      </c>
    </row>
    <row r="71" spans="1:5" x14ac:dyDescent="0.25">
      <c r="A71" s="270" t="s">
        <v>281</v>
      </c>
      <c r="B71" s="272" t="s">
        <v>369</v>
      </c>
      <c r="C71" s="323">
        <v>16.7</v>
      </c>
      <c r="D71" s="321"/>
      <c r="E71" s="324">
        <f t="shared" si="5"/>
        <v>16.7</v>
      </c>
    </row>
    <row r="72" spans="1:5" x14ac:dyDescent="0.25">
      <c r="A72" s="270" t="s">
        <v>282</v>
      </c>
      <c r="B72" s="272" t="s">
        <v>370</v>
      </c>
      <c r="C72" s="323">
        <v>380.1</v>
      </c>
      <c r="D72" s="321"/>
      <c r="E72" s="324">
        <f t="shared" si="5"/>
        <v>380.1</v>
      </c>
    </row>
    <row r="73" spans="1:5" ht="30" x14ac:dyDescent="0.25">
      <c r="A73" s="270" t="s">
        <v>283</v>
      </c>
      <c r="B73" s="272" t="s">
        <v>371</v>
      </c>
      <c r="C73" s="323">
        <v>12.1</v>
      </c>
      <c r="D73" s="321"/>
      <c r="E73" s="324">
        <f t="shared" si="5"/>
        <v>12.1</v>
      </c>
    </row>
    <row r="74" spans="1:5" x14ac:dyDescent="0.25">
      <c r="A74" s="270" t="s">
        <v>284</v>
      </c>
      <c r="B74" s="272" t="s">
        <v>372</v>
      </c>
      <c r="C74" s="323">
        <v>198.1</v>
      </c>
      <c r="D74" s="321"/>
      <c r="E74" s="324">
        <f t="shared" si="5"/>
        <v>198.1</v>
      </c>
    </row>
    <row r="75" spans="1:5" x14ac:dyDescent="0.25">
      <c r="A75" s="270" t="s">
        <v>285</v>
      </c>
      <c r="B75" s="272" t="s">
        <v>373</v>
      </c>
      <c r="C75" s="323">
        <v>198</v>
      </c>
      <c r="D75" s="321"/>
      <c r="E75" s="324">
        <f t="shared" si="5"/>
        <v>198</v>
      </c>
    </row>
    <row r="76" spans="1:5" ht="15.75" customHeight="1" x14ac:dyDescent="0.25">
      <c r="A76" s="270" t="s">
        <v>286</v>
      </c>
      <c r="B76" s="272" t="s">
        <v>374</v>
      </c>
      <c r="C76" s="323">
        <v>26.7</v>
      </c>
      <c r="D76" s="321"/>
      <c r="E76" s="324">
        <f t="shared" si="5"/>
        <v>26.7</v>
      </c>
    </row>
    <row r="77" spans="1:5" x14ac:dyDescent="0.25">
      <c r="A77" s="270" t="s">
        <v>287</v>
      </c>
      <c r="B77" s="272" t="s">
        <v>375</v>
      </c>
      <c r="C77" s="323">
        <v>0.2</v>
      </c>
      <c r="D77" s="321"/>
      <c r="E77" s="324">
        <f t="shared" si="5"/>
        <v>0.2</v>
      </c>
    </row>
    <row r="78" spans="1:5" x14ac:dyDescent="0.25">
      <c r="A78" s="270" t="s">
        <v>451</v>
      </c>
      <c r="B78" s="272" t="s">
        <v>452</v>
      </c>
      <c r="C78" s="323">
        <v>0.4</v>
      </c>
      <c r="D78" s="321"/>
      <c r="E78" s="324">
        <f t="shared" si="5"/>
        <v>0.4</v>
      </c>
    </row>
    <row r="79" spans="1:5" s="2" customFormat="1" ht="15" customHeight="1" x14ac:dyDescent="0.25">
      <c r="A79" s="184" t="s">
        <v>288</v>
      </c>
      <c r="B79" s="281" t="s">
        <v>480</v>
      </c>
      <c r="C79" s="43">
        <v>8945.4</v>
      </c>
      <c r="D79" s="95"/>
      <c r="E79" s="322">
        <f t="shared" si="5"/>
        <v>8945.4</v>
      </c>
    </row>
    <row r="80" spans="1:5" s="2" customFormat="1" ht="15" customHeight="1" x14ac:dyDescent="0.25">
      <c r="A80" s="184" t="s">
        <v>289</v>
      </c>
      <c r="B80" s="281" t="s">
        <v>376</v>
      </c>
      <c r="C80" s="43">
        <f>C81+C92+C93+C94+C95+C97+C96+C104</f>
        <v>5360.9</v>
      </c>
      <c r="D80" s="95">
        <f>D81+D92+D93+D94+D95+D97+D96+D104</f>
        <v>170.9</v>
      </c>
      <c r="E80" s="322">
        <f>E81+E92+E93+E94+E95+E97+E96+E104</f>
        <v>5531.7999999999993</v>
      </c>
    </row>
    <row r="81" spans="1:5" s="2" customFormat="1" x14ac:dyDescent="0.25">
      <c r="A81" s="184" t="s">
        <v>354</v>
      </c>
      <c r="B81" s="281" t="s">
        <v>377</v>
      </c>
      <c r="C81" s="43">
        <f>SUM(C82:C91)</f>
        <v>2320.6</v>
      </c>
      <c r="D81" s="95">
        <f>SUM(D82:D91)</f>
        <v>170</v>
      </c>
      <c r="E81" s="322">
        <f>SUM(E82:E91)</f>
        <v>2490.6</v>
      </c>
    </row>
    <row r="82" spans="1:5" s="283" customFormat="1" ht="49.5" customHeight="1" x14ac:dyDescent="0.25">
      <c r="A82" s="275" t="s">
        <v>382</v>
      </c>
      <c r="B82" s="282" t="s">
        <v>508</v>
      </c>
      <c r="C82" s="332">
        <v>945</v>
      </c>
      <c r="D82" s="327"/>
      <c r="E82" s="328">
        <f t="shared" ref="E82:E103" si="6">C82+D82</f>
        <v>945</v>
      </c>
    </row>
    <row r="83" spans="1:5" s="283" customFormat="1" ht="25.5" x14ac:dyDescent="0.25">
      <c r="A83" s="275" t="s">
        <v>383</v>
      </c>
      <c r="B83" s="282" t="s">
        <v>321</v>
      </c>
      <c r="C83" s="332">
        <v>169</v>
      </c>
      <c r="D83" s="327"/>
      <c r="E83" s="328">
        <f t="shared" si="6"/>
        <v>169</v>
      </c>
    </row>
    <row r="84" spans="1:5" s="283" customFormat="1" ht="16.5" hidden="1" customHeight="1" x14ac:dyDescent="0.25">
      <c r="A84" s="275" t="s">
        <v>384</v>
      </c>
      <c r="B84" s="282" t="s">
        <v>322</v>
      </c>
      <c r="C84" s="332"/>
      <c r="D84" s="327"/>
      <c r="E84" s="328">
        <f t="shared" si="6"/>
        <v>0</v>
      </c>
    </row>
    <row r="85" spans="1:5" s="283" customFormat="1" hidden="1" x14ac:dyDescent="0.25">
      <c r="A85" s="275" t="s">
        <v>385</v>
      </c>
      <c r="B85" s="282" t="s">
        <v>331</v>
      </c>
      <c r="C85" s="332"/>
      <c r="D85" s="327"/>
      <c r="E85" s="328">
        <f t="shared" si="6"/>
        <v>0</v>
      </c>
    </row>
    <row r="86" spans="1:5" s="283" customFormat="1" ht="25.5" x14ac:dyDescent="0.25">
      <c r="A86" s="275" t="s">
        <v>384</v>
      </c>
      <c r="B86" s="282" t="s">
        <v>320</v>
      </c>
      <c r="C86" s="332">
        <v>300</v>
      </c>
      <c r="D86" s="327">
        <v>30</v>
      </c>
      <c r="E86" s="328">
        <f t="shared" si="6"/>
        <v>330</v>
      </c>
    </row>
    <row r="87" spans="1:5" s="283" customFormat="1" ht="25.5" x14ac:dyDescent="0.25">
      <c r="A87" s="275" t="s">
        <v>385</v>
      </c>
      <c r="B87" s="282" t="s">
        <v>319</v>
      </c>
      <c r="C87" s="332">
        <v>350</v>
      </c>
      <c r="D87" s="327">
        <v>140</v>
      </c>
      <c r="E87" s="328">
        <f t="shared" si="6"/>
        <v>490</v>
      </c>
    </row>
    <row r="88" spans="1:5" s="283" customFormat="1" hidden="1" x14ac:dyDescent="0.25">
      <c r="A88" s="275" t="s">
        <v>386</v>
      </c>
      <c r="B88" s="282"/>
      <c r="C88" s="332"/>
      <c r="D88" s="327"/>
      <c r="E88" s="328"/>
    </row>
    <row r="89" spans="1:5" s="283" customFormat="1" x14ac:dyDescent="0.25">
      <c r="A89" s="275" t="s">
        <v>386</v>
      </c>
      <c r="B89" s="282" t="s">
        <v>409</v>
      </c>
      <c r="C89" s="332">
        <v>400</v>
      </c>
      <c r="D89" s="327"/>
      <c r="E89" s="328">
        <f t="shared" si="6"/>
        <v>400</v>
      </c>
    </row>
    <row r="90" spans="1:5" s="283" customFormat="1" ht="25.5" x14ac:dyDescent="0.25">
      <c r="A90" s="275" t="s">
        <v>526</v>
      </c>
      <c r="B90" s="282" t="s">
        <v>527</v>
      </c>
      <c r="C90" s="332">
        <v>80</v>
      </c>
      <c r="D90" s="327"/>
      <c r="E90" s="328">
        <f t="shared" si="6"/>
        <v>80</v>
      </c>
    </row>
    <row r="91" spans="1:5" s="283" customFormat="1" x14ac:dyDescent="0.25">
      <c r="A91" s="275" t="s">
        <v>530</v>
      </c>
      <c r="B91" s="282" t="s">
        <v>531</v>
      </c>
      <c r="C91" s="332">
        <v>76.599999999999994</v>
      </c>
      <c r="D91" s="327"/>
      <c r="E91" s="328">
        <f t="shared" si="6"/>
        <v>76.599999999999994</v>
      </c>
    </row>
    <row r="92" spans="1:5" s="2" customFormat="1" ht="30" x14ac:dyDescent="0.25">
      <c r="A92" s="184" t="s">
        <v>378</v>
      </c>
      <c r="B92" s="278" t="s">
        <v>379</v>
      </c>
      <c r="C92" s="43">
        <v>2007.4</v>
      </c>
      <c r="D92" s="95"/>
      <c r="E92" s="322">
        <f t="shared" si="6"/>
        <v>2007.4</v>
      </c>
    </row>
    <row r="93" spans="1:5" s="2" customFormat="1" hidden="1" x14ac:dyDescent="0.25">
      <c r="A93" s="184" t="s">
        <v>380</v>
      </c>
      <c r="B93" s="278" t="s">
        <v>399</v>
      </c>
      <c r="C93" s="43"/>
      <c r="D93" s="95"/>
      <c r="E93" s="322">
        <f t="shared" si="6"/>
        <v>0</v>
      </c>
    </row>
    <row r="94" spans="1:5" s="2" customFormat="1" ht="45" x14ac:dyDescent="0.25">
      <c r="A94" s="184" t="s">
        <v>380</v>
      </c>
      <c r="B94" s="278" t="s">
        <v>381</v>
      </c>
      <c r="C94" s="43">
        <v>404.4</v>
      </c>
      <c r="D94" s="95"/>
      <c r="E94" s="322">
        <f t="shared" si="6"/>
        <v>404.4</v>
      </c>
    </row>
    <row r="95" spans="1:5" s="2" customFormat="1" x14ac:dyDescent="0.25">
      <c r="A95" s="184" t="s">
        <v>506</v>
      </c>
      <c r="B95" s="278" t="s">
        <v>387</v>
      </c>
      <c r="C95" s="43">
        <v>65</v>
      </c>
      <c r="D95" s="95"/>
      <c r="E95" s="322">
        <f>C95+D95</f>
        <v>65</v>
      </c>
    </row>
    <row r="96" spans="1:5" s="2" customFormat="1" ht="31.5" customHeight="1" x14ac:dyDescent="0.25">
      <c r="A96" s="184" t="s">
        <v>514</v>
      </c>
      <c r="B96" s="462" t="s">
        <v>515</v>
      </c>
      <c r="C96" s="43">
        <v>6.2</v>
      </c>
      <c r="D96" s="95"/>
      <c r="E96" s="322">
        <f>C96+D96</f>
        <v>6.2</v>
      </c>
    </row>
    <row r="97" spans="1:5" s="2" customFormat="1" x14ac:dyDescent="0.25">
      <c r="A97" s="184" t="s">
        <v>516</v>
      </c>
      <c r="B97" s="278" t="s">
        <v>512</v>
      </c>
      <c r="C97" s="43">
        <f>C98+C99+C100+C101+C102+C103</f>
        <v>529.00000000000011</v>
      </c>
      <c r="D97" s="95">
        <f>D98+D99+D100+D101+D102+D103</f>
        <v>0.9</v>
      </c>
      <c r="E97" s="322">
        <f>E98+E99+E100+E101+E102+E103</f>
        <v>529.90000000000009</v>
      </c>
    </row>
    <row r="98" spans="1:5" s="2" customFormat="1" x14ac:dyDescent="0.25">
      <c r="A98" s="275" t="s">
        <v>517</v>
      </c>
      <c r="B98" s="274" t="s">
        <v>500</v>
      </c>
      <c r="C98" s="332">
        <v>228.3</v>
      </c>
      <c r="D98" s="327"/>
      <c r="E98" s="328">
        <f t="shared" si="6"/>
        <v>228.3</v>
      </c>
    </row>
    <row r="99" spans="1:5" s="2" customFormat="1" x14ac:dyDescent="0.25">
      <c r="A99" s="275" t="s">
        <v>518</v>
      </c>
      <c r="B99" s="274" t="s">
        <v>513</v>
      </c>
      <c r="C99" s="332">
        <v>124.3</v>
      </c>
      <c r="D99" s="327"/>
      <c r="E99" s="328">
        <f t="shared" si="6"/>
        <v>124.3</v>
      </c>
    </row>
    <row r="100" spans="1:5" s="2" customFormat="1" x14ac:dyDescent="0.25">
      <c r="A100" s="275" t="s">
        <v>519</v>
      </c>
      <c r="B100" s="274" t="s">
        <v>520</v>
      </c>
      <c r="C100" s="332">
        <v>145</v>
      </c>
      <c r="D100" s="327"/>
      <c r="E100" s="328">
        <f t="shared" si="6"/>
        <v>145</v>
      </c>
    </row>
    <row r="101" spans="1:5" s="2" customFormat="1" x14ac:dyDescent="0.25">
      <c r="A101" s="275" t="s">
        <v>525</v>
      </c>
      <c r="B101" s="274" t="s">
        <v>351</v>
      </c>
      <c r="C101" s="332">
        <v>30.2</v>
      </c>
      <c r="D101" s="327"/>
      <c r="E101" s="328">
        <f t="shared" si="6"/>
        <v>30.2</v>
      </c>
    </row>
    <row r="102" spans="1:5" s="2" customFormat="1" x14ac:dyDescent="0.25">
      <c r="A102" s="275" t="s">
        <v>543</v>
      </c>
      <c r="B102" s="274" t="s">
        <v>548</v>
      </c>
      <c r="C102" s="332">
        <v>1.2</v>
      </c>
      <c r="D102" s="327"/>
      <c r="E102" s="328">
        <f t="shared" si="6"/>
        <v>1.2</v>
      </c>
    </row>
    <row r="103" spans="1:5" s="2" customFormat="1" x14ac:dyDescent="0.25">
      <c r="A103" s="275" t="s">
        <v>543</v>
      </c>
      <c r="B103" s="274" t="s">
        <v>556</v>
      </c>
      <c r="C103" s="332"/>
      <c r="D103" s="327">
        <v>0.9</v>
      </c>
      <c r="E103" s="328">
        <f t="shared" si="6"/>
        <v>0.9</v>
      </c>
    </row>
    <row r="104" spans="1:5" s="2" customFormat="1" ht="31.5" customHeight="1" x14ac:dyDescent="0.25">
      <c r="A104" s="184" t="s">
        <v>534</v>
      </c>
      <c r="B104" s="462" t="s">
        <v>535</v>
      </c>
      <c r="C104" s="43">
        <v>28.3</v>
      </c>
      <c r="D104" s="95"/>
      <c r="E104" s="322">
        <f>C104+D104</f>
        <v>28.3</v>
      </c>
    </row>
    <row r="105" spans="1:5" x14ac:dyDescent="0.25">
      <c r="A105" s="270" t="s">
        <v>290</v>
      </c>
      <c r="B105" s="280" t="s">
        <v>407</v>
      </c>
      <c r="C105" s="318">
        <v>580</v>
      </c>
      <c r="D105" s="319"/>
      <c r="E105" s="325">
        <f>C105+D105</f>
        <v>580</v>
      </c>
    </row>
    <row r="106" spans="1:5" ht="25.5" x14ac:dyDescent="0.25">
      <c r="A106" s="275"/>
      <c r="B106" s="282" t="s">
        <v>450</v>
      </c>
      <c r="C106" s="332">
        <v>21</v>
      </c>
      <c r="D106" s="327"/>
      <c r="E106" s="328">
        <v>21</v>
      </c>
    </row>
    <row r="107" spans="1:5" x14ac:dyDescent="0.25">
      <c r="A107" s="270" t="s">
        <v>291</v>
      </c>
      <c r="B107" s="280" t="s">
        <v>501</v>
      </c>
      <c r="C107" s="318">
        <f>C110+C109+C108</f>
        <v>227.3</v>
      </c>
      <c r="D107" s="330">
        <f>D110+D109+D108</f>
        <v>1894.5</v>
      </c>
      <c r="E107" s="325">
        <f>C107+D107</f>
        <v>2121.8000000000002</v>
      </c>
    </row>
    <row r="108" spans="1:5" x14ac:dyDescent="0.25">
      <c r="A108" s="270" t="s">
        <v>439</v>
      </c>
      <c r="B108" s="278" t="s">
        <v>441</v>
      </c>
      <c r="C108" s="43">
        <v>198.4</v>
      </c>
      <c r="D108" s="95">
        <v>109.7</v>
      </c>
      <c r="E108" s="322">
        <f>C108+D108</f>
        <v>308.10000000000002</v>
      </c>
    </row>
    <row r="109" spans="1:5" x14ac:dyDescent="0.25">
      <c r="A109" s="270" t="s">
        <v>440</v>
      </c>
      <c r="B109" s="278" t="s">
        <v>442</v>
      </c>
      <c r="C109" s="43">
        <v>28.9</v>
      </c>
      <c r="D109" s="95">
        <v>1689.7</v>
      </c>
      <c r="E109" s="322">
        <f t="shared" ref="E109:E110" si="7">C109+D109</f>
        <v>1718.6000000000001</v>
      </c>
    </row>
    <row r="110" spans="1:5" ht="30" x14ac:dyDescent="0.25">
      <c r="A110" s="270" t="s">
        <v>557</v>
      </c>
      <c r="B110" s="278" t="s">
        <v>443</v>
      </c>
      <c r="C110" s="43"/>
      <c r="D110" s="95">
        <v>95.1</v>
      </c>
      <c r="E110" s="322">
        <f t="shared" si="7"/>
        <v>95.1</v>
      </c>
    </row>
    <row r="111" spans="1:5" x14ac:dyDescent="0.25">
      <c r="A111" s="407" t="s">
        <v>74</v>
      </c>
      <c r="B111" s="284" t="s">
        <v>292</v>
      </c>
      <c r="C111" s="333">
        <f>C23+C34+C48+C54</f>
        <v>39438.699999999997</v>
      </c>
      <c r="D111" s="333">
        <f>D23+D34+D48+D54</f>
        <v>2017.3</v>
      </c>
      <c r="E111" s="333">
        <f>E23+E34+E48+E54</f>
        <v>41455.999999999993</v>
      </c>
    </row>
    <row r="112" spans="1:5" ht="15.75" customHeight="1" x14ac:dyDescent="0.25">
      <c r="A112" s="279" t="s">
        <v>75</v>
      </c>
      <c r="B112" s="406" t="s">
        <v>493</v>
      </c>
      <c r="C112" s="318">
        <f>C113+C114+C115</f>
        <v>780.6</v>
      </c>
      <c r="D112" s="319">
        <f t="shared" ref="D112:E112" si="8">D113+D114+D115</f>
        <v>0</v>
      </c>
      <c r="E112" s="325">
        <f t="shared" si="8"/>
        <v>780.59999999999991</v>
      </c>
    </row>
    <row r="113" spans="1:5" ht="15.75" customHeight="1" x14ac:dyDescent="0.25">
      <c r="A113" s="270" t="s">
        <v>482</v>
      </c>
      <c r="B113" s="417" t="s">
        <v>497</v>
      </c>
      <c r="C113" s="323">
        <v>154.4</v>
      </c>
      <c r="D113" s="321"/>
      <c r="E113" s="324">
        <v>279.39999999999998</v>
      </c>
    </row>
    <row r="114" spans="1:5" x14ac:dyDescent="0.25">
      <c r="A114" s="270" t="s">
        <v>483</v>
      </c>
      <c r="B114" s="417" t="s">
        <v>498</v>
      </c>
      <c r="C114" s="323">
        <v>18.8</v>
      </c>
      <c r="D114" s="321"/>
      <c r="E114" s="324">
        <f t="shared" ref="E114" si="9">C114+D114</f>
        <v>18.8</v>
      </c>
    </row>
    <row r="115" spans="1:5" x14ac:dyDescent="0.25">
      <c r="A115" s="270" t="s">
        <v>484</v>
      </c>
      <c r="B115" s="417" t="s">
        <v>499</v>
      </c>
      <c r="C115" s="323">
        <v>607.4</v>
      </c>
      <c r="D115" s="321"/>
      <c r="E115" s="324">
        <v>482.4</v>
      </c>
    </row>
    <row r="116" spans="1:5" x14ac:dyDescent="0.25">
      <c r="A116" s="407" t="s">
        <v>76</v>
      </c>
      <c r="B116" s="284" t="s">
        <v>172</v>
      </c>
      <c r="C116" s="333">
        <f>C111+C112</f>
        <v>40219.299999999996</v>
      </c>
      <c r="D116" s="333">
        <f t="shared" ref="D116:E116" si="10">D111+D112</f>
        <v>2017.3</v>
      </c>
      <c r="E116" s="333">
        <f t="shared" si="10"/>
        <v>42236.599999999991</v>
      </c>
    </row>
  </sheetData>
  <mergeCells count="19">
    <mergeCell ref="B16:E16"/>
    <mergeCell ref="B17:E17"/>
    <mergeCell ref="B18:E18"/>
    <mergeCell ref="A20:C20"/>
    <mergeCell ref="B1:E1"/>
    <mergeCell ref="B3:E3"/>
    <mergeCell ref="B4:E4"/>
    <mergeCell ref="B2:E2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39370078740157483" header="0.31496062992125984" footer="0.31496062992125984"/>
  <pageSetup paperSize="9" scale="7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topLeftCell="A48" workbookViewId="0">
      <selection activeCell="Z23" sqref="Z2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17" hidden="1" customWidth="1"/>
    <col min="10" max="10" width="10.28515625" style="117" hidden="1" customWidth="1"/>
    <col min="11" max="11" width="9.140625" style="117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09"/>
      <c r="C1" s="109" t="s">
        <v>328</v>
      </c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</row>
    <row r="2" spans="2:15" x14ac:dyDescent="0.25">
      <c r="B2" s="109"/>
      <c r="C2" s="109" t="s">
        <v>447</v>
      </c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</row>
    <row r="3" spans="2:15" x14ac:dyDescent="0.25">
      <c r="B3" s="109"/>
      <c r="C3" s="109" t="s">
        <v>504</v>
      </c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</row>
    <row r="4" spans="2:15" x14ac:dyDescent="0.25">
      <c r="B4" s="109"/>
      <c r="C4" s="109" t="s">
        <v>346</v>
      </c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</row>
    <row r="5" spans="2:15" s="297" customFormat="1" ht="15" hidden="1" customHeight="1" x14ac:dyDescent="0.25">
      <c r="B5" s="559" t="s">
        <v>410</v>
      </c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559"/>
    </row>
    <row r="6" spans="2:15" s="297" customFormat="1" hidden="1" x14ac:dyDescent="0.25">
      <c r="B6" s="559" t="s">
        <v>424</v>
      </c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559"/>
      <c r="O6" s="559"/>
    </row>
    <row r="7" spans="2:15" s="297" customFormat="1" ht="14.25" hidden="1" customHeight="1" x14ac:dyDescent="0.25">
      <c r="B7" s="559" t="s">
        <v>411</v>
      </c>
      <c r="C7" s="559"/>
      <c r="D7" s="559"/>
      <c r="E7" s="559"/>
      <c r="F7" s="559"/>
      <c r="G7" s="559"/>
      <c r="H7" s="559"/>
      <c r="I7" s="559"/>
      <c r="J7" s="559"/>
      <c r="K7" s="559"/>
      <c r="L7" s="559"/>
      <c r="M7" s="559"/>
      <c r="N7" s="559"/>
      <c r="O7" s="559"/>
    </row>
    <row r="8" spans="2:15" s="297" customFormat="1" hidden="1" x14ac:dyDescent="0.25">
      <c r="B8" s="559" t="s">
        <v>423</v>
      </c>
      <c r="C8" s="559"/>
      <c r="D8" s="559"/>
      <c r="E8" s="559"/>
      <c r="F8" s="559"/>
      <c r="G8" s="559"/>
      <c r="H8" s="559"/>
      <c r="I8" s="559"/>
      <c r="J8" s="559"/>
      <c r="K8" s="559"/>
      <c r="L8" s="559"/>
      <c r="M8" s="559"/>
      <c r="N8" s="559"/>
      <c r="O8" s="559"/>
    </row>
    <row r="9" spans="2:15" s="297" customFormat="1" hidden="1" x14ac:dyDescent="0.25">
      <c r="B9" s="559" t="s">
        <v>420</v>
      </c>
      <c r="C9" s="559"/>
      <c r="D9" s="559"/>
      <c r="E9" s="559"/>
      <c r="F9" s="559"/>
      <c r="G9" s="559"/>
      <c r="H9" s="559"/>
      <c r="I9" s="559"/>
      <c r="J9" s="559"/>
      <c r="K9" s="559"/>
      <c r="L9" s="559"/>
      <c r="M9" s="559"/>
      <c r="N9" s="559"/>
      <c r="O9" s="559"/>
    </row>
    <row r="10" spans="2:15" s="297" customFormat="1" hidden="1" x14ac:dyDescent="0.25">
      <c r="B10" s="559" t="s">
        <v>422</v>
      </c>
      <c r="C10" s="559"/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559"/>
    </row>
    <row r="11" spans="2:15" s="297" customFormat="1" hidden="1" x14ac:dyDescent="0.25">
      <c r="B11" s="559" t="s">
        <v>425</v>
      </c>
      <c r="C11" s="559"/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</row>
    <row r="12" spans="2:15" s="297" customFormat="1" hidden="1" x14ac:dyDescent="0.25">
      <c r="B12" s="559" t="s">
        <v>426</v>
      </c>
      <c r="C12" s="559"/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</row>
    <row r="13" spans="2:15" s="297" customFormat="1" hidden="1" x14ac:dyDescent="0.25">
      <c r="B13" s="559" t="s">
        <v>431</v>
      </c>
      <c r="C13" s="559"/>
      <c r="D13" s="559"/>
      <c r="E13" s="559"/>
      <c r="F13" s="559"/>
      <c r="G13" s="559"/>
      <c r="H13" s="559"/>
      <c r="I13" s="559"/>
      <c r="J13" s="559"/>
      <c r="K13" s="559"/>
      <c r="L13" s="559"/>
      <c r="M13" s="559"/>
      <c r="N13" s="559"/>
      <c r="O13" s="559"/>
    </row>
    <row r="14" spans="2:15" s="297" customFormat="1" hidden="1" x14ac:dyDescent="0.25">
      <c r="B14" s="559" t="s">
        <v>436</v>
      </c>
      <c r="C14" s="559"/>
      <c r="D14" s="559"/>
      <c r="E14" s="559"/>
      <c r="F14" s="559"/>
      <c r="G14" s="559"/>
      <c r="H14" s="559"/>
      <c r="I14" s="559"/>
      <c r="J14" s="559"/>
      <c r="K14" s="559"/>
      <c r="L14" s="559"/>
      <c r="M14" s="559"/>
      <c r="N14" s="559"/>
      <c r="O14" s="559"/>
    </row>
    <row r="15" spans="2:15" s="297" customFormat="1" hidden="1" x14ac:dyDescent="0.25">
      <c r="B15" s="559" t="s">
        <v>438</v>
      </c>
      <c r="C15" s="559"/>
      <c r="D15" s="559"/>
      <c r="E15" s="559"/>
      <c r="F15" s="559"/>
      <c r="G15" s="559"/>
      <c r="H15" s="559"/>
      <c r="I15" s="559"/>
      <c r="J15" s="559"/>
      <c r="K15" s="559"/>
      <c r="L15" s="559"/>
      <c r="M15" s="559"/>
      <c r="N15" s="559"/>
      <c r="O15" s="559"/>
    </row>
    <row r="16" spans="2:15" s="297" customFormat="1" hidden="1" x14ac:dyDescent="0.25">
      <c r="B16" s="559" t="s">
        <v>432</v>
      </c>
      <c r="C16" s="559"/>
      <c r="D16" s="559"/>
      <c r="E16" s="559"/>
      <c r="F16" s="559"/>
      <c r="G16" s="559"/>
      <c r="H16" s="559"/>
      <c r="I16" s="559"/>
      <c r="J16" s="559"/>
      <c r="K16" s="559"/>
      <c r="L16" s="559"/>
      <c r="M16" s="559"/>
      <c r="N16" s="559"/>
      <c r="O16" s="559"/>
    </row>
    <row r="17" spans="1:16" s="297" customFormat="1" x14ac:dyDescent="0.25">
      <c r="B17" s="428"/>
      <c r="C17" s="427" t="s">
        <v>511</v>
      </c>
      <c r="D17" s="428"/>
      <c r="E17" s="428"/>
      <c r="F17" s="428"/>
      <c r="G17" s="428"/>
      <c r="H17" s="428"/>
      <c r="I17" s="428"/>
      <c r="J17" s="428"/>
      <c r="K17" s="428"/>
      <c r="L17" s="428"/>
      <c r="M17" s="428"/>
      <c r="N17" s="428"/>
      <c r="O17" s="428"/>
    </row>
    <row r="18" spans="1:16" s="297" customFormat="1" x14ac:dyDescent="0.25">
      <c r="B18" s="428"/>
      <c r="C18" s="427" t="s">
        <v>522</v>
      </c>
      <c r="D18" s="428"/>
      <c r="E18" s="428"/>
      <c r="F18" s="428"/>
      <c r="G18" s="428"/>
      <c r="H18" s="428"/>
      <c r="I18" s="428"/>
      <c r="J18" s="428"/>
      <c r="K18" s="428"/>
      <c r="L18" s="428"/>
      <c r="M18" s="428"/>
      <c r="N18" s="428"/>
      <c r="O18" s="428"/>
    </row>
    <row r="19" spans="1:16" s="297" customFormat="1" x14ac:dyDescent="0.25">
      <c r="B19" s="463"/>
      <c r="C19" s="464" t="s">
        <v>529</v>
      </c>
      <c r="D19" s="463"/>
      <c r="E19" s="463"/>
      <c r="F19" s="463"/>
      <c r="G19" s="463"/>
      <c r="H19" s="463"/>
      <c r="I19" s="463"/>
      <c r="J19" s="463"/>
      <c r="K19" s="463"/>
      <c r="L19" s="463"/>
      <c r="M19" s="463"/>
      <c r="N19" s="463"/>
      <c r="O19" s="463"/>
    </row>
    <row r="20" spans="1:16" s="297" customFormat="1" x14ac:dyDescent="0.25">
      <c r="B20" s="463"/>
      <c r="C20" s="464" t="s">
        <v>536</v>
      </c>
      <c r="D20" s="463"/>
      <c r="E20" s="463"/>
      <c r="F20" s="463"/>
      <c r="G20" s="463"/>
      <c r="H20" s="463"/>
      <c r="I20" s="463"/>
      <c r="J20" s="463"/>
      <c r="K20" s="463"/>
      <c r="L20" s="463"/>
      <c r="M20" s="463"/>
      <c r="N20" s="463"/>
      <c r="O20" s="463"/>
    </row>
    <row r="21" spans="1:16" s="297" customFormat="1" x14ac:dyDescent="0.25">
      <c r="B21" s="465"/>
      <c r="C21" s="466" t="s">
        <v>538</v>
      </c>
      <c r="D21" s="465"/>
      <c r="E21" s="465"/>
      <c r="F21" s="465"/>
      <c r="G21" s="465"/>
      <c r="H21" s="465"/>
      <c r="I21" s="465"/>
      <c r="J21" s="465"/>
      <c r="K21" s="465"/>
      <c r="L21" s="465"/>
      <c r="M21" s="465"/>
      <c r="N21" s="465"/>
      <c r="O21" s="465"/>
    </row>
    <row r="22" spans="1:16" s="297" customFormat="1" x14ac:dyDescent="0.25">
      <c r="B22" s="465"/>
      <c r="C22" s="466" t="s">
        <v>546</v>
      </c>
      <c r="D22" s="465"/>
      <c r="E22" s="465"/>
      <c r="F22" s="465"/>
      <c r="G22" s="465"/>
      <c r="H22" s="465"/>
      <c r="I22" s="465"/>
      <c r="J22" s="465"/>
      <c r="K22" s="465"/>
      <c r="L22" s="465"/>
      <c r="M22" s="465"/>
      <c r="N22" s="465"/>
      <c r="O22" s="465"/>
    </row>
    <row r="23" spans="1:16" s="297" customFormat="1" x14ac:dyDescent="0.25">
      <c r="B23" s="298"/>
      <c r="C23" s="298"/>
      <c r="D23" s="298"/>
      <c r="E23" s="298"/>
      <c r="F23" s="298"/>
      <c r="G23" s="298"/>
      <c r="H23" s="298"/>
      <c r="I23" s="298"/>
      <c r="J23" s="298"/>
      <c r="K23" s="298"/>
      <c r="L23" s="298"/>
      <c r="M23" s="298"/>
      <c r="N23" s="298"/>
      <c r="O23" s="298"/>
    </row>
    <row r="24" spans="1:16" s="299" customFormat="1" ht="38.25" customHeight="1" x14ac:dyDescent="0.25">
      <c r="A24" s="627" t="s">
        <v>457</v>
      </c>
      <c r="B24" s="627"/>
      <c r="C24" s="627"/>
      <c r="D24" s="627"/>
      <c r="E24" s="627"/>
      <c r="F24" s="627"/>
      <c r="G24" s="627"/>
      <c r="H24" s="627"/>
      <c r="I24" s="627"/>
      <c r="J24" s="627"/>
      <c r="K24" s="627"/>
      <c r="L24" s="627"/>
      <c r="M24" s="627"/>
      <c r="N24" s="627"/>
      <c r="O24" s="627"/>
    </row>
    <row r="25" spans="1:16" ht="18.75" customHeight="1" x14ac:dyDescent="0.25">
      <c r="A25" s="58"/>
      <c r="B25" s="58"/>
      <c r="C25" s="58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4" t="s">
        <v>406</v>
      </c>
    </row>
    <row r="26" spans="1:16" x14ac:dyDescent="0.25">
      <c r="A26" s="546" t="s">
        <v>5</v>
      </c>
      <c r="B26" s="549" t="s">
        <v>325</v>
      </c>
      <c r="C26" s="549" t="s">
        <v>54</v>
      </c>
      <c r="D26" s="527" t="s">
        <v>336</v>
      </c>
      <c r="E26" s="560" t="s">
        <v>194</v>
      </c>
      <c r="F26" s="560"/>
      <c r="G26" s="560"/>
      <c r="H26" s="552" t="s">
        <v>338</v>
      </c>
      <c r="I26" s="566" t="s">
        <v>194</v>
      </c>
      <c r="J26" s="566"/>
      <c r="K26" s="566"/>
      <c r="L26" s="526" t="s">
        <v>0</v>
      </c>
      <c r="M26" s="526" t="s">
        <v>194</v>
      </c>
      <c r="N26" s="526"/>
      <c r="O26" s="526"/>
    </row>
    <row r="27" spans="1:16" x14ac:dyDescent="0.25">
      <c r="A27" s="547"/>
      <c r="B27" s="550"/>
      <c r="C27" s="550"/>
      <c r="D27" s="528"/>
      <c r="E27" s="560" t="s">
        <v>1</v>
      </c>
      <c r="F27" s="560"/>
      <c r="G27" s="533" t="s">
        <v>2</v>
      </c>
      <c r="H27" s="553"/>
      <c r="I27" s="566" t="s">
        <v>1</v>
      </c>
      <c r="J27" s="566"/>
      <c r="K27" s="545" t="s">
        <v>2</v>
      </c>
      <c r="L27" s="526"/>
      <c r="M27" s="526" t="s">
        <v>1</v>
      </c>
      <c r="N27" s="526"/>
      <c r="O27" s="537" t="s">
        <v>2</v>
      </c>
    </row>
    <row r="28" spans="1:16" ht="30.75" customHeight="1" x14ac:dyDescent="0.25">
      <c r="A28" s="548"/>
      <c r="B28" s="551"/>
      <c r="C28" s="551"/>
      <c r="D28" s="529"/>
      <c r="E28" s="108" t="s">
        <v>3</v>
      </c>
      <c r="F28" s="106" t="s">
        <v>4</v>
      </c>
      <c r="G28" s="533"/>
      <c r="H28" s="554"/>
      <c r="I28" s="107" t="s">
        <v>3</v>
      </c>
      <c r="J28" s="104" t="s">
        <v>4</v>
      </c>
      <c r="K28" s="545"/>
      <c r="L28" s="526"/>
      <c r="M28" s="105" t="s">
        <v>3</v>
      </c>
      <c r="N28" s="103" t="s">
        <v>4</v>
      </c>
      <c r="O28" s="537"/>
      <c r="P28" s="118"/>
    </row>
    <row r="29" spans="1:16" ht="15.95" customHeight="1" x14ac:dyDescent="0.25">
      <c r="A29" s="13" t="s">
        <v>71</v>
      </c>
      <c r="B29" s="523" t="s">
        <v>6</v>
      </c>
      <c r="C29" s="524"/>
      <c r="D29" s="524"/>
      <c r="E29" s="524"/>
      <c r="F29" s="524"/>
      <c r="G29" s="524"/>
      <c r="H29" s="524"/>
      <c r="I29" s="524"/>
      <c r="J29" s="524"/>
      <c r="K29" s="524"/>
      <c r="L29" s="524"/>
      <c r="M29" s="524"/>
      <c r="N29" s="524"/>
      <c r="O29" s="525"/>
    </row>
    <row r="30" spans="1:16" ht="15" customHeight="1" x14ac:dyDescent="0.25">
      <c r="A30" s="5" t="s">
        <v>182</v>
      </c>
      <c r="B30" s="76" t="s">
        <v>20</v>
      </c>
      <c r="C30" s="39" t="s">
        <v>30</v>
      </c>
      <c r="D30" s="16">
        <f>E30+G30</f>
        <v>12</v>
      </c>
      <c r="E30" s="43"/>
      <c r="F30" s="43"/>
      <c r="G30" s="43">
        <v>12</v>
      </c>
      <c r="H30" s="24">
        <f>I30+K30</f>
        <v>0</v>
      </c>
      <c r="I30" s="10"/>
      <c r="J30" s="10"/>
      <c r="K30" s="10"/>
      <c r="L30" s="12">
        <f>M30+O30</f>
        <v>12</v>
      </c>
      <c r="M30" s="12">
        <f>E30+I30</f>
        <v>0</v>
      </c>
      <c r="N30" s="12">
        <f>F30+J30</f>
        <v>0</v>
      </c>
      <c r="O30" s="12">
        <f>G30+K30</f>
        <v>12</v>
      </c>
    </row>
    <row r="31" spans="1:16" ht="15.95" customHeight="1" x14ac:dyDescent="0.25">
      <c r="A31" s="20" t="s">
        <v>72</v>
      </c>
      <c r="B31" s="21" t="s">
        <v>174</v>
      </c>
      <c r="C31" s="22"/>
      <c r="D31" s="23">
        <f t="shared" ref="D31:O31" si="0">D30</f>
        <v>12</v>
      </c>
      <c r="E31" s="23">
        <f t="shared" si="0"/>
        <v>0</v>
      </c>
      <c r="F31" s="23">
        <f t="shared" si="0"/>
        <v>0</v>
      </c>
      <c r="G31" s="23">
        <f t="shared" si="0"/>
        <v>12</v>
      </c>
      <c r="H31" s="10">
        <f t="shared" si="0"/>
        <v>0</v>
      </c>
      <c r="I31" s="10">
        <f t="shared" si="0"/>
        <v>0</v>
      </c>
      <c r="J31" s="10">
        <f t="shared" si="0"/>
        <v>0</v>
      </c>
      <c r="K31" s="10">
        <f t="shared" si="0"/>
        <v>0</v>
      </c>
      <c r="L31" s="21">
        <f t="shared" ref="L31" si="1">M31+O31</f>
        <v>12</v>
      </c>
      <c r="M31" s="21">
        <f t="shared" si="0"/>
        <v>0</v>
      </c>
      <c r="N31" s="21">
        <f t="shared" si="0"/>
        <v>0</v>
      </c>
      <c r="O31" s="21">
        <f t="shared" si="0"/>
        <v>12</v>
      </c>
    </row>
    <row r="32" spans="1:16" ht="15.95" customHeight="1" x14ac:dyDescent="0.25">
      <c r="A32" s="13" t="s">
        <v>73</v>
      </c>
      <c r="B32" s="523" t="s">
        <v>59</v>
      </c>
      <c r="C32" s="524"/>
      <c r="D32" s="524"/>
      <c r="E32" s="524"/>
      <c r="F32" s="524"/>
      <c r="G32" s="524"/>
      <c r="H32" s="524"/>
      <c r="I32" s="524"/>
      <c r="J32" s="524"/>
      <c r="K32" s="524"/>
      <c r="L32" s="524"/>
      <c r="M32" s="524"/>
      <c r="N32" s="524"/>
      <c r="O32" s="525"/>
    </row>
    <row r="33" spans="1:15" ht="15" customHeight="1" x14ac:dyDescent="0.25">
      <c r="A33" s="5" t="s">
        <v>74</v>
      </c>
      <c r="B33" s="76" t="s">
        <v>20</v>
      </c>
      <c r="C33" s="77"/>
      <c r="D33" s="16">
        <f>E33+G33</f>
        <v>395.5</v>
      </c>
      <c r="E33" s="43">
        <f>E36+E37+E35+E34</f>
        <v>0</v>
      </c>
      <c r="F33" s="43">
        <f t="shared" ref="F33:O33" si="2">F36+F37+F35+F34</f>
        <v>0</v>
      </c>
      <c r="G33" s="43">
        <f t="shared" si="2"/>
        <v>395.5</v>
      </c>
      <c r="H33" s="24">
        <f t="shared" si="2"/>
        <v>0</v>
      </c>
      <c r="I33" s="10">
        <f t="shared" si="2"/>
        <v>0</v>
      </c>
      <c r="J33" s="10">
        <f t="shared" si="2"/>
        <v>0</v>
      </c>
      <c r="K33" s="10">
        <f t="shared" si="2"/>
        <v>0</v>
      </c>
      <c r="L33" s="12">
        <f t="shared" si="2"/>
        <v>395.5</v>
      </c>
      <c r="M33" s="12">
        <f t="shared" si="2"/>
        <v>0</v>
      </c>
      <c r="N33" s="12">
        <f t="shared" si="2"/>
        <v>0</v>
      </c>
      <c r="O33" s="12">
        <f t="shared" si="2"/>
        <v>395.5</v>
      </c>
    </row>
    <row r="34" spans="1:15" ht="15" customHeight="1" x14ac:dyDescent="0.25">
      <c r="A34" s="19"/>
      <c r="B34" s="76"/>
      <c r="C34" s="30" t="s">
        <v>25</v>
      </c>
      <c r="D34" s="16">
        <f>E34+G34</f>
        <v>118.9</v>
      </c>
      <c r="E34" s="16"/>
      <c r="F34" s="16"/>
      <c r="G34" s="16">
        <v>118.9</v>
      </c>
      <c r="H34" s="10">
        <f>I34+K34</f>
        <v>0</v>
      </c>
      <c r="I34" s="10"/>
      <c r="J34" s="10"/>
      <c r="K34" s="10"/>
      <c r="L34" s="12">
        <f>M34+O34</f>
        <v>118.9</v>
      </c>
      <c r="M34" s="12">
        <f t="shared" ref="M34:M35" si="3">E34+I34</f>
        <v>0</v>
      </c>
      <c r="N34" s="12">
        <f t="shared" ref="N34:N35" si="4">F34+J34</f>
        <v>0</v>
      </c>
      <c r="O34" s="12">
        <f t="shared" ref="O34:O35" si="5">G34+K34</f>
        <v>118.9</v>
      </c>
    </row>
    <row r="35" spans="1:15" x14ac:dyDescent="0.25">
      <c r="A35" s="40"/>
      <c r="B35" s="41"/>
      <c r="C35" s="78" t="s">
        <v>31</v>
      </c>
      <c r="D35" s="16">
        <f>E35+G35</f>
        <v>256.39999999999998</v>
      </c>
      <c r="E35" s="16"/>
      <c r="F35" s="16"/>
      <c r="G35" s="16">
        <v>256.39999999999998</v>
      </c>
      <c r="H35" s="10">
        <f>I35+K35</f>
        <v>0</v>
      </c>
      <c r="I35" s="10"/>
      <c r="J35" s="10"/>
      <c r="K35" s="10"/>
      <c r="L35" s="12">
        <f>M35+O35</f>
        <v>256.39999999999998</v>
      </c>
      <c r="M35" s="12">
        <f t="shared" si="3"/>
        <v>0</v>
      </c>
      <c r="N35" s="12">
        <f t="shared" si="4"/>
        <v>0</v>
      </c>
      <c r="O35" s="12">
        <f t="shared" si="5"/>
        <v>256.39999999999998</v>
      </c>
    </row>
    <row r="36" spans="1:15" ht="15" customHeight="1" x14ac:dyDescent="0.25">
      <c r="A36" s="19"/>
      <c r="B36" s="76"/>
      <c r="C36" s="372" t="s">
        <v>22</v>
      </c>
      <c r="D36" s="16">
        <f>E36+G36</f>
        <v>10.1</v>
      </c>
      <c r="E36" s="16"/>
      <c r="F36" s="16"/>
      <c r="G36" s="16">
        <v>10.1</v>
      </c>
      <c r="H36" s="10">
        <f>I36+K36</f>
        <v>0</v>
      </c>
      <c r="I36" s="10"/>
      <c r="J36" s="10"/>
      <c r="K36" s="10"/>
      <c r="L36" s="12">
        <f>M36+O36</f>
        <v>10.1</v>
      </c>
      <c r="M36" s="12">
        <f t="shared" ref="M36:O37" si="6">E36+I36</f>
        <v>0</v>
      </c>
      <c r="N36" s="12">
        <f t="shared" si="6"/>
        <v>0</v>
      </c>
      <c r="O36" s="12">
        <f t="shared" si="6"/>
        <v>10.1</v>
      </c>
    </row>
    <row r="37" spans="1:15" x14ac:dyDescent="0.25">
      <c r="A37" s="40"/>
      <c r="B37" s="41"/>
      <c r="C37" s="39" t="s">
        <v>30</v>
      </c>
      <c r="D37" s="16">
        <f>E37+G37</f>
        <v>10.1</v>
      </c>
      <c r="E37" s="16"/>
      <c r="F37" s="16"/>
      <c r="G37" s="16">
        <v>10.1</v>
      </c>
      <c r="H37" s="10">
        <f>I37+K37</f>
        <v>0</v>
      </c>
      <c r="I37" s="10"/>
      <c r="J37" s="10"/>
      <c r="K37" s="10"/>
      <c r="L37" s="12">
        <f>M37+O37</f>
        <v>10.1</v>
      </c>
      <c r="M37" s="12">
        <f t="shared" si="6"/>
        <v>0</v>
      </c>
      <c r="N37" s="12">
        <f t="shared" si="6"/>
        <v>0</v>
      </c>
      <c r="O37" s="12">
        <f t="shared" si="6"/>
        <v>10.1</v>
      </c>
    </row>
    <row r="38" spans="1:15" ht="15.95" customHeight="1" x14ac:dyDescent="0.25">
      <c r="A38" s="20" t="s">
        <v>75</v>
      </c>
      <c r="B38" s="21" t="s">
        <v>175</v>
      </c>
      <c r="C38" s="22"/>
      <c r="D38" s="23">
        <f>D33</f>
        <v>395.5</v>
      </c>
      <c r="E38" s="23">
        <f>E33</f>
        <v>0</v>
      </c>
      <c r="F38" s="23">
        <f>F33</f>
        <v>0</v>
      </c>
      <c r="G38" s="23">
        <f>G33</f>
        <v>395.5</v>
      </c>
      <c r="H38" s="10">
        <f>H33</f>
        <v>0</v>
      </c>
      <c r="I38" s="10">
        <f t="shared" ref="I38:K38" si="7">I33</f>
        <v>0</v>
      </c>
      <c r="J38" s="10">
        <f t="shared" si="7"/>
        <v>0</v>
      </c>
      <c r="K38" s="10">
        <f t="shared" si="7"/>
        <v>0</v>
      </c>
      <c r="L38" s="21">
        <f t="shared" ref="L38" si="8">M38+O38</f>
        <v>395.5</v>
      </c>
      <c r="M38" s="21">
        <f>M33</f>
        <v>0</v>
      </c>
      <c r="N38" s="21">
        <f>N33</f>
        <v>0</v>
      </c>
      <c r="O38" s="21">
        <f>O33</f>
        <v>395.5</v>
      </c>
    </row>
    <row r="39" spans="1:15" ht="15.95" hidden="1" customHeight="1" x14ac:dyDescent="0.25">
      <c r="A39" s="19" t="s">
        <v>73</v>
      </c>
      <c r="B39" s="628" t="s">
        <v>63</v>
      </c>
      <c r="C39" s="629"/>
      <c r="D39" s="629"/>
      <c r="E39" s="629"/>
      <c r="F39" s="629"/>
      <c r="G39" s="629"/>
      <c r="H39" s="629"/>
      <c r="I39" s="629"/>
      <c r="J39" s="629"/>
      <c r="K39" s="629"/>
      <c r="L39" s="629"/>
      <c r="M39" s="629"/>
      <c r="N39" s="629"/>
      <c r="O39" s="630"/>
    </row>
    <row r="40" spans="1:15" ht="15" hidden="1" customHeight="1" x14ac:dyDescent="0.25">
      <c r="A40" s="5" t="s">
        <v>74</v>
      </c>
      <c r="B40" s="35" t="s">
        <v>20</v>
      </c>
      <c r="C40" s="15" t="s">
        <v>32</v>
      </c>
      <c r="D40" s="16">
        <f>E40+G40</f>
        <v>0</v>
      </c>
      <c r="E40" s="16"/>
      <c r="F40" s="16"/>
      <c r="G40" s="16"/>
      <c r="H40" s="24">
        <f>I40+K40</f>
        <v>0</v>
      </c>
      <c r="I40" s="24"/>
      <c r="J40" s="24"/>
      <c r="K40" s="24"/>
      <c r="L40" s="12">
        <f>M40+O40</f>
        <v>0</v>
      </c>
      <c r="M40" s="12">
        <f>E40+I40</f>
        <v>0</v>
      </c>
      <c r="N40" s="12">
        <f>F40+J40</f>
        <v>0</v>
      </c>
      <c r="O40" s="12">
        <f>G40+K40</f>
        <v>0</v>
      </c>
    </row>
    <row r="41" spans="1:15" ht="15.95" hidden="1" customHeight="1" x14ac:dyDescent="0.25">
      <c r="A41" s="20" t="s">
        <v>75</v>
      </c>
      <c r="B41" s="21" t="s">
        <v>176</v>
      </c>
      <c r="C41" s="119"/>
      <c r="D41" s="23">
        <f>D40</f>
        <v>0</v>
      </c>
      <c r="E41" s="23">
        <f>E40</f>
        <v>0</v>
      </c>
      <c r="F41" s="23">
        <f>F40</f>
        <v>0</v>
      </c>
      <c r="G41" s="23">
        <f>G40</f>
        <v>0</v>
      </c>
      <c r="H41" s="24">
        <f t="shared" ref="H41:O41" si="9">H40</f>
        <v>0</v>
      </c>
      <c r="I41" s="24">
        <f t="shared" si="9"/>
        <v>0</v>
      </c>
      <c r="J41" s="24">
        <f t="shared" si="9"/>
        <v>0</v>
      </c>
      <c r="K41" s="24">
        <f t="shared" si="9"/>
        <v>0</v>
      </c>
      <c r="L41" s="21">
        <f t="shared" si="9"/>
        <v>0</v>
      </c>
      <c r="M41" s="21">
        <f t="shared" si="9"/>
        <v>0</v>
      </c>
      <c r="N41" s="21">
        <f t="shared" si="9"/>
        <v>0</v>
      </c>
      <c r="O41" s="21">
        <f t="shared" si="9"/>
        <v>0</v>
      </c>
    </row>
    <row r="42" spans="1:15" ht="15.95" hidden="1" customHeight="1" x14ac:dyDescent="0.25">
      <c r="A42" s="5" t="s">
        <v>76</v>
      </c>
      <c r="B42" s="631" t="s">
        <v>171</v>
      </c>
      <c r="C42" s="632"/>
      <c r="D42" s="632"/>
      <c r="E42" s="632"/>
      <c r="F42" s="632"/>
      <c r="G42" s="632"/>
      <c r="H42" s="632"/>
      <c r="I42" s="632"/>
      <c r="J42" s="632"/>
      <c r="K42" s="632"/>
      <c r="L42" s="632"/>
      <c r="M42" s="632"/>
      <c r="N42" s="632"/>
      <c r="O42" s="633"/>
    </row>
    <row r="43" spans="1:15" ht="15" hidden="1" customHeight="1" x14ac:dyDescent="0.25">
      <c r="A43" s="5" t="s">
        <v>77</v>
      </c>
      <c r="B43" s="84" t="s">
        <v>20</v>
      </c>
      <c r="C43" s="30" t="s">
        <v>51</v>
      </c>
      <c r="D43" s="16">
        <f>E43+G43</f>
        <v>0</v>
      </c>
      <c r="E43" s="16"/>
      <c r="F43" s="16"/>
      <c r="G43" s="16"/>
      <c r="H43" s="10">
        <f>I43+K43</f>
        <v>0</v>
      </c>
      <c r="I43" s="10"/>
      <c r="J43" s="10"/>
      <c r="K43" s="10"/>
      <c r="L43" s="12">
        <f>M43+O43</f>
        <v>0</v>
      </c>
      <c r="M43" s="12">
        <f t="shared" ref="M43" si="10">E43+I43</f>
        <v>0</v>
      </c>
      <c r="N43" s="12">
        <f t="shared" ref="N43" si="11">F43+J43</f>
        <v>0</v>
      </c>
      <c r="O43" s="12">
        <f t="shared" ref="O43" si="12">G43+K43</f>
        <v>0</v>
      </c>
    </row>
    <row r="44" spans="1:15" ht="15.95" hidden="1" customHeight="1" x14ac:dyDescent="0.25">
      <c r="A44" s="20" t="s">
        <v>78</v>
      </c>
      <c r="B44" s="21" t="s">
        <v>177</v>
      </c>
      <c r="C44" s="119"/>
      <c r="D44" s="23">
        <f>D43</f>
        <v>0</v>
      </c>
      <c r="E44" s="23">
        <f t="shared" ref="E44:G44" si="13">E43</f>
        <v>0</v>
      </c>
      <c r="F44" s="23">
        <f t="shared" si="13"/>
        <v>0</v>
      </c>
      <c r="G44" s="23">
        <f t="shared" si="13"/>
        <v>0</v>
      </c>
      <c r="H44" s="24">
        <f>H43</f>
        <v>0</v>
      </c>
      <c r="I44" s="24">
        <f t="shared" ref="I44:K44" si="14">I43</f>
        <v>0</v>
      </c>
      <c r="J44" s="24">
        <f t="shared" si="14"/>
        <v>0</v>
      </c>
      <c r="K44" s="24">
        <f t="shared" si="14"/>
        <v>0</v>
      </c>
      <c r="L44" s="21">
        <f>L43</f>
        <v>0</v>
      </c>
      <c r="M44" s="21">
        <f t="shared" ref="M44:O44" si="15">M43</f>
        <v>0</v>
      </c>
      <c r="N44" s="21">
        <f t="shared" si="15"/>
        <v>0</v>
      </c>
      <c r="O44" s="21">
        <f t="shared" si="15"/>
        <v>0</v>
      </c>
    </row>
    <row r="45" spans="1:15" ht="15.95" customHeight="1" x14ac:dyDescent="0.25">
      <c r="A45" s="19" t="s">
        <v>76</v>
      </c>
      <c r="B45" s="523" t="s">
        <v>181</v>
      </c>
      <c r="C45" s="524"/>
      <c r="D45" s="524"/>
      <c r="E45" s="524"/>
      <c r="F45" s="524"/>
      <c r="G45" s="524"/>
      <c r="H45" s="524"/>
      <c r="I45" s="524"/>
      <c r="J45" s="524"/>
      <c r="K45" s="524"/>
      <c r="L45" s="524"/>
      <c r="M45" s="524"/>
      <c r="N45" s="524"/>
      <c r="O45" s="525"/>
    </row>
    <row r="46" spans="1:15" ht="15" customHeight="1" x14ac:dyDescent="0.25">
      <c r="A46" s="5" t="s">
        <v>77</v>
      </c>
      <c r="B46" s="29" t="s">
        <v>20</v>
      </c>
      <c r="C46" s="30" t="s">
        <v>25</v>
      </c>
      <c r="D46" s="16">
        <f>E46+G46</f>
        <v>567.29999999999995</v>
      </c>
      <c r="E46" s="43">
        <v>11.3</v>
      </c>
      <c r="F46" s="43">
        <v>1.5</v>
      </c>
      <c r="G46" s="43">
        <v>556</v>
      </c>
      <c r="H46" s="24">
        <f>I46+K46</f>
        <v>0</v>
      </c>
      <c r="I46" s="10"/>
      <c r="J46" s="10"/>
      <c r="K46" s="10"/>
      <c r="L46" s="12">
        <f>M46+O46</f>
        <v>567.29999999999995</v>
      </c>
      <c r="M46" s="12">
        <f>E46+I46</f>
        <v>11.3</v>
      </c>
      <c r="N46" s="12">
        <f>F46+J46</f>
        <v>1.5</v>
      </c>
      <c r="O46" s="12">
        <f>G46+K46</f>
        <v>556</v>
      </c>
    </row>
    <row r="47" spans="1:15" ht="15.95" customHeight="1" x14ac:dyDescent="0.25">
      <c r="A47" s="20" t="s">
        <v>78</v>
      </c>
      <c r="B47" s="21" t="s">
        <v>178</v>
      </c>
      <c r="C47" s="22"/>
      <c r="D47" s="23">
        <f>D46</f>
        <v>567.29999999999995</v>
      </c>
      <c r="E47" s="23">
        <f>E46</f>
        <v>11.3</v>
      </c>
      <c r="F47" s="23">
        <f>F46</f>
        <v>1.5</v>
      </c>
      <c r="G47" s="23">
        <f>G46</f>
        <v>556</v>
      </c>
      <c r="H47" s="24">
        <f t="shared" ref="H47:O47" si="16">H46</f>
        <v>0</v>
      </c>
      <c r="I47" s="24">
        <f t="shared" si="16"/>
        <v>0</v>
      </c>
      <c r="J47" s="24">
        <f t="shared" si="16"/>
        <v>0</v>
      </c>
      <c r="K47" s="24">
        <f t="shared" si="16"/>
        <v>0</v>
      </c>
      <c r="L47" s="21">
        <f t="shared" ref="L47" si="17">M47+O47</f>
        <v>567.29999999999995</v>
      </c>
      <c r="M47" s="21">
        <f t="shared" si="16"/>
        <v>11.3</v>
      </c>
      <c r="N47" s="21">
        <f t="shared" si="16"/>
        <v>1.5</v>
      </c>
      <c r="O47" s="21">
        <f t="shared" si="16"/>
        <v>556</v>
      </c>
    </row>
    <row r="48" spans="1:15" ht="15.95" customHeight="1" x14ac:dyDescent="0.25">
      <c r="A48" s="13" t="s">
        <v>79</v>
      </c>
      <c r="B48" s="523" t="s">
        <v>66</v>
      </c>
      <c r="C48" s="524"/>
      <c r="D48" s="524"/>
      <c r="E48" s="524"/>
      <c r="F48" s="524"/>
      <c r="G48" s="524"/>
      <c r="H48" s="524"/>
      <c r="I48" s="524"/>
      <c r="J48" s="524"/>
      <c r="K48" s="524"/>
      <c r="L48" s="524"/>
      <c r="M48" s="524"/>
      <c r="N48" s="524"/>
      <c r="O48" s="525"/>
    </row>
    <row r="49" spans="1:17" ht="15" customHeight="1" x14ac:dyDescent="0.25">
      <c r="A49" s="32" t="s">
        <v>80</v>
      </c>
      <c r="B49" s="29" t="s">
        <v>20</v>
      </c>
      <c r="C49" s="39" t="s">
        <v>30</v>
      </c>
      <c r="D49" s="16">
        <f>E49+G49</f>
        <v>151.30000000000001</v>
      </c>
      <c r="E49" s="16">
        <v>1.9</v>
      </c>
      <c r="F49" s="16">
        <v>1.2</v>
      </c>
      <c r="G49" s="16">
        <v>149.4</v>
      </c>
      <c r="H49" s="10">
        <f>I49+K49</f>
        <v>0</v>
      </c>
      <c r="I49" s="10"/>
      <c r="J49" s="10"/>
      <c r="K49" s="10"/>
      <c r="L49" s="12">
        <f>M49+O49</f>
        <v>151.30000000000001</v>
      </c>
      <c r="M49" s="12">
        <f t="shared" ref="M49:O49" si="18">E49+I49</f>
        <v>1.9</v>
      </c>
      <c r="N49" s="12">
        <f t="shared" si="18"/>
        <v>1.2</v>
      </c>
      <c r="O49" s="12">
        <f t="shared" si="18"/>
        <v>149.4</v>
      </c>
    </row>
    <row r="50" spans="1:17" ht="15" hidden="1" customHeight="1" x14ac:dyDescent="0.25">
      <c r="A50" s="32" t="s">
        <v>81</v>
      </c>
      <c r="B50" s="29" t="s">
        <v>28</v>
      </c>
      <c r="C50" s="39" t="s">
        <v>30</v>
      </c>
      <c r="D50" s="16">
        <f>E50+G50</f>
        <v>0</v>
      </c>
      <c r="E50" s="16"/>
      <c r="F50" s="16"/>
      <c r="G50" s="16"/>
      <c r="H50" s="10">
        <f>I50+K50</f>
        <v>0</v>
      </c>
      <c r="I50" s="10"/>
      <c r="J50" s="10"/>
      <c r="K50" s="10"/>
      <c r="L50" s="12">
        <f>M50+O50</f>
        <v>0</v>
      </c>
      <c r="M50" s="12">
        <f t="shared" ref="M50" si="19">E50+I50</f>
        <v>0</v>
      </c>
      <c r="N50" s="12">
        <f t="shared" ref="N50" si="20">F50+J50</f>
        <v>0</v>
      </c>
      <c r="O50" s="12">
        <f t="shared" ref="O50" si="21">G50+K50</f>
        <v>0</v>
      </c>
    </row>
    <row r="51" spans="1:17" ht="15.95" customHeight="1" x14ac:dyDescent="0.25">
      <c r="A51" s="20" t="s">
        <v>81</v>
      </c>
      <c r="B51" s="21" t="s">
        <v>179</v>
      </c>
      <c r="C51" s="119"/>
      <c r="D51" s="23">
        <f>SUM(D49:D50)</f>
        <v>151.30000000000001</v>
      </c>
      <c r="E51" s="23">
        <f t="shared" ref="E51:G51" si="22">SUM(E49:E50)</f>
        <v>1.9</v>
      </c>
      <c r="F51" s="23">
        <f t="shared" si="22"/>
        <v>1.2</v>
      </c>
      <c r="G51" s="23">
        <f t="shared" si="22"/>
        <v>149.4</v>
      </c>
      <c r="H51" s="24">
        <f>SUM(H49:H50)</f>
        <v>0</v>
      </c>
      <c r="I51" s="24">
        <f t="shared" ref="I51:K51" si="23">SUM(I49:I50)</f>
        <v>0</v>
      </c>
      <c r="J51" s="24">
        <f t="shared" si="23"/>
        <v>0</v>
      </c>
      <c r="K51" s="24">
        <f t="shared" si="23"/>
        <v>0</v>
      </c>
      <c r="L51" s="21">
        <f t="shared" ref="L51" si="24">M51+O51</f>
        <v>151.30000000000001</v>
      </c>
      <c r="M51" s="21">
        <f t="shared" ref="M51:O51" si="25">SUM(M49:M50)</f>
        <v>1.9</v>
      </c>
      <c r="N51" s="21">
        <f t="shared" si="25"/>
        <v>1.2</v>
      </c>
      <c r="O51" s="21">
        <f t="shared" si="25"/>
        <v>149.4</v>
      </c>
    </row>
    <row r="52" spans="1:17" ht="15.95" customHeight="1" x14ac:dyDescent="0.25">
      <c r="A52" s="13" t="s">
        <v>82</v>
      </c>
      <c r="B52" s="523" t="s">
        <v>68</v>
      </c>
      <c r="C52" s="524"/>
      <c r="D52" s="524"/>
      <c r="E52" s="524"/>
      <c r="F52" s="524"/>
      <c r="G52" s="524"/>
      <c r="H52" s="524"/>
      <c r="I52" s="524"/>
      <c r="J52" s="524"/>
      <c r="K52" s="524"/>
      <c r="L52" s="524"/>
      <c r="M52" s="524"/>
      <c r="N52" s="524"/>
      <c r="O52" s="525"/>
    </row>
    <row r="53" spans="1:17" ht="15" customHeight="1" x14ac:dyDescent="0.25">
      <c r="A53" s="32" t="s">
        <v>83</v>
      </c>
      <c r="B53" s="29" t="s">
        <v>20</v>
      </c>
      <c r="C53" s="1">
        <v>10</v>
      </c>
      <c r="D53" s="16">
        <f>E53+G53</f>
        <v>78.599999999999994</v>
      </c>
      <c r="E53" s="16">
        <v>2.6</v>
      </c>
      <c r="F53" s="16">
        <v>0.7</v>
      </c>
      <c r="G53" s="16">
        <v>76</v>
      </c>
      <c r="H53" s="10">
        <f>I53+K53</f>
        <v>0</v>
      </c>
      <c r="I53" s="10"/>
      <c r="J53" s="10"/>
      <c r="K53" s="10"/>
      <c r="L53" s="12">
        <f>M53+O53</f>
        <v>78.599999999999994</v>
      </c>
      <c r="M53" s="12">
        <f t="shared" ref="M53" si="26">E53+I53</f>
        <v>2.6</v>
      </c>
      <c r="N53" s="12">
        <f t="shared" ref="N53" si="27">F53+J53</f>
        <v>0.7</v>
      </c>
      <c r="O53" s="12">
        <f t="shared" ref="O53" si="28">G53+K53</f>
        <v>76</v>
      </c>
    </row>
    <row r="54" spans="1:17" ht="15.95" customHeight="1" x14ac:dyDescent="0.25">
      <c r="A54" s="20" t="s">
        <v>84</v>
      </c>
      <c r="B54" s="21" t="s">
        <v>180</v>
      </c>
      <c r="C54" s="119"/>
      <c r="D54" s="23">
        <f t="shared" ref="D54:O54" si="29">SUM(D53:D53)</f>
        <v>78.599999999999994</v>
      </c>
      <c r="E54" s="23">
        <f t="shared" si="29"/>
        <v>2.6</v>
      </c>
      <c r="F54" s="23">
        <f t="shared" si="29"/>
        <v>0.7</v>
      </c>
      <c r="G54" s="23">
        <f t="shared" si="29"/>
        <v>76</v>
      </c>
      <c r="H54" s="24">
        <f t="shared" si="29"/>
        <v>0</v>
      </c>
      <c r="I54" s="24">
        <f t="shared" si="29"/>
        <v>0</v>
      </c>
      <c r="J54" s="24">
        <f t="shared" si="29"/>
        <v>0</v>
      </c>
      <c r="K54" s="24">
        <f t="shared" si="29"/>
        <v>0</v>
      </c>
      <c r="L54" s="21">
        <f t="shared" ref="L54" si="30">M54+O54</f>
        <v>78.599999999999994</v>
      </c>
      <c r="M54" s="21">
        <f t="shared" si="29"/>
        <v>2.6</v>
      </c>
      <c r="N54" s="21">
        <f t="shared" si="29"/>
        <v>0.7</v>
      </c>
      <c r="O54" s="21">
        <f t="shared" si="29"/>
        <v>76</v>
      </c>
    </row>
    <row r="55" spans="1:17" ht="15.95" customHeight="1" x14ac:dyDescent="0.25">
      <c r="A55" s="113" t="s">
        <v>85</v>
      </c>
      <c r="B55" s="120" t="s">
        <v>172</v>
      </c>
      <c r="C55" s="121"/>
      <c r="D55" s="23">
        <f>D30+D38+D41+D44+D47+D51+D54</f>
        <v>1204.6999999999998</v>
      </c>
      <c r="E55" s="23">
        <f>E31+E38+E41+E44+E47+E51+E54</f>
        <v>15.8</v>
      </c>
      <c r="F55" s="23">
        <f t="shared" ref="F55:O55" si="31">F31+F38+F41+F44+F47+F51+F54</f>
        <v>3.4000000000000004</v>
      </c>
      <c r="G55" s="23">
        <f t="shared" si="31"/>
        <v>1188.9000000000001</v>
      </c>
      <c r="H55" s="24">
        <f t="shared" si="31"/>
        <v>0</v>
      </c>
      <c r="I55" s="24">
        <f t="shared" si="31"/>
        <v>0</v>
      </c>
      <c r="J55" s="24">
        <f t="shared" si="31"/>
        <v>0</v>
      </c>
      <c r="K55" s="24">
        <f t="shared" si="31"/>
        <v>0</v>
      </c>
      <c r="L55" s="21">
        <f>L31+L38+L41+L44+L47+L51+L54</f>
        <v>1204.6999999999998</v>
      </c>
      <c r="M55" s="21">
        <f t="shared" si="31"/>
        <v>15.8</v>
      </c>
      <c r="N55" s="21">
        <f t="shared" si="31"/>
        <v>3.4000000000000004</v>
      </c>
      <c r="O55" s="21">
        <f t="shared" si="31"/>
        <v>1188.9000000000001</v>
      </c>
    </row>
    <row r="56" spans="1:17" x14ac:dyDescent="0.25">
      <c r="A56" s="6"/>
      <c r="B56" s="6"/>
      <c r="C56" s="52"/>
      <c r="D56" s="6"/>
      <c r="E56" s="6"/>
      <c r="F56" s="6"/>
      <c r="G56" s="6"/>
      <c r="H56" s="122"/>
      <c r="I56" s="122"/>
      <c r="J56" s="122"/>
      <c r="L56" s="6"/>
      <c r="M56" s="6"/>
      <c r="N56" s="6"/>
    </row>
    <row r="57" spans="1:17" x14ac:dyDescent="0.25">
      <c r="A57" s="6"/>
      <c r="B57" s="114"/>
      <c r="C57" s="123"/>
      <c r="D57" s="114"/>
      <c r="E57" s="114"/>
      <c r="F57" s="114"/>
      <c r="G57" s="114"/>
      <c r="H57" s="124"/>
      <c r="I57" s="124"/>
      <c r="J57" s="124"/>
      <c r="K57" s="124"/>
      <c r="L57" s="114"/>
      <c r="M57" s="114"/>
      <c r="N57" s="114"/>
      <c r="P57" s="66" t="s">
        <v>305</v>
      </c>
      <c r="Q57" s="67">
        <f>SUMIF(C30:C53,1,L30:L53)</f>
        <v>0</v>
      </c>
    </row>
    <row r="58" spans="1:17" x14ac:dyDescent="0.25">
      <c r="A58" s="6"/>
      <c r="B58" s="6"/>
      <c r="C58" s="52"/>
      <c r="D58" s="6"/>
      <c r="E58" s="6"/>
      <c r="F58" s="6"/>
      <c r="G58" s="6"/>
      <c r="H58" s="122"/>
      <c r="I58" s="122"/>
      <c r="J58" s="122"/>
      <c r="L58" s="6"/>
      <c r="M58" s="6"/>
      <c r="N58" s="6"/>
      <c r="P58" s="66" t="s">
        <v>306</v>
      </c>
      <c r="Q58" s="67">
        <f>SUMIF(C30:C53,2,L30:L53)</f>
        <v>0</v>
      </c>
    </row>
    <row r="59" spans="1:17" x14ac:dyDescent="0.25">
      <c r="A59" s="6"/>
      <c r="B59" s="6"/>
      <c r="C59" s="52"/>
      <c r="D59" s="6"/>
      <c r="E59" s="6"/>
      <c r="F59" s="6"/>
      <c r="G59" s="6"/>
      <c r="H59" s="122"/>
      <c r="I59" s="122"/>
      <c r="J59" s="122"/>
      <c r="L59" s="6"/>
      <c r="M59" s="6"/>
      <c r="N59" s="6"/>
      <c r="O59" s="6"/>
      <c r="P59" s="66" t="s">
        <v>307</v>
      </c>
      <c r="Q59" s="67">
        <f>SUMIF(C30:C53,3,L30:L53)</f>
        <v>0</v>
      </c>
    </row>
    <row r="60" spans="1:17" x14ac:dyDescent="0.25">
      <c r="A60" s="6"/>
      <c r="B60" s="6"/>
      <c r="C60" s="52"/>
      <c r="D60" s="6"/>
      <c r="E60" s="6"/>
      <c r="F60" s="6"/>
      <c r="G60" s="6"/>
      <c r="H60" s="122"/>
      <c r="I60" s="122"/>
      <c r="J60" s="122"/>
      <c r="L60" s="6"/>
      <c r="M60" s="6"/>
      <c r="N60" s="6"/>
      <c r="P60" s="66" t="s">
        <v>308</v>
      </c>
      <c r="Q60" s="67">
        <f>SUMIF(C30:C53,4,L30:L53)</f>
        <v>686.19999999999993</v>
      </c>
    </row>
    <row r="61" spans="1:17" x14ac:dyDescent="0.25">
      <c r="A61" s="6"/>
      <c r="B61" s="6"/>
      <c r="C61" s="52"/>
      <c r="D61" s="6"/>
      <c r="E61" s="6"/>
      <c r="F61" s="6"/>
      <c r="G61" s="6"/>
      <c r="H61" s="122"/>
      <c r="I61" s="122"/>
      <c r="J61" s="122"/>
      <c r="L61" s="6"/>
      <c r="M61" s="6"/>
      <c r="N61" s="6"/>
      <c r="P61" s="66" t="s">
        <v>311</v>
      </c>
      <c r="Q61" s="67">
        <f>SUMIF(C30:C53,5,L30:L53)</f>
        <v>256.39999999999998</v>
      </c>
    </row>
    <row r="62" spans="1:17" x14ac:dyDescent="0.25">
      <c r="A62" s="6"/>
      <c r="B62" s="6"/>
      <c r="C62" s="52"/>
      <c r="D62" s="6"/>
      <c r="E62" s="6"/>
      <c r="F62" s="6"/>
      <c r="G62" s="6"/>
      <c r="H62" s="122"/>
      <c r="I62" s="122"/>
      <c r="J62" s="122"/>
      <c r="L62" s="6"/>
      <c r="M62" s="6"/>
      <c r="N62" s="6"/>
      <c r="P62" s="66" t="s">
        <v>309</v>
      </c>
      <c r="Q62" s="67">
        <f>SUMIF(C30:C53,6,L30:L53)</f>
        <v>10.1</v>
      </c>
    </row>
    <row r="63" spans="1:17" x14ac:dyDescent="0.25">
      <c r="A63" s="6"/>
      <c r="B63" s="6"/>
      <c r="C63" s="52"/>
      <c r="D63" s="6"/>
      <c r="E63" s="6"/>
      <c r="F63" s="6"/>
      <c r="G63" s="6"/>
      <c r="H63" s="122"/>
      <c r="I63" s="122"/>
      <c r="J63" s="122"/>
      <c r="L63" s="6"/>
      <c r="M63" s="6"/>
      <c r="N63" s="6"/>
      <c r="P63" s="66" t="s">
        <v>310</v>
      </c>
      <c r="Q63" s="67">
        <f>SUMIF(C30:C53,7,L30:L53)</f>
        <v>0</v>
      </c>
    </row>
    <row r="64" spans="1:17" x14ac:dyDescent="0.25">
      <c r="A64" s="6"/>
      <c r="B64" s="6"/>
      <c r="C64" s="52"/>
      <c r="D64" s="6"/>
      <c r="E64" s="6"/>
      <c r="F64" s="6"/>
      <c r="G64" s="6"/>
      <c r="H64" s="122"/>
      <c r="I64" s="122"/>
      <c r="J64" s="122"/>
      <c r="L64" s="6"/>
      <c r="M64" s="6"/>
      <c r="N64" s="6"/>
      <c r="P64" s="66" t="s">
        <v>312</v>
      </c>
      <c r="Q64" s="67">
        <f>SUMIF(C30:C53,8,L30:L53)</f>
        <v>173.4</v>
      </c>
    </row>
    <row r="65" spans="1:17" x14ac:dyDescent="0.25">
      <c r="A65" s="6"/>
      <c r="B65" s="6"/>
      <c r="C65" s="52"/>
      <c r="D65" s="6"/>
      <c r="E65" s="6"/>
      <c r="F65" s="6"/>
      <c r="G65" s="6"/>
      <c r="H65" s="122"/>
      <c r="I65" s="122"/>
      <c r="J65" s="122"/>
      <c r="L65" s="6"/>
      <c r="M65" s="6"/>
      <c r="N65" s="6"/>
      <c r="P65" s="66" t="s">
        <v>313</v>
      </c>
      <c r="Q65" s="67">
        <f>SUMIF(C30:C53,9,L30:L53)</f>
        <v>0</v>
      </c>
    </row>
    <row r="66" spans="1:17" x14ac:dyDescent="0.25">
      <c r="A66" s="6"/>
      <c r="B66" s="6"/>
      <c r="C66" s="52"/>
      <c r="D66" s="6"/>
      <c r="E66" s="6"/>
      <c r="F66" s="6"/>
      <c r="G66" s="6"/>
      <c r="H66" s="122"/>
      <c r="I66" s="122"/>
      <c r="J66" s="122"/>
      <c r="L66" s="6"/>
      <c r="M66" s="6"/>
      <c r="N66" s="6"/>
      <c r="P66" s="66" t="s">
        <v>314</v>
      </c>
      <c r="Q66" s="67">
        <f>SUMIF(C30:C53,10,L30:L53)</f>
        <v>78.599999999999994</v>
      </c>
    </row>
    <row r="67" spans="1:17" x14ac:dyDescent="0.25">
      <c r="A67" s="6"/>
      <c r="B67" s="6"/>
      <c r="C67" s="52"/>
      <c r="D67" s="6"/>
      <c r="E67" s="6"/>
      <c r="F67" s="6"/>
      <c r="G67" s="6"/>
      <c r="H67" s="122"/>
      <c r="I67" s="122"/>
      <c r="J67" s="122"/>
      <c r="L67" s="6"/>
      <c r="M67" s="6"/>
      <c r="N67" s="6"/>
      <c r="P67" s="71" t="s">
        <v>172</v>
      </c>
      <c r="Q67" s="72">
        <f>SUM(Q57:Q66)</f>
        <v>1204.6999999999998</v>
      </c>
    </row>
    <row r="68" spans="1:17" x14ac:dyDescent="0.25">
      <c r="A68" s="6"/>
      <c r="B68" s="6"/>
      <c r="C68" s="52"/>
      <c r="D68" s="6"/>
      <c r="E68" s="6"/>
      <c r="F68" s="6"/>
      <c r="G68" s="6"/>
      <c r="H68" s="122"/>
      <c r="I68" s="122"/>
      <c r="J68" s="122"/>
      <c r="L68" s="6"/>
      <c r="M68" s="6"/>
      <c r="N68" s="6"/>
      <c r="P68" s="73"/>
      <c r="Q68" s="73">
        <f>Q67-L55</f>
        <v>0</v>
      </c>
    </row>
    <row r="69" spans="1:17" x14ac:dyDescent="0.25">
      <c r="A69" s="6"/>
      <c r="B69" s="6"/>
      <c r="C69" s="52"/>
      <c r="D69" s="6"/>
      <c r="E69" s="6"/>
      <c r="F69" s="6"/>
      <c r="G69" s="6"/>
      <c r="H69" s="122"/>
      <c r="I69" s="122"/>
      <c r="J69" s="122"/>
      <c r="L69" s="6"/>
      <c r="M69" s="6"/>
      <c r="N69" s="6"/>
    </row>
    <row r="70" spans="1:17" x14ac:dyDescent="0.25">
      <c r="A70" s="6"/>
      <c r="B70" s="6"/>
      <c r="C70" s="52"/>
      <c r="D70" s="6"/>
      <c r="E70" s="6"/>
      <c r="F70" s="6"/>
      <c r="G70" s="6"/>
      <c r="H70" s="122"/>
      <c r="I70" s="122"/>
      <c r="J70" s="122"/>
      <c r="L70" s="6"/>
      <c r="M70" s="6"/>
      <c r="N70" s="6"/>
    </row>
    <row r="71" spans="1:17" x14ac:dyDescent="0.25">
      <c r="A71" s="6"/>
      <c r="B71" s="6"/>
      <c r="C71" s="52"/>
      <c r="D71" s="6"/>
      <c r="E71" s="6"/>
      <c r="F71" s="6"/>
      <c r="G71" s="6"/>
      <c r="H71" s="122"/>
      <c r="I71" s="122"/>
      <c r="J71" s="122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22"/>
      <c r="I72" s="122"/>
      <c r="J72" s="122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22"/>
      <c r="I73" s="122"/>
      <c r="J73" s="122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22"/>
      <c r="I74" s="122"/>
      <c r="J74" s="122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22"/>
      <c r="I75" s="122"/>
      <c r="J75" s="122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22"/>
      <c r="I76" s="122"/>
      <c r="J76" s="122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22"/>
      <c r="I77" s="122"/>
      <c r="J77" s="122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22"/>
      <c r="I78" s="122"/>
      <c r="J78" s="122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22"/>
      <c r="I79" s="122"/>
      <c r="J79" s="122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22"/>
      <c r="I80" s="122"/>
      <c r="J80" s="122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22"/>
      <c r="I81" s="122"/>
      <c r="J81" s="122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22"/>
      <c r="I82" s="122"/>
      <c r="J82" s="122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22"/>
      <c r="I83" s="122"/>
      <c r="J83" s="122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22"/>
      <c r="I84" s="122"/>
      <c r="J84" s="122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22"/>
      <c r="I85" s="122"/>
      <c r="J85" s="122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22"/>
      <c r="I86" s="122"/>
      <c r="J86" s="122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22"/>
      <c r="I87" s="122"/>
      <c r="J87" s="122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22"/>
      <c r="I88" s="122"/>
      <c r="J88" s="122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22"/>
      <c r="I89" s="122"/>
      <c r="J89" s="122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22"/>
      <c r="I90" s="122"/>
      <c r="J90" s="122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22"/>
      <c r="I91" s="122"/>
      <c r="J91" s="122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22"/>
      <c r="I92" s="122"/>
      <c r="J92" s="122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22"/>
      <c r="I93" s="122"/>
      <c r="J93" s="122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22"/>
      <c r="I94" s="122"/>
      <c r="J94" s="122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22"/>
      <c r="I95" s="122"/>
      <c r="J95" s="122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22"/>
      <c r="I96" s="122"/>
      <c r="J96" s="122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22"/>
      <c r="I97" s="122"/>
      <c r="J97" s="122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22"/>
      <c r="I98" s="122"/>
      <c r="J98" s="122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22"/>
      <c r="I99" s="122"/>
      <c r="J99" s="122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22"/>
      <c r="I100" s="122"/>
      <c r="J100" s="122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22"/>
      <c r="I101" s="122"/>
      <c r="J101" s="122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22"/>
      <c r="I102" s="122"/>
      <c r="J102" s="122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22"/>
      <c r="I103" s="122"/>
      <c r="J103" s="122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22"/>
      <c r="I104" s="122"/>
      <c r="J104" s="122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22"/>
      <c r="I105" s="122"/>
      <c r="J105" s="122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22"/>
      <c r="I106" s="122"/>
      <c r="J106" s="122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22"/>
      <c r="I107" s="122"/>
      <c r="J107" s="122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22"/>
      <c r="I108" s="122"/>
      <c r="J108" s="122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22"/>
      <c r="I109" s="122"/>
      <c r="J109" s="122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22"/>
      <c r="I110" s="122"/>
      <c r="J110" s="122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22"/>
      <c r="I111" s="122"/>
      <c r="J111" s="122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22"/>
      <c r="I112" s="122"/>
      <c r="J112" s="122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22"/>
      <c r="I113" s="122"/>
      <c r="J113" s="122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22"/>
      <c r="I114" s="122"/>
      <c r="J114" s="122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22"/>
      <c r="I115" s="122"/>
      <c r="J115" s="122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22"/>
      <c r="I116" s="122"/>
      <c r="J116" s="122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22"/>
      <c r="I117" s="122"/>
      <c r="J117" s="122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22"/>
      <c r="I118" s="122"/>
      <c r="J118" s="122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22"/>
      <c r="I119" s="122"/>
      <c r="J119" s="122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22"/>
      <c r="I120" s="122"/>
      <c r="J120" s="122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22"/>
      <c r="I121" s="122"/>
      <c r="J121" s="122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22"/>
      <c r="I122" s="122"/>
      <c r="J122" s="122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22"/>
      <c r="I123" s="122"/>
      <c r="J123" s="122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22"/>
      <c r="I124" s="122"/>
      <c r="J124" s="122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22"/>
      <c r="I125" s="122"/>
      <c r="J125" s="122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22"/>
      <c r="I126" s="122"/>
      <c r="J126" s="122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22"/>
      <c r="I127" s="122"/>
      <c r="J127" s="122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22"/>
      <c r="I128" s="122"/>
      <c r="J128" s="122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22"/>
      <c r="I129" s="122"/>
      <c r="J129" s="122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22"/>
      <c r="I130" s="122"/>
      <c r="J130" s="122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22"/>
      <c r="I131" s="122"/>
      <c r="J131" s="122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22"/>
      <c r="I132" s="122"/>
      <c r="J132" s="122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22"/>
      <c r="I133" s="122"/>
      <c r="J133" s="122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22"/>
      <c r="I134" s="122"/>
      <c r="J134" s="122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22"/>
      <c r="I135" s="122"/>
      <c r="J135" s="122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22"/>
      <c r="I136" s="122"/>
      <c r="J136" s="122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22"/>
      <c r="I137" s="122"/>
      <c r="J137" s="122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22"/>
      <c r="I138" s="122"/>
      <c r="J138" s="122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22"/>
      <c r="I139" s="122"/>
      <c r="J139" s="122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22"/>
      <c r="I140" s="122"/>
      <c r="J140" s="122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22"/>
      <c r="I141" s="122"/>
      <c r="J141" s="122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22"/>
      <c r="I142" s="122"/>
      <c r="J142" s="122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22"/>
      <c r="I143" s="122"/>
      <c r="J143" s="122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22"/>
      <c r="I144" s="122"/>
      <c r="J144" s="122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22"/>
      <c r="I145" s="122"/>
      <c r="J145" s="122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22"/>
      <c r="I146" s="122"/>
      <c r="J146" s="122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22"/>
      <c r="I147" s="122"/>
      <c r="J147" s="122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22"/>
      <c r="I148" s="122"/>
      <c r="J148" s="122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22"/>
      <c r="I149" s="122"/>
      <c r="J149" s="122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22"/>
      <c r="I150" s="122"/>
      <c r="J150" s="122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22"/>
      <c r="I151" s="122"/>
      <c r="J151" s="122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22"/>
      <c r="I152" s="122"/>
      <c r="J152" s="122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22"/>
      <c r="I153" s="122"/>
      <c r="J153" s="122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22"/>
      <c r="I154" s="122"/>
      <c r="J154" s="122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22"/>
      <c r="I155" s="122"/>
      <c r="J155" s="122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22"/>
      <c r="I156" s="122"/>
      <c r="J156" s="122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22"/>
      <c r="I157" s="122"/>
      <c r="J157" s="122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22"/>
      <c r="I158" s="122"/>
      <c r="J158" s="122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22"/>
      <c r="I159" s="122"/>
      <c r="J159" s="122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22"/>
      <c r="I160" s="122"/>
      <c r="J160" s="122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22"/>
      <c r="I161" s="122"/>
      <c r="J161" s="122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22"/>
      <c r="I162" s="122"/>
      <c r="J162" s="122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122"/>
      <c r="I163" s="122"/>
      <c r="J163" s="122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122"/>
      <c r="I164" s="122"/>
      <c r="J164" s="122"/>
      <c r="L164" s="6"/>
      <c r="M164" s="6"/>
      <c r="N164" s="6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</sheetData>
  <mergeCells count="35">
    <mergeCell ref="B52:O52"/>
    <mergeCell ref="B45:O45"/>
    <mergeCell ref="B39:O39"/>
    <mergeCell ref="E27:F27"/>
    <mergeCell ref="B48:O48"/>
    <mergeCell ref="B32:O32"/>
    <mergeCell ref="B42:O42"/>
    <mergeCell ref="I27:J27"/>
    <mergeCell ref="C26:C28"/>
    <mergeCell ref="O27:O28"/>
    <mergeCell ref="B26:B28"/>
    <mergeCell ref="D26:D28"/>
    <mergeCell ref="G27:G28"/>
    <mergeCell ref="E26:G26"/>
    <mergeCell ref="H26:H28"/>
    <mergeCell ref="B29:O29"/>
    <mergeCell ref="B11:O11"/>
    <mergeCell ref="B12:O12"/>
    <mergeCell ref="B5:O5"/>
    <mergeCell ref="B6:O6"/>
    <mergeCell ref="B7:O7"/>
    <mergeCell ref="B8:O8"/>
    <mergeCell ref="B9:O9"/>
    <mergeCell ref="B10:O10"/>
    <mergeCell ref="B13:O13"/>
    <mergeCell ref="L26:L28"/>
    <mergeCell ref="M26:O26"/>
    <mergeCell ref="M27:N27"/>
    <mergeCell ref="I26:K26"/>
    <mergeCell ref="K27:K28"/>
    <mergeCell ref="B14:O14"/>
    <mergeCell ref="A24:O24"/>
    <mergeCell ref="A26:A28"/>
    <mergeCell ref="B15:O15"/>
    <mergeCell ref="B16:O16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workbookViewId="0">
      <selection sqref="A1:XFD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17" hidden="1" customWidth="1"/>
    <col min="10" max="10" width="10.28515625" style="117" hidden="1" customWidth="1"/>
    <col min="11" max="11" width="9.140625" style="117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09"/>
      <c r="C1" s="109" t="s">
        <v>328</v>
      </c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</row>
    <row r="2" spans="2:15" x14ac:dyDescent="0.25">
      <c r="B2" s="109"/>
      <c r="C2" s="109" t="s">
        <v>447</v>
      </c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</row>
    <row r="3" spans="2:15" x14ac:dyDescent="0.25">
      <c r="B3" s="109"/>
      <c r="C3" s="109" t="s">
        <v>504</v>
      </c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</row>
    <row r="4" spans="2:15" x14ac:dyDescent="0.25">
      <c r="B4" s="109"/>
      <c r="C4" s="109" t="s">
        <v>346</v>
      </c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</row>
    <row r="5" spans="2:15" s="297" customFormat="1" ht="15" hidden="1" customHeight="1" x14ac:dyDescent="0.25">
      <c r="B5" s="559" t="s">
        <v>410</v>
      </c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559"/>
    </row>
    <row r="6" spans="2:15" s="297" customFormat="1" hidden="1" x14ac:dyDescent="0.25">
      <c r="B6" s="559" t="s">
        <v>424</v>
      </c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559"/>
      <c r="O6" s="559"/>
    </row>
    <row r="7" spans="2:15" s="297" customFormat="1" ht="14.25" hidden="1" customHeight="1" x14ac:dyDescent="0.25">
      <c r="B7" s="559" t="s">
        <v>411</v>
      </c>
      <c r="C7" s="559"/>
      <c r="D7" s="559"/>
      <c r="E7" s="559"/>
      <c r="F7" s="559"/>
      <c r="G7" s="559"/>
      <c r="H7" s="559"/>
      <c r="I7" s="559"/>
      <c r="J7" s="559"/>
      <c r="K7" s="559"/>
      <c r="L7" s="559"/>
      <c r="M7" s="559"/>
      <c r="N7" s="559"/>
      <c r="O7" s="559"/>
    </row>
    <row r="8" spans="2:15" s="297" customFormat="1" hidden="1" x14ac:dyDescent="0.25">
      <c r="B8" s="559" t="s">
        <v>423</v>
      </c>
      <c r="C8" s="559"/>
      <c r="D8" s="559"/>
      <c r="E8" s="559"/>
      <c r="F8" s="559"/>
      <c r="G8" s="559"/>
      <c r="H8" s="559"/>
      <c r="I8" s="559"/>
      <c r="J8" s="559"/>
      <c r="K8" s="559"/>
      <c r="L8" s="559"/>
      <c r="M8" s="559"/>
      <c r="N8" s="559"/>
      <c r="O8" s="559"/>
    </row>
    <row r="9" spans="2:15" s="297" customFormat="1" hidden="1" x14ac:dyDescent="0.25">
      <c r="B9" s="559" t="s">
        <v>420</v>
      </c>
      <c r="C9" s="559"/>
      <c r="D9" s="559"/>
      <c r="E9" s="559"/>
      <c r="F9" s="559"/>
      <c r="G9" s="559"/>
      <c r="H9" s="559"/>
      <c r="I9" s="559"/>
      <c r="J9" s="559"/>
      <c r="K9" s="559"/>
      <c r="L9" s="559"/>
      <c r="M9" s="559"/>
      <c r="N9" s="559"/>
      <c r="O9" s="559"/>
    </row>
    <row r="10" spans="2:15" s="297" customFormat="1" hidden="1" x14ac:dyDescent="0.25">
      <c r="B10" s="559" t="s">
        <v>422</v>
      </c>
      <c r="C10" s="559"/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559"/>
    </row>
    <row r="11" spans="2:15" s="297" customFormat="1" hidden="1" x14ac:dyDescent="0.25">
      <c r="B11" s="559" t="s">
        <v>425</v>
      </c>
      <c r="C11" s="559"/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</row>
    <row r="12" spans="2:15" s="297" customFormat="1" hidden="1" x14ac:dyDescent="0.25">
      <c r="B12" s="559" t="s">
        <v>426</v>
      </c>
      <c r="C12" s="559"/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</row>
    <row r="13" spans="2:15" s="297" customFormat="1" hidden="1" x14ac:dyDescent="0.25">
      <c r="B13" s="559" t="s">
        <v>431</v>
      </c>
      <c r="C13" s="559"/>
      <c r="D13" s="559"/>
      <c r="E13" s="559"/>
      <c r="F13" s="559"/>
      <c r="G13" s="559"/>
      <c r="H13" s="559"/>
      <c r="I13" s="559"/>
      <c r="J13" s="559"/>
      <c r="K13" s="559"/>
      <c r="L13" s="559"/>
      <c r="M13" s="559"/>
      <c r="N13" s="559"/>
      <c r="O13" s="559"/>
    </row>
    <row r="14" spans="2:15" s="297" customFormat="1" hidden="1" x14ac:dyDescent="0.25">
      <c r="B14" s="559" t="s">
        <v>436</v>
      </c>
      <c r="C14" s="559"/>
      <c r="D14" s="559"/>
      <c r="E14" s="559"/>
      <c r="F14" s="559"/>
      <c r="G14" s="559"/>
      <c r="H14" s="559"/>
      <c r="I14" s="559"/>
      <c r="J14" s="559"/>
      <c r="K14" s="559"/>
      <c r="L14" s="559"/>
      <c r="M14" s="559"/>
      <c r="N14" s="559"/>
      <c r="O14" s="559"/>
    </row>
    <row r="15" spans="2:15" s="297" customFormat="1" hidden="1" x14ac:dyDescent="0.25">
      <c r="B15" s="559" t="s">
        <v>438</v>
      </c>
      <c r="C15" s="559"/>
      <c r="D15" s="559"/>
      <c r="E15" s="559"/>
      <c r="F15" s="559"/>
      <c r="G15" s="559"/>
      <c r="H15" s="559"/>
      <c r="I15" s="559"/>
      <c r="J15" s="559"/>
      <c r="K15" s="559"/>
      <c r="L15" s="559"/>
      <c r="M15" s="559"/>
      <c r="N15" s="559"/>
      <c r="O15" s="559"/>
    </row>
    <row r="16" spans="2:15" s="297" customFormat="1" hidden="1" x14ac:dyDescent="0.25">
      <c r="B16" s="559" t="s">
        <v>432</v>
      </c>
      <c r="C16" s="559"/>
      <c r="D16" s="559"/>
      <c r="E16" s="559"/>
      <c r="F16" s="559"/>
      <c r="G16" s="559"/>
      <c r="H16" s="559"/>
      <c r="I16" s="559"/>
      <c r="J16" s="559"/>
      <c r="K16" s="559"/>
      <c r="L16" s="559"/>
      <c r="M16" s="559"/>
      <c r="N16" s="559"/>
      <c r="O16" s="559"/>
    </row>
    <row r="17" spans="1:16" s="297" customFormat="1" x14ac:dyDescent="0.25">
      <c r="B17" s="477"/>
      <c r="C17" s="518" t="s">
        <v>511</v>
      </c>
      <c r="D17" s="477"/>
      <c r="E17" s="477"/>
      <c r="F17" s="477"/>
      <c r="G17" s="477"/>
      <c r="H17" s="477"/>
      <c r="I17" s="477"/>
      <c r="J17" s="477"/>
      <c r="K17" s="477"/>
      <c r="L17" s="477"/>
      <c r="M17" s="477"/>
      <c r="N17" s="477"/>
      <c r="O17" s="477"/>
    </row>
    <row r="18" spans="1:16" s="297" customFormat="1" x14ac:dyDescent="0.25">
      <c r="B18" s="477"/>
      <c r="C18" s="518" t="s">
        <v>522</v>
      </c>
      <c r="D18" s="477"/>
      <c r="E18" s="477"/>
      <c r="F18" s="477"/>
      <c r="G18" s="477"/>
      <c r="H18" s="477"/>
      <c r="I18" s="477"/>
      <c r="J18" s="477"/>
      <c r="K18" s="477"/>
      <c r="L18" s="477"/>
      <c r="M18" s="477"/>
      <c r="N18" s="477"/>
      <c r="O18" s="477"/>
    </row>
    <row r="19" spans="1:16" s="297" customFormat="1" x14ac:dyDescent="0.25">
      <c r="B19" s="477"/>
      <c r="C19" s="518" t="s">
        <v>529</v>
      </c>
      <c r="D19" s="477"/>
      <c r="E19" s="477"/>
      <c r="F19" s="477"/>
      <c r="G19" s="477"/>
      <c r="H19" s="477"/>
      <c r="I19" s="477"/>
      <c r="J19" s="477"/>
      <c r="K19" s="477"/>
      <c r="L19" s="477"/>
      <c r="M19" s="477"/>
      <c r="N19" s="477"/>
      <c r="O19" s="477"/>
    </row>
    <row r="20" spans="1:16" s="297" customFormat="1" x14ac:dyDescent="0.25">
      <c r="B20" s="477"/>
      <c r="C20" s="518" t="s">
        <v>536</v>
      </c>
      <c r="D20" s="477"/>
      <c r="E20" s="477"/>
      <c r="F20" s="477"/>
      <c r="G20" s="477"/>
      <c r="H20" s="477"/>
      <c r="I20" s="477"/>
      <c r="J20" s="477"/>
      <c r="K20" s="477"/>
      <c r="L20" s="477"/>
      <c r="M20" s="477"/>
      <c r="N20" s="477"/>
      <c r="O20" s="477"/>
    </row>
    <row r="21" spans="1:16" s="297" customFormat="1" x14ac:dyDescent="0.25">
      <c r="B21" s="477"/>
      <c r="C21" s="518" t="s">
        <v>538</v>
      </c>
      <c r="D21" s="477"/>
      <c r="E21" s="477"/>
      <c r="F21" s="477"/>
      <c r="G21" s="477"/>
      <c r="H21" s="477"/>
      <c r="I21" s="477"/>
      <c r="J21" s="477"/>
      <c r="K21" s="477"/>
      <c r="L21" s="477"/>
      <c r="M21" s="477"/>
      <c r="N21" s="477"/>
      <c r="O21" s="477"/>
    </row>
    <row r="22" spans="1:16" s="297" customFormat="1" x14ac:dyDescent="0.25">
      <c r="B22" s="477"/>
      <c r="C22" s="518" t="s">
        <v>546</v>
      </c>
      <c r="D22" s="477"/>
      <c r="E22" s="477"/>
      <c r="F22" s="477"/>
      <c r="G22" s="477"/>
      <c r="H22" s="477"/>
      <c r="I22" s="477"/>
      <c r="J22" s="477"/>
      <c r="K22" s="477"/>
      <c r="L22" s="477"/>
      <c r="M22" s="477"/>
      <c r="N22" s="477"/>
      <c r="O22" s="477"/>
    </row>
    <row r="23" spans="1:16" s="297" customFormat="1" x14ac:dyDescent="0.25">
      <c r="B23" s="477"/>
      <c r="C23" s="518" t="s">
        <v>581</v>
      </c>
      <c r="D23" s="477"/>
      <c r="E23" s="477"/>
      <c r="F23" s="477"/>
      <c r="G23" s="477"/>
      <c r="H23" s="477"/>
      <c r="I23" s="477"/>
      <c r="J23" s="477"/>
      <c r="K23" s="477"/>
      <c r="L23" s="477"/>
      <c r="M23" s="477"/>
      <c r="N23" s="477"/>
      <c r="O23" s="477"/>
    </row>
    <row r="24" spans="1:16" s="297" customFormat="1" x14ac:dyDescent="0.25">
      <c r="B24" s="477"/>
      <c r="C24" s="518" t="s">
        <v>569</v>
      </c>
      <c r="D24" s="477"/>
      <c r="E24" s="477"/>
      <c r="F24" s="477"/>
      <c r="G24" s="477"/>
      <c r="H24" s="477"/>
      <c r="I24" s="477"/>
      <c r="J24" s="477"/>
      <c r="K24" s="477"/>
      <c r="L24" s="477"/>
      <c r="M24" s="477"/>
      <c r="N24" s="477"/>
      <c r="O24" s="477"/>
    </row>
    <row r="25" spans="1:16" s="297" customFormat="1" x14ac:dyDescent="0.25">
      <c r="B25" s="477"/>
      <c r="C25" s="477"/>
      <c r="D25" s="477"/>
      <c r="E25" s="477"/>
      <c r="F25" s="477"/>
      <c r="G25" s="477"/>
      <c r="H25" s="477"/>
      <c r="I25" s="477"/>
      <c r="J25" s="477"/>
      <c r="K25" s="477"/>
      <c r="L25" s="477"/>
      <c r="M25" s="477"/>
      <c r="N25" s="477"/>
      <c r="O25" s="477"/>
    </row>
    <row r="26" spans="1:16" s="299" customFormat="1" ht="38.25" customHeight="1" x14ac:dyDescent="0.25">
      <c r="A26" s="627" t="s">
        <v>457</v>
      </c>
      <c r="B26" s="627"/>
      <c r="C26" s="627"/>
      <c r="D26" s="627"/>
      <c r="E26" s="627"/>
      <c r="F26" s="627"/>
      <c r="G26" s="627"/>
      <c r="H26" s="627"/>
      <c r="I26" s="627"/>
      <c r="J26" s="627"/>
      <c r="K26" s="627"/>
      <c r="L26" s="627"/>
      <c r="M26" s="627"/>
      <c r="N26" s="627"/>
      <c r="O26" s="627"/>
    </row>
    <row r="27" spans="1:16" ht="18.75" customHeight="1" x14ac:dyDescent="0.25">
      <c r="A27" s="500"/>
      <c r="B27" s="500"/>
      <c r="C27" s="500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4" t="s">
        <v>406</v>
      </c>
    </row>
    <row r="28" spans="1:16" x14ac:dyDescent="0.25">
      <c r="A28" s="546" t="s">
        <v>5</v>
      </c>
      <c r="B28" s="549" t="s">
        <v>325</v>
      </c>
      <c r="C28" s="549" t="s">
        <v>54</v>
      </c>
      <c r="D28" s="527" t="s">
        <v>336</v>
      </c>
      <c r="E28" s="560" t="s">
        <v>194</v>
      </c>
      <c r="F28" s="560"/>
      <c r="G28" s="560"/>
      <c r="H28" s="552" t="s">
        <v>338</v>
      </c>
      <c r="I28" s="566" t="s">
        <v>194</v>
      </c>
      <c r="J28" s="566"/>
      <c r="K28" s="566"/>
      <c r="L28" s="526" t="s">
        <v>0</v>
      </c>
      <c r="M28" s="526" t="s">
        <v>194</v>
      </c>
      <c r="N28" s="526"/>
      <c r="O28" s="526"/>
    </row>
    <row r="29" spans="1:16" x14ac:dyDescent="0.25">
      <c r="A29" s="547"/>
      <c r="B29" s="550"/>
      <c r="C29" s="550"/>
      <c r="D29" s="528"/>
      <c r="E29" s="560" t="s">
        <v>1</v>
      </c>
      <c r="F29" s="560"/>
      <c r="G29" s="533" t="s">
        <v>2</v>
      </c>
      <c r="H29" s="553"/>
      <c r="I29" s="566" t="s">
        <v>1</v>
      </c>
      <c r="J29" s="566"/>
      <c r="K29" s="545" t="s">
        <v>2</v>
      </c>
      <c r="L29" s="526"/>
      <c r="M29" s="526" t="s">
        <v>1</v>
      </c>
      <c r="N29" s="526"/>
      <c r="O29" s="537" t="s">
        <v>2</v>
      </c>
    </row>
    <row r="30" spans="1:16" ht="30.75" customHeight="1" x14ac:dyDescent="0.25">
      <c r="A30" s="548"/>
      <c r="B30" s="551"/>
      <c r="C30" s="551"/>
      <c r="D30" s="529"/>
      <c r="E30" s="486" t="s">
        <v>3</v>
      </c>
      <c r="F30" s="485" t="s">
        <v>4</v>
      </c>
      <c r="G30" s="533"/>
      <c r="H30" s="554"/>
      <c r="I30" s="489" t="s">
        <v>3</v>
      </c>
      <c r="J30" s="479" t="s">
        <v>4</v>
      </c>
      <c r="K30" s="545"/>
      <c r="L30" s="526"/>
      <c r="M30" s="482" t="s">
        <v>3</v>
      </c>
      <c r="N30" s="478" t="s">
        <v>4</v>
      </c>
      <c r="O30" s="537"/>
      <c r="P30" s="118"/>
    </row>
    <row r="31" spans="1:16" ht="15.95" customHeight="1" x14ac:dyDescent="0.25">
      <c r="A31" s="13" t="s">
        <v>71</v>
      </c>
      <c r="B31" s="523" t="s">
        <v>6</v>
      </c>
      <c r="C31" s="524"/>
      <c r="D31" s="524"/>
      <c r="E31" s="524"/>
      <c r="F31" s="524"/>
      <c r="G31" s="524"/>
      <c r="H31" s="524"/>
      <c r="I31" s="524"/>
      <c r="J31" s="524"/>
      <c r="K31" s="524"/>
      <c r="L31" s="524"/>
      <c r="M31" s="524"/>
      <c r="N31" s="524"/>
      <c r="O31" s="525"/>
    </row>
    <row r="32" spans="1:16" ht="15" customHeight="1" x14ac:dyDescent="0.25">
      <c r="A32" s="5" t="s">
        <v>182</v>
      </c>
      <c r="B32" s="76" t="s">
        <v>20</v>
      </c>
      <c r="C32" s="39" t="s">
        <v>30</v>
      </c>
      <c r="D32" s="16">
        <f>E32+G32</f>
        <v>12</v>
      </c>
      <c r="E32" s="43"/>
      <c r="F32" s="43"/>
      <c r="G32" s="43">
        <v>12</v>
      </c>
      <c r="H32" s="24">
        <f>I32+K32</f>
        <v>0</v>
      </c>
      <c r="I32" s="10"/>
      <c r="J32" s="10"/>
      <c r="K32" s="10"/>
      <c r="L32" s="12">
        <f>M32+O32</f>
        <v>12</v>
      </c>
      <c r="M32" s="12">
        <f>E32+I32</f>
        <v>0</v>
      </c>
      <c r="N32" s="12">
        <f>F32+J32</f>
        <v>0</v>
      </c>
      <c r="O32" s="12">
        <f>G32+K32</f>
        <v>12</v>
      </c>
    </row>
    <row r="33" spans="1:15" ht="15.95" customHeight="1" x14ac:dyDescent="0.25">
      <c r="A33" s="20" t="s">
        <v>72</v>
      </c>
      <c r="B33" s="21" t="s">
        <v>174</v>
      </c>
      <c r="C33" s="22"/>
      <c r="D33" s="23">
        <f t="shared" ref="D33:O33" si="0">D32</f>
        <v>12</v>
      </c>
      <c r="E33" s="23">
        <f t="shared" si="0"/>
        <v>0</v>
      </c>
      <c r="F33" s="23">
        <f t="shared" si="0"/>
        <v>0</v>
      </c>
      <c r="G33" s="23">
        <f t="shared" si="0"/>
        <v>12</v>
      </c>
      <c r="H33" s="10">
        <f t="shared" si="0"/>
        <v>0</v>
      </c>
      <c r="I33" s="10">
        <f t="shared" si="0"/>
        <v>0</v>
      </c>
      <c r="J33" s="10">
        <f t="shared" si="0"/>
        <v>0</v>
      </c>
      <c r="K33" s="10">
        <f t="shared" si="0"/>
        <v>0</v>
      </c>
      <c r="L33" s="21">
        <f t="shared" ref="L33" si="1">M33+O33</f>
        <v>12</v>
      </c>
      <c r="M33" s="21">
        <f t="shared" si="0"/>
        <v>0</v>
      </c>
      <c r="N33" s="21">
        <f t="shared" si="0"/>
        <v>0</v>
      </c>
      <c r="O33" s="21">
        <f t="shared" si="0"/>
        <v>12</v>
      </c>
    </row>
    <row r="34" spans="1:15" ht="15.95" customHeight="1" x14ac:dyDescent="0.25">
      <c r="A34" s="13" t="s">
        <v>73</v>
      </c>
      <c r="B34" s="523" t="s">
        <v>59</v>
      </c>
      <c r="C34" s="524"/>
      <c r="D34" s="524"/>
      <c r="E34" s="524"/>
      <c r="F34" s="524"/>
      <c r="G34" s="524"/>
      <c r="H34" s="524"/>
      <c r="I34" s="524"/>
      <c r="J34" s="524"/>
      <c r="K34" s="524"/>
      <c r="L34" s="524"/>
      <c r="M34" s="524"/>
      <c r="N34" s="524"/>
      <c r="O34" s="525"/>
    </row>
    <row r="35" spans="1:15" ht="15" customHeight="1" x14ac:dyDescent="0.25">
      <c r="A35" s="5" t="s">
        <v>74</v>
      </c>
      <c r="B35" s="76" t="s">
        <v>20</v>
      </c>
      <c r="C35" s="77"/>
      <c r="D35" s="16">
        <f>E35+G35</f>
        <v>395.5</v>
      </c>
      <c r="E35" s="43">
        <f>E38+E39+E37+E36</f>
        <v>0</v>
      </c>
      <c r="F35" s="43">
        <f t="shared" ref="F35:O35" si="2">F38+F39+F37+F36</f>
        <v>0</v>
      </c>
      <c r="G35" s="43">
        <f t="shared" si="2"/>
        <v>395.5</v>
      </c>
      <c r="H35" s="24">
        <f t="shared" si="2"/>
        <v>0</v>
      </c>
      <c r="I35" s="10">
        <f t="shared" si="2"/>
        <v>0</v>
      </c>
      <c r="J35" s="10">
        <f t="shared" si="2"/>
        <v>0</v>
      </c>
      <c r="K35" s="10">
        <f t="shared" si="2"/>
        <v>0</v>
      </c>
      <c r="L35" s="12">
        <f t="shared" si="2"/>
        <v>395.49999999999994</v>
      </c>
      <c r="M35" s="12">
        <f t="shared" si="2"/>
        <v>0</v>
      </c>
      <c r="N35" s="12">
        <f t="shared" si="2"/>
        <v>0</v>
      </c>
      <c r="O35" s="12">
        <f t="shared" si="2"/>
        <v>395.49999999999994</v>
      </c>
    </row>
    <row r="36" spans="1:15" ht="15" customHeight="1" x14ac:dyDescent="0.25">
      <c r="A36" s="19"/>
      <c r="B36" s="76"/>
      <c r="C36" s="30" t="s">
        <v>25</v>
      </c>
      <c r="D36" s="16">
        <f>E36+G36</f>
        <v>118.9</v>
      </c>
      <c r="E36" s="16"/>
      <c r="F36" s="16"/>
      <c r="G36" s="16">
        <v>118.9</v>
      </c>
      <c r="H36" s="10">
        <f>I36+K36</f>
        <v>0.1</v>
      </c>
      <c r="I36" s="10"/>
      <c r="J36" s="10"/>
      <c r="K36" s="10">
        <v>0.1</v>
      </c>
      <c r="L36" s="12">
        <f>M36+O36</f>
        <v>119</v>
      </c>
      <c r="M36" s="12">
        <f t="shared" ref="M36:O39" si="3">E36+I36</f>
        <v>0</v>
      </c>
      <c r="N36" s="12">
        <f t="shared" si="3"/>
        <v>0</v>
      </c>
      <c r="O36" s="12">
        <f t="shared" si="3"/>
        <v>119</v>
      </c>
    </row>
    <row r="37" spans="1:15" x14ac:dyDescent="0.25">
      <c r="A37" s="40"/>
      <c r="B37" s="41"/>
      <c r="C37" s="78" t="s">
        <v>31</v>
      </c>
      <c r="D37" s="16">
        <f>E37+G37</f>
        <v>256.39999999999998</v>
      </c>
      <c r="E37" s="16"/>
      <c r="F37" s="16"/>
      <c r="G37" s="16">
        <v>256.39999999999998</v>
      </c>
      <c r="H37" s="10">
        <f>I37+K37</f>
        <v>-0.1</v>
      </c>
      <c r="I37" s="10"/>
      <c r="J37" s="10"/>
      <c r="K37" s="10">
        <v>-0.1</v>
      </c>
      <c r="L37" s="12">
        <f>M37+O37</f>
        <v>256.29999999999995</v>
      </c>
      <c r="M37" s="12">
        <f t="shared" si="3"/>
        <v>0</v>
      </c>
      <c r="N37" s="12">
        <f t="shared" si="3"/>
        <v>0</v>
      </c>
      <c r="O37" s="12">
        <f t="shared" si="3"/>
        <v>256.29999999999995</v>
      </c>
    </row>
    <row r="38" spans="1:15" ht="15" customHeight="1" x14ac:dyDescent="0.25">
      <c r="A38" s="19"/>
      <c r="B38" s="76"/>
      <c r="C38" s="372" t="s">
        <v>22</v>
      </c>
      <c r="D38" s="16">
        <f>E38+G38</f>
        <v>10.1</v>
      </c>
      <c r="E38" s="16"/>
      <c r="F38" s="16"/>
      <c r="G38" s="16">
        <v>10.1</v>
      </c>
      <c r="H38" s="10">
        <f>I38+K38</f>
        <v>0</v>
      </c>
      <c r="I38" s="10"/>
      <c r="J38" s="10"/>
      <c r="K38" s="10"/>
      <c r="L38" s="12">
        <f>M38+O38</f>
        <v>10.1</v>
      </c>
      <c r="M38" s="12">
        <f t="shared" si="3"/>
        <v>0</v>
      </c>
      <c r="N38" s="12">
        <f t="shared" si="3"/>
        <v>0</v>
      </c>
      <c r="O38" s="12">
        <f t="shared" si="3"/>
        <v>10.1</v>
      </c>
    </row>
    <row r="39" spans="1:15" x14ac:dyDescent="0.25">
      <c r="A39" s="40"/>
      <c r="B39" s="41"/>
      <c r="C39" s="39" t="s">
        <v>30</v>
      </c>
      <c r="D39" s="16">
        <f>E39+G39</f>
        <v>10.1</v>
      </c>
      <c r="E39" s="16"/>
      <c r="F39" s="16"/>
      <c r="G39" s="16">
        <v>10.1</v>
      </c>
      <c r="H39" s="10">
        <f>I39+K39</f>
        <v>0</v>
      </c>
      <c r="I39" s="10"/>
      <c r="J39" s="10"/>
      <c r="K39" s="10"/>
      <c r="L39" s="12">
        <f>M39+O39</f>
        <v>10.1</v>
      </c>
      <c r="M39" s="12">
        <f t="shared" si="3"/>
        <v>0</v>
      </c>
      <c r="N39" s="12">
        <f t="shared" si="3"/>
        <v>0</v>
      </c>
      <c r="O39" s="12">
        <f t="shared" si="3"/>
        <v>10.1</v>
      </c>
    </row>
    <row r="40" spans="1:15" ht="15.95" customHeight="1" x14ac:dyDescent="0.25">
      <c r="A40" s="20" t="s">
        <v>75</v>
      </c>
      <c r="B40" s="21" t="s">
        <v>175</v>
      </c>
      <c r="C40" s="22"/>
      <c r="D40" s="23">
        <f>D35</f>
        <v>395.5</v>
      </c>
      <c r="E40" s="23">
        <f>E35</f>
        <v>0</v>
      </c>
      <c r="F40" s="23">
        <f>F35</f>
        <v>0</v>
      </c>
      <c r="G40" s="23">
        <f>G35</f>
        <v>395.5</v>
      </c>
      <c r="H40" s="10">
        <f>H35</f>
        <v>0</v>
      </c>
      <c r="I40" s="10">
        <f t="shared" ref="I40:K40" si="4">I35</f>
        <v>0</v>
      </c>
      <c r="J40" s="10">
        <f t="shared" si="4"/>
        <v>0</v>
      </c>
      <c r="K40" s="10">
        <f t="shared" si="4"/>
        <v>0</v>
      </c>
      <c r="L40" s="21">
        <f t="shared" ref="L40" si="5">M40+O40</f>
        <v>395.49999999999994</v>
      </c>
      <c r="M40" s="21">
        <f>M35</f>
        <v>0</v>
      </c>
      <c r="N40" s="21">
        <f>N35</f>
        <v>0</v>
      </c>
      <c r="O40" s="21">
        <f>O35</f>
        <v>395.49999999999994</v>
      </c>
    </row>
    <row r="41" spans="1:15" ht="15.95" hidden="1" customHeight="1" x14ac:dyDescent="0.25">
      <c r="A41" s="19" t="s">
        <v>73</v>
      </c>
      <c r="B41" s="628" t="s">
        <v>63</v>
      </c>
      <c r="C41" s="629"/>
      <c r="D41" s="629"/>
      <c r="E41" s="629"/>
      <c r="F41" s="629"/>
      <c r="G41" s="629"/>
      <c r="H41" s="629"/>
      <c r="I41" s="629"/>
      <c r="J41" s="629"/>
      <c r="K41" s="629"/>
      <c r="L41" s="629"/>
      <c r="M41" s="629"/>
      <c r="N41" s="629"/>
      <c r="O41" s="630"/>
    </row>
    <row r="42" spans="1:15" ht="15" hidden="1" customHeight="1" x14ac:dyDescent="0.25">
      <c r="A42" s="5" t="s">
        <v>74</v>
      </c>
      <c r="B42" s="35" t="s">
        <v>20</v>
      </c>
      <c r="C42" s="15" t="s">
        <v>32</v>
      </c>
      <c r="D42" s="16">
        <f>E42+G42</f>
        <v>0</v>
      </c>
      <c r="E42" s="16"/>
      <c r="F42" s="16"/>
      <c r="G42" s="16"/>
      <c r="H42" s="24">
        <f>I42+K42</f>
        <v>0</v>
      </c>
      <c r="I42" s="24"/>
      <c r="J42" s="24"/>
      <c r="K42" s="24"/>
      <c r="L42" s="12">
        <f>M42+O42</f>
        <v>0</v>
      </c>
      <c r="M42" s="12">
        <f>E42+I42</f>
        <v>0</v>
      </c>
      <c r="N42" s="12">
        <f>F42+J42</f>
        <v>0</v>
      </c>
      <c r="O42" s="12">
        <f>G42+K42</f>
        <v>0</v>
      </c>
    </row>
    <row r="43" spans="1:15" ht="15.95" hidden="1" customHeight="1" x14ac:dyDescent="0.25">
      <c r="A43" s="20" t="s">
        <v>75</v>
      </c>
      <c r="B43" s="21" t="s">
        <v>176</v>
      </c>
      <c r="C43" s="119"/>
      <c r="D43" s="23">
        <f>D42</f>
        <v>0</v>
      </c>
      <c r="E43" s="23">
        <f>E42</f>
        <v>0</v>
      </c>
      <c r="F43" s="23">
        <f>F42</f>
        <v>0</v>
      </c>
      <c r="G43" s="23">
        <f>G42</f>
        <v>0</v>
      </c>
      <c r="H43" s="24">
        <f t="shared" ref="H43:O43" si="6">H42</f>
        <v>0</v>
      </c>
      <c r="I43" s="24">
        <f t="shared" si="6"/>
        <v>0</v>
      </c>
      <c r="J43" s="24">
        <f t="shared" si="6"/>
        <v>0</v>
      </c>
      <c r="K43" s="24">
        <f t="shared" si="6"/>
        <v>0</v>
      </c>
      <c r="L43" s="21">
        <f t="shared" si="6"/>
        <v>0</v>
      </c>
      <c r="M43" s="21">
        <f t="shared" si="6"/>
        <v>0</v>
      </c>
      <c r="N43" s="21">
        <f t="shared" si="6"/>
        <v>0</v>
      </c>
      <c r="O43" s="21">
        <f t="shared" si="6"/>
        <v>0</v>
      </c>
    </row>
    <row r="44" spans="1:15" ht="15.95" hidden="1" customHeight="1" x14ac:dyDescent="0.25">
      <c r="A44" s="5" t="s">
        <v>76</v>
      </c>
      <c r="B44" s="631" t="s">
        <v>171</v>
      </c>
      <c r="C44" s="632"/>
      <c r="D44" s="632"/>
      <c r="E44" s="632"/>
      <c r="F44" s="632"/>
      <c r="G44" s="632"/>
      <c r="H44" s="632"/>
      <c r="I44" s="632"/>
      <c r="J44" s="632"/>
      <c r="K44" s="632"/>
      <c r="L44" s="632"/>
      <c r="M44" s="632"/>
      <c r="N44" s="632"/>
      <c r="O44" s="633"/>
    </row>
    <row r="45" spans="1:15" ht="15" hidden="1" customHeight="1" x14ac:dyDescent="0.25">
      <c r="A45" s="5" t="s">
        <v>77</v>
      </c>
      <c r="B45" s="84" t="s">
        <v>20</v>
      </c>
      <c r="C45" s="30" t="s">
        <v>51</v>
      </c>
      <c r="D45" s="16">
        <f>E45+G45</f>
        <v>0</v>
      </c>
      <c r="E45" s="16"/>
      <c r="F45" s="16"/>
      <c r="G45" s="16"/>
      <c r="H45" s="10">
        <f>I45+K45</f>
        <v>0</v>
      </c>
      <c r="I45" s="10"/>
      <c r="J45" s="10"/>
      <c r="K45" s="10"/>
      <c r="L45" s="12">
        <f>M45+O45</f>
        <v>0</v>
      </c>
      <c r="M45" s="12">
        <f t="shared" ref="M45:O45" si="7">E45+I45</f>
        <v>0</v>
      </c>
      <c r="N45" s="12">
        <f t="shared" si="7"/>
        <v>0</v>
      </c>
      <c r="O45" s="12">
        <f t="shared" si="7"/>
        <v>0</v>
      </c>
    </row>
    <row r="46" spans="1:15" ht="15.95" hidden="1" customHeight="1" x14ac:dyDescent="0.25">
      <c r="A46" s="20" t="s">
        <v>78</v>
      </c>
      <c r="B46" s="21" t="s">
        <v>177</v>
      </c>
      <c r="C46" s="119"/>
      <c r="D46" s="23">
        <f>D45</f>
        <v>0</v>
      </c>
      <c r="E46" s="23">
        <f t="shared" ref="E46:G46" si="8">E45</f>
        <v>0</v>
      </c>
      <c r="F46" s="23">
        <f t="shared" si="8"/>
        <v>0</v>
      </c>
      <c r="G46" s="23">
        <f t="shared" si="8"/>
        <v>0</v>
      </c>
      <c r="H46" s="24">
        <f>H45</f>
        <v>0</v>
      </c>
      <c r="I46" s="24">
        <f t="shared" ref="I46:K46" si="9">I45</f>
        <v>0</v>
      </c>
      <c r="J46" s="24">
        <f t="shared" si="9"/>
        <v>0</v>
      </c>
      <c r="K46" s="24">
        <f t="shared" si="9"/>
        <v>0</v>
      </c>
      <c r="L46" s="21">
        <f>L45</f>
        <v>0</v>
      </c>
      <c r="M46" s="21">
        <f t="shared" ref="M46:O46" si="10">M45</f>
        <v>0</v>
      </c>
      <c r="N46" s="21">
        <f t="shared" si="10"/>
        <v>0</v>
      </c>
      <c r="O46" s="21">
        <f t="shared" si="10"/>
        <v>0</v>
      </c>
    </row>
    <row r="47" spans="1:15" ht="15.95" customHeight="1" x14ac:dyDescent="0.25">
      <c r="A47" s="19" t="s">
        <v>76</v>
      </c>
      <c r="B47" s="523" t="s">
        <v>181</v>
      </c>
      <c r="C47" s="524"/>
      <c r="D47" s="524"/>
      <c r="E47" s="524"/>
      <c r="F47" s="524"/>
      <c r="G47" s="524"/>
      <c r="H47" s="524"/>
      <c r="I47" s="524"/>
      <c r="J47" s="524"/>
      <c r="K47" s="524"/>
      <c r="L47" s="524"/>
      <c r="M47" s="524"/>
      <c r="N47" s="524"/>
      <c r="O47" s="525"/>
    </row>
    <row r="48" spans="1:15" ht="15" customHeight="1" x14ac:dyDescent="0.25">
      <c r="A48" s="5" t="s">
        <v>77</v>
      </c>
      <c r="B48" s="29" t="s">
        <v>20</v>
      </c>
      <c r="C48" s="30" t="s">
        <v>25</v>
      </c>
      <c r="D48" s="16">
        <f>E48+G48</f>
        <v>567.29999999999995</v>
      </c>
      <c r="E48" s="43">
        <v>11.3</v>
      </c>
      <c r="F48" s="43">
        <v>1.5</v>
      </c>
      <c r="G48" s="43">
        <v>556</v>
      </c>
      <c r="H48" s="24">
        <f>I48+K48</f>
        <v>0</v>
      </c>
      <c r="I48" s="10"/>
      <c r="J48" s="10"/>
      <c r="K48" s="10"/>
      <c r="L48" s="12">
        <f>M48+O48</f>
        <v>567.29999999999995</v>
      </c>
      <c r="M48" s="12">
        <f>E48+I48</f>
        <v>11.3</v>
      </c>
      <c r="N48" s="12">
        <f>F48+J48</f>
        <v>1.5</v>
      </c>
      <c r="O48" s="12">
        <f>G48+K48</f>
        <v>556</v>
      </c>
    </row>
    <row r="49" spans="1:17" ht="15.95" customHeight="1" x14ac:dyDescent="0.25">
      <c r="A49" s="20" t="s">
        <v>78</v>
      </c>
      <c r="B49" s="21" t="s">
        <v>178</v>
      </c>
      <c r="C49" s="22"/>
      <c r="D49" s="23">
        <f>D48</f>
        <v>567.29999999999995</v>
      </c>
      <c r="E49" s="23">
        <f>E48</f>
        <v>11.3</v>
      </c>
      <c r="F49" s="23">
        <f>F48</f>
        <v>1.5</v>
      </c>
      <c r="G49" s="23">
        <f>G48</f>
        <v>556</v>
      </c>
      <c r="H49" s="24">
        <f t="shared" ref="H49:O49" si="11">H48</f>
        <v>0</v>
      </c>
      <c r="I49" s="24">
        <f t="shared" si="11"/>
        <v>0</v>
      </c>
      <c r="J49" s="24">
        <f t="shared" si="11"/>
        <v>0</v>
      </c>
      <c r="K49" s="24">
        <f t="shared" si="11"/>
        <v>0</v>
      </c>
      <c r="L49" s="21">
        <f t="shared" ref="L49" si="12">M49+O49</f>
        <v>567.29999999999995</v>
      </c>
      <c r="M49" s="21">
        <f t="shared" si="11"/>
        <v>11.3</v>
      </c>
      <c r="N49" s="21">
        <f t="shared" si="11"/>
        <v>1.5</v>
      </c>
      <c r="O49" s="21">
        <f t="shared" si="11"/>
        <v>556</v>
      </c>
    </row>
    <row r="50" spans="1:17" ht="15.95" customHeight="1" x14ac:dyDescent="0.25">
      <c r="A50" s="13" t="s">
        <v>79</v>
      </c>
      <c r="B50" s="523" t="s">
        <v>66</v>
      </c>
      <c r="C50" s="524"/>
      <c r="D50" s="524"/>
      <c r="E50" s="524"/>
      <c r="F50" s="524"/>
      <c r="G50" s="524"/>
      <c r="H50" s="524"/>
      <c r="I50" s="524"/>
      <c r="J50" s="524"/>
      <c r="K50" s="524"/>
      <c r="L50" s="524"/>
      <c r="M50" s="524"/>
      <c r="N50" s="524"/>
      <c r="O50" s="525"/>
    </row>
    <row r="51" spans="1:17" ht="15" customHeight="1" x14ac:dyDescent="0.25">
      <c r="A51" s="32" t="s">
        <v>80</v>
      </c>
      <c r="B51" s="29" t="s">
        <v>20</v>
      </c>
      <c r="C51" s="39" t="s">
        <v>30</v>
      </c>
      <c r="D51" s="16">
        <f>E51+G51</f>
        <v>151.30000000000001</v>
      </c>
      <c r="E51" s="16">
        <v>1.9</v>
      </c>
      <c r="F51" s="16">
        <v>1.2</v>
      </c>
      <c r="G51" s="16">
        <v>149.4</v>
      </c>
      <c r="H51" s="10">
        <f>I51+K51</f>
        <v>0</v>
      </c>
      <c r="I51" s="10"/>
      <c r="J51" s="10"/>
      <c r="K51" s="10"/>
      <c r="L51" s="12">
        <f>M51+O51</f>
        <v>151.30000000000001</v>
      </c>
      <c r="M51" s="12">
        <f t="shared" ref="M51:O52" si="13">E51+I51</f>
        <v>1.9</v>
      </c>
      <c r="N51" s="12">
        <f t="shared" si="13"/>
        <v>1.2</v>
      </c>
      <c r="O51" s="12">
        <f t="shared" si="13"/>
        <v>149.4</v>
      </c>
    </row>
    <row r="52" spans="1:17" ht="15" hidden="1" customHeight="1" x14ac:dyDescent="0.25">
      <c r="A52" s="32" t="s">
        <v>81</v>
      </c>
      <c r="B52" s="29" t="s">
        <v>28</v>
      </c>
      <c r="C52" s="39" t="s">
        <v>30</v>
      </c>
      <c r="D52" s="16">
        <f>E52+G52</f>
        <v>0</v>
      </c>
      <c r="E52" s="16"/>
      <c r="F52" s="16"/>
      <c r="G52" s="16"/>
      <c r="H52" s="10">
        <f>I52+K52</f>
        <v>0</v>
      </c>
      <c r="I52" s="10"/>
      <c r="J52" s="10"/>
      <c r="K52" s="10"/>
      <c r="L52" s="12">
        <f>M52+O52</f>
        <v>0</v>
      </c>
      <c r="M52" s="12">
        <f t="shared" si="13"/>
        <v>0</v>
      </c>
      <c r="N52" s="12">
        <f t="shared" si="13"/>
        <v>0</v>
      </c>
      <c r="O52" s="12">
        <f t="shared" si="13"/>
        <v>0</v>
      </c>
    </row>
    <row r="53" spans="1:17" ht="15.95" customHeight="1" x14ac:dyDescent="0.25">
      <c r="A53" s="20" t="s">
        <v>81</v>
      </c>
      <c r="B53" s="21" t="s">
        <v>179</v>
      </c>
      <c r="C53" s="119"/>
      <c r="D53" s="23">
        <f>SUM(D51:D52)</f>
        <v>151.30000000000001</v>
      </c>
      <c r="E53" s="23">
        <f t="shared" ref="E53:G53" si="14">SUM(E51:E52)</f>
        <v>1.9</v>
      </c>
      <c r="F53" s="23">
        <f t="shared" si="14"/>
        <v>1.2</v>
      </c>
      <c r="G53" s="23">
        <f t="shared" si="14"/>
        <v>149.4</v>
      </c>
      <c r="H53" s="24">
        <f>SUM(H51:H52)</f>
        <v>0</v>
      </c>
      <c r="I53" s="24">
        <f t="shared" ref="I53:K53" si="15">SUM(I51:I52)</f>
        <v>0</v>
      </c>
      <c r="J53" s="24">
        <f t="shared" si="15"/>
        <v>0</v>
      </c>
      <c r="K53" s="24">
        <f t="shared" si="15"/>
        <v>0</v>
      </c>
      <c r="L53" s="21">
        <f t="shared" ref="L53" si="16">M53+O53</f>
        <v>151.30000000000001</v>
      </c>
      <c r="M53" s="21">
        <f t="shared" ref="M53:O53" si="17">SUM(M51:M52)</f>
        <v>1.9</v>
      </c>
      <c r="N53" s="21">
        <f t="shared" si="17"/>
        <v>1.2</v>
      </c>
      <c r="O53" s="21">
        <f t="shared" si="17"/>
        <v>149.4</v>
      </c>
    </row>
    <row r="54" spans="1:17" ht="15.95" customHeight="1" x14ac:dyDescent="0.25">
      <c r="A54" s="13" t="s">
        <v>82</v>
      </c>
      <c r="B54" s="523" t="s">
        <v>68</v>
      </c>
      <c r="C54" s="524"/>
      <c r="D54" s="524"/>
      <c r="E54" s="524"/>
      <c r="F54" s="524"/>
      <c r="G54" s="524"/>
      <c r="H54" s="524"/>
      <c r="I54" s="524"/>
      <c r="J54" s="524"/>
      <c r="K54" s="524"/>
      <c r="L54" s="524"/>
      <c r="M54" s="524"/>
      <c r="N54" s="524"/>
      <c r="O54" s="525"/>
    </row>
    <row r="55" spans="1:17" ht="15" customHeight="1" x14ac:dyDescent="0.25">
      <c r="A55" s="32" t="s">
        <v>83</v>
      </c>
      <c r="B55" s="29" t="s">
        <v>20</v>
      </c>
      <c r="C55" s="1">
        <v>10</v>
      </c>
      <c r="D55" s="16">
        <f>E55+G55</f>
        <v>78.599999999999994</v>
      </c>
      <c r="E55" s="16">
        <v>2.6</v>
      </c>
      <c r="F55" s="16">
        <v>0.7</v>
      </c>
      <c r="G55" s="16">
        <v>76</v>
      </c>
      <c r="H55" s="10">
        <f>I55+K55</f>
        <v>0</v>
      </c>
      <c r="I55" s="10"/>
      <c r="J55" s="10"/>
      <c r="K55" s="10"/>
      <c r="L55" s="12">
        <f>M55+O55</f>
        <v>78.599999999999994</v>
      </c>
      <c r="M55" s="12">
        <f t="shared" ref="M55:O55" si="18">E55+I55</f>
        <v>2.6</v>
      </c>
      <c r="N55" s="12">
        <f t="shared" si="18"/>
        <v>0.7</v>
      </c>
      <c r="O55" s="12">
        <f t="shared" si="18"/>
        <v>76</v>
      </c>
    </row>
    <row r="56" spans="1:17" ht="15.95" customHeight="1" x14ac:dyDescent="0.25">
      <c r="A56" s="20" t="s">
        <v>84</v>
      </c>
      <c r="B56" s="21" t="s">
        <v>180</v>
      </c>
      <c r="C56" s="119"/>
      <c r="D56" s="23">
        <f t="shared" ref="D56:O56" si="19">SUM(D55:D55)</f>
        <v>78.599999999999994</v>
      </c>
      <c r="E56" s="23">
        <f t="shared" si="19"/>
        <v>2.6</v>
      </c>
      <c r="F56" s="23">
        <f t="shared" si="19"/>
        <v>0.7</v>
      </c>
      <c r="G56" s="23">
        <f t="shared" si="19"/>
        <v>76</v>
      </c>
      <c r="H56" s="24">
        <f t="shared" si="19"/>
        <v>0</v>
      </c>
      <c r="I56" s="24">
        <f t="shared" si="19"/>
        <v>0</v>
      </c>
      <c r="J56" s="24">
        <f t="shared" si="19"/>
        <v>0</v>
      </c>
      <c r="K56" s="24">
        <f t="shared" si="19"/>
        <v>0</v>
      </c>
      <c r="L56" s="21">
        <f t="shared" ref="L56" si="20">M56+O56</f>
        <v>78.599999999999994</v>
      </c>
      <c r="M56" s="21">
        <f t="shared" si="19"/>
        <v>2.6</v>
      </c>
      <c r="N56" s="21">
        <f t="shared" si="19"/>
        <v>0.7</v>
      </c>
      <c r="O56" s="21">
        <f t="shared" si="19"/>
        <v>76</v>
      </c>
    </row>
    <row r="57" spans="1:17" ht="15.95" customHeight="1" x14ac:dyDescent="0.25">
      <c r="A57" s="113" t="s">
        <v>85</v>
      </c>
      <c r="B57" s="120" t="s">
        <v>172</v>
      </c>
      <c r="C57" s="121"/>
      <c r="D57" s="23">
        <f>D32+D40+D43+D46+D49+D53+D56</f>
        <v>1204.6999999999998</v>
      </c>
      <c r="E57" s="23">
        <f>E33+E40+E43+E46+E49+E53+E56</f>
        <v>15.8</v>
      </c>
      <c r="F57" s="23">
        <f t="shared" ref="F57:O57" si="21">F33+F40+F43+F46+F49+F53+F56</f>
        <v>3.4000000000000004</v>
      </c>
      <c r="G57" s="23">
        <f t="shared" si="21"/>
        <v>1188.9000000000001</v>
      </c>
      <c r="H57" s="24">
        <f t="shared" si="21"/>
        <v>0</v>
      </c>
      <c r="I57" s="24">
        <f t="shared" si="21"/>
        <v>0</v>
      </c>
      <c r="J57" s="24">
        <f t="shared" si="21"/>
        <v>0</v>
      </c>
      <c r="K57" s="24">
        <f t="shared" si="21"/>
        <v>0</v>
      </c>
      <c r="L57" s="21">
        <f>L33+L40+L43+L46+L49+L53+L56</f>
        <v>1204.6999999999998</v>
      </c>
      <c r="M57" s="21">
        <f t="shared" si="21"/>
        <v>15.8</v>
      </c>
      <c r="N57" s="21">
        <f t="shared" si="21"/>
        <v>3.4000000000000004</v>
      </c>
      <c r="O57" s="21">
        <f t="shared" si="21"/>
        <v>1188.9000000000001</v>
      </c>
    </row>
    <row r="58" spans="1:17" x14ac:dyDescent="0.25">
      <c r="A58" s="6"/>
      <c r="B58" s="6"/>
      <c r="C58" s="52"/>
      <c r="D58" s="6"/>
      <c r="E58" s="6"/>
      <c r="F58" s="6"/>
      <c r="G58" s="6"/>
      <c r="H58" s="122"/>
      <c r="I58" s="122"/>
      <c r="J58" s="122"/>
      <c r="L58" s="6"/>
      <c r="M58" s="6"/>
      <c r="N58" s="6"/>
    </row>
    <row r="59" spans="1:17" x14ac:dyDescent="0.25">
      <c r="A59" s="6"/>
      <c r="B59" s="114"/>
      <c r="C59" s="123"/>
      <c r="D59" s="114"/>
      <c r="E59" s="114"/>
      <c r="F59" s="114"/>
      <c r="G59" s="114"/>
      <c r="H59" s="124"/>
      <c r="I59" s="124"/>
      <c r="J59" s="124"/>
      <c r="K59" s="124"/>
      <c r="L59" s="114"/>
      <c r="M59" s="114"/>
      <c r="N59" s="114"/>
      <c r="P59" s="66" t="s">
        <v>305</v>
      </c>
      <c r="Q59" s="67">
        <f>SUMIF(C32:C55,1,L32:L55)</f>
        <v>0</v>
      </c>
    </row>
    <row r="60" spans="1:17" x14ac:dyDescent="0.25">
      <c r="A60" s="6"/>
      <c r="B60" s="6"/>
      <c r="C60" s="52"/>
      <c r="D60" s="6"/>
      <c r="E60" s="6"/>
      <c r="F60" s="6"/>
      <c r="G60" s="6"/>
      <c r="H60" s="122"/>
      <c r="I60" s="122"/>
      <c r="J60" s="122"/>
      <c r="L60" s="6"/>
      <c r="M60" s="6"/>
      <c r="N60" s="6"/>
      <c r="P60" s="66" t="s">
        <v>306</v>
      </c>
      <c r="Q60" s="67">
        <f>SUMIF(C32:C55,2,L32:L55)</f>
        <v>0</v>
      </c>
    </row>
    <row r="61" spans="1:17" x14ac:dyDescent="0.25">
      <c r="A61" s="6"/>
      <c r="B61" s="6"/>
      <c r="C61" s="52"/>
      <c r="D61" s="6"/>
      <c r="E61" s="6"/>
      <c r="F61" s="6"/>
      <c r="G61" s="6"/>
      <c r="H61" s="122"/>
      <c r="I61" s="122"/>
      <c r="J61" s="122"/>
      <c r="L61" s="6"/>
      <c r="M61" s="6"/>
      <c r="N61" s="6"/>
      <c r="O61" s="6"/>
      <c r="P61" s="66" t="s">
        <v>307</v>
      </c>
      <c r="Q61" s="67">
        <f>SUMIF(C32:C55,3,L32:L55)</f>
        <v>0</v>
      </c>
    </row>
    <row r="62" spans="1:17" x14ac:dyDescent="0.25">
      <c r="A62" s="6"/>
      <c r="B62" s="6"/>
      <c r="C62" s="52"/>
      <c r="D62" s="6"/>
      <c r="E62" s="6"/>
      <c r="F62" s="6"/>
      <c r="G62" s="6"/>
      <c r="H62" s="122"/>
      <c r="I62" s="122"/>
      <c r="J62" s="122"/>
      <c r="L62" s="6"/>
      <c r="M62" s="6"/>
      <c r="N62" s="6"/>
      <c r="P62" s="66" t="s">
        <v>308</v>
      </c>
      <c r="Q62" s="67">
        <f>SUMIF(C32:C55,4,L32:L55)</f>
        <v>686.3</v>
      </c>
    </row>
    <row r="63" spans="1:17" x14ac:dyDescent="0.25">
      <c r="A63" s="6"/>
      <c r="B63" s="6"/>
      <c r="C63" s="52"/>
      <c r="D63" s="6"/>
      <c r="E63" s="6"/>
      <c r="F63" s="6"/>
      <c r="G63" s="6"/>
      <c r="H63" s="122"/>
      <c r="I63" s="122"/>
      <c r="J63" s="122"/>
      <c r="L63" s="6"/>
      <c r="M63" s="6"/>
      <c r="N63" s="6"/>
      <c r="P63" s="66" t="s">
        <v>311</v>
      </c>
      <c r="Q63" s="67">
        <f>SUMIF(C32:C55,5,L32:L55)</f>
        <v>256.29999999999995</v>
      </c>
    </row>
    <row r="64" spans="1:17" x14ac:dyDescent="0.25">
      <c r="A64" s="6"/>
      <c r="B64" s="6"/>
      <c r="C64" s="52"/>
      <c r="D64" s="6"/>
      <c r="E64" s="6"/>
      <c r="F64" s="6"/>
      <c r="G64" s="6"/>
      <c r="H64" s="122"/>
      <c r="I64" s="122"/>
      <c r="J64" s="122"/>
      <c r="L64" s="6"/>
      <c r="M64" s="6"/>
      <c r="N64" s="6"/>
      <c r="P64" s="66" t="s">
        <v>309</v>
      </c>
      <c r="Q64" s="67">
        <f>SUMIF(C32:C55,6,L32:L55)</f>
        <v>10.1</v>
      </c>
    </row>
    <row r="65" spans="1:17" x14ac:dyDescent="0.25">
      <c r="A65" s="6"/>
      <c r="B65" s="6"/>
      <c r="C65" s="52"/>
      <c r="D65" s="6"/>
      <c r="E65" s="6"/>
      <c r="F65" s="6"/>
      <c r="G65" s="6"/>
      <c r="H65" s="122"/>
      <c r="I65" s="122"/>
      <c r="J65" s="122"/>
      <c r="L65" s="6"/>
      <c r="M65" s="6"/>
      <c r="N65" s="6"/>
      <c r="P65" s="66" t="s">
        <v>310</v>
      </c>
      <c r="Q65" s="67">
        <f>SUMIF(C32:C55,7,L32:L55)</f>
        <v>0</v>
      </c>
    </row>
    <row r="66" spans="1:17" x14ac:dyDescent="0.25">
      <c r="A66" s="6"/>
      <c r="B66" s="6"/>
      <c r="C66" s="52"/>
      <c r="D66" s="6"/>
      <c r="E66" s="6"/>
      <c r="F66" s="6"/>
      <c r="G66" s="6"/>
      <c r="H66" s="122"/>
      <c r="I66" s="122"/>
      <c r="J66" s="122"/>
      <c r="L66" s="6"/>
      <c r="M66" s="6"/>
      <c r="N66" s="6"/>
      <c r="P66" s="66" t="s">
        <v>312</v>
      </c>
      <c r="Q66" s="67">
        <f>SUMIF(C32:C55,8,L32:L55)</f>
        <v>173.4</v>
      </c>
    </row>
    <row r="67" spans="1:17" x14ac:dyDescent="0.25">
      <c r="A67" s="6"/>
      <c r="B67" s="6"/>
      <c r="C67" s="52"/>
      <c r="D67" s="6"/>
      <c r="E67" s="6"/>
      <c r="F67" s="6"/>
      <c r="G67" s="6"/>
      <c r="H67" s="122"/>
      <c r="I67" s="122"/>
      <c r="J67" s="122"/>
      <c r="L67" s="6"/>
      <c r="M67" s="6"/>
      <c r="N67" s="6"/>
      <c r="P67" s="66" t="s">
        <v>313</v>
      </c>
      <c r="Q67" s="67">
        <f>SUMIF(C32:C55,9,L32:L55)</f>
        <v>0</v>
      </c>
    </row>
    <row r="68" spans="1:17" x14ac:dyDescent="0.25">
      <c r="A68" s="6"/>
      <c r="B68" s="6"/>
      <c r="C68" s="52"/>
      <c r="D68" s="6"/>
      <c r="E68" s="6"/>
      <c r="F68" s="6"/>
      <c r="G68" s="6"/>
      <c r="H68" s="122"/>
      <c r="I68" s="122"/>
      <c r="J68" s="122"/>
      <c r="L68" s="6"/>
      <c r="M68" s="6"/>
      <c r="N68" s="6"/>
      <c r="P68" s="66" t="s">
        <v>314</v>
      </c>
      <c r="Q68" s="67">
        <f>SUMIF(C32:C55,10,L32:L55)</f>
        <v>78.599999999999994</v>
      </c>
    </row>
    <row r="69" spans="1:17" x14ac:dyDescent="0.25">
      <c r="A69" s="6"/>
      <c r="B69" s="6"/>
      <c r="C69" s="52"/>
      <c r="D69" s="6"/>
      <c r="E69" s="6"/>
      <c r="F69" s="6"/>
      <c r="G69" s="6"/>
      <c r="H69" s="122"/>
      <c r="I69" s="122"/>
      <c r="J69" s="122"/>
      <c r="L69" s="6"/>
      <c r="M69" s="6"/>
      <c r="N69" s="6"/>
      <c r="P69" s="71" t="s">
        <v>172</v>
      </c>
      <c r="Q69" s="72">
        <f>SUM(Q59:Q68)</f>
        <v>1204.6999999999998</v>
      </c>
    </row>
    <row r="70" spans="1:17" x14ac:dyDescent="0.25">
      <c r="A70" s="6"/>
      <c r="B70" s="6"/>
      <c r="C70" s="52"/>
      <c r="D70" s="6"/>
      <c r="E70" s="6"/>
      <c r="F70" s="6"/>
      <c r="G70" s="6"/>
      <c r="H70" s="122"/>
      <c r="I70" s="122"/>
      <c r="J70" s="122"/>
      <c r="L70" s="6"/>
      <c r="M70" s="6"/>
      <c r="N70" s="6"/>
      <c r="P70" s="73"/>
      <c r="Q70" s="73">
        <f>Q69-L57</f>
        <v>0</v>
      </c>
    </row>
    <row r="71" spans="1:17" x14ac:dyDescent="0.25">
      <c r="A71" s="6"/>
      <c r="B71" s="6"/>
      <c r="C71" s="52"/>
      <c r="D71" s="6"/>
      <c r="E71" s="6"/>
      <c r="F71" s="6"/>
      <c r="G71" s="6"/>
      <c r="H71" s="122"/>
      <c r="I71" s="122"/>
      <c r="J71" s="122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22"/>
      <c r="I72" s="122"/>
      <c r="J72" s="122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22"/>
      <c r="I73" s="122"/>
      <c r="J73" s="122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22"/>
      <c r="I74" s="122"/>
      <c r="J74" s="122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22"/>
      <c r="I75" s="122"/>
      <c r="J75" s="122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22"/>
      <c r="I76" s="122"/>
      <c r="J76" s="122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22"/>
      <c r="I77" s="122"/>
      <c r="J77" s="122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22"/>
      <c r="I78" s="122"/>
      <c r="J78" s="122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22"/>
      <c r="I79" s="122"/>
      <c r="J79" s="122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22"/>
      <c r="I80" s="122"/>
      <c r="J80" s="122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22"/>
      <c r="I81" s="122"/>
      <c r="J81" s="122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22"/>
      <c r="I82" s="122"/>
      <c r="J82" s="122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22"/>
      <c r="I83" s="122"/>
      <c r="J83" s="122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22"/>
      <c r="I84" s="122"/>
      <c r="J84" s="122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22"/>
      <c r="I85" s="122"/>
      <c r="J85" s="122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22"/>
      <c r="I86" s="122"/>
      <c r="J86" s="122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22"/>
      <c r="I87" s="122"/>
      <c r="J87" s="122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22"/>
      <c r="I88" s="122"/>
      <c r="J88" s="122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22"/>
      <c r="I89" s="122"/>
      <c r="J89" s="122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22"/>
      <c r="I90" s="122"/>
      <c r="J90" s="122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22"/>
      <c r="I91" s="122"/>
      <c r="J91" s="122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22"/>
      <c r="I92" s="122"/>
      <c r="J92" s="122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22"/>
      <c r="I93" s="122"/>
      <c r="J93" s="122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22"/>
      <c r="I94" s="122"/>
      <c r="J94" s="122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22"/>
      <c r="I95" s="122"/>
      <c r="J95" s="122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22"/>
      <c r="I96" s="122"/>
      <c r="J96" s="122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22"/>
      <c r="I97" s="122"/>
      <c r="J97" s="122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22"/>
      <c r="I98" s="122"/>
      <c r="J98" s="122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22"/>
      <c r="I99" s="122"/>
      <c r="J99" s="122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22"/>
      <c r="I100" s="122"/>
      <c r="J100" s="122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22"/>
      <c r="I101" s="122"/>
      <c r="J101" s="122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22"/>
      <c r="I102" s="122"/>
      <c r="J102" s="122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22"/>
      <c r="I103" s="122"/>
      <c r="J103" s="122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22"/>
      <c r="I104" s="122"/>
      <c r="J104" s="122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22"/>
      <c r="I105" s="122"/>
      <c r="J105" s="122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22"/>
      <c r="I106" s="122"/>
      <c r="J106" s="122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22"/>
      <c r="I107" s="122"/>
      <c r="J107" s="122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22"/>
      <c r="I108" s="122"/>
      <c r="J108" s="122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22"/>
      <c r="I109" s="122"/>
      <c r="J109" s="122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22"/>
      <c r="I110" s="122"/>
      <c r="J110" s="122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22"/>
      <c r="I111" s="122"/>
      <c r="J111" s="122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22"/>
      <c r="I112" s="122"/>
      <c r="J112" s="122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22"/>
      <c r="I113" s="122"/>
      <c r="J113" s="122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22"/>
      <c r="I114" s="122"/>
      <c r="J114" s="122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22"/>
      <c r="I115" s="122"/>
      <c r="J115" s="122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22"/>
      <c r="I116" s="122"/>
      <c r="J116" s="122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22"/>
      <c r="I117" s="122"/>
      <c r="J117" s="122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22"/>
      <c r="I118" s="122"/>
      <c r="J118" s="122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22"/>
      <c r="I119" s="122"/>
      <c r="J119" s="122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22"/>
      <c r="I120" s="122"/>
      <c r="J120" s="122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22"/>
      <c r="I121" s="122"/>
      <c r="J121" s="122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22"/>
      <c r="I122" s="122"/>
      <c r="J122" s="122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22"/>
      <c r="I123" s="122"/>
      <c r="J123" s="122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22"/>
      <c r="I124" s="122"/>
      <c r="J124" s="122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22"/>
      <c r="I125" s="122"/>
      <c r="J125" s="122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22"/>
      <c r="I126" s="122"/>
      <c r="J126" s="122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22"/>
      <c r="I127" s="122"/>
      <c r="J127" s="122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22"/>
      <c r="I128" s="122"/>
      <c r="J128" s="122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22"/>
      <c r="I129" s="122"/>
      <c r="J129" s="122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22"/>
      <c r="I130" s="122"/>
      <c r="J130" s="122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22"/>
      <c r="I131" s="122"/>
      <c r="J131" s="122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22"/>
      <c r="I132" s="122"/>
      <c r="J132" s="122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22"/>
      <c r="I133" s="122"/>
      <c r="J133" s="122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22"/>
      <c r="I134" s="122"/>
      <c r="J134" s="122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22"/>
      <c r="I135" s="122"/>
      <c r="J135" s="122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22"/>
      <c r="I136" s="122"/>
      <c r="J136" s="122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22"/>
      <c r="I137" s="122"/>
      <c r="J137" s="122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22"/>
      <c r="I138" s="122"/>
      <c r="J138" s="122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22"/>
      <c r="I139" s="122"/>
      <c r="J139" s="122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22"/>
      <c r="I140" s="122"/>
      <c r="J140" s="122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22"/>
      <c r="I141" s="122"/>
      <c r="J141" s="122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22"/>
      <c r="I142" s="122"/>
      <c r="J142" s="122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22"/>
      <c r="I143" s="122"/>
      <c r="J143" s="122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22"/>
      <c r="I144" s="122"/>
      <c r="J144" s="122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22"/>
      <c r="I145" s="122"/>
      <c r="J145" s="122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22"/>
      <c r="I146" s="122"/>
      <c r="J146" s="122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22"/>
      <c r="I147" s="122"/>
      <c r="J147" s="122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22"/>
      <c r="I148" s="122"/>
      <c r="J148" s="122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22"/>
      <c r="I149" s="122"/>
      <c r="J149" s="122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22"/>
      <c r="I150" s="122"/>
      <c r="J150" s="122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22"/>
      <c r="I151" s="122"/>
      <c r="J151" s="122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22"/>
      <c r="I152" s="122"/>
      <c r="J152" s="122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22"/>
      <c r="I153" s="122"/>
      <c r="J153" s="122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22"/>
      <c r="I154" s="122"/>
      <c r="J154" s="122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22"/>
      <c r="I155" s="122"/>
      <c r="J155" s="122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22"/>
      <c r="I156" s="122"/>
      <c r="J156" s="122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22"/>
      <c r="I157" s="122"/>
      <c r="J157" s="122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22"/>
      <c r="I158" s="122"/>
      <c r="J158" s="122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22"/>
      <c r="I159" s="122"/>
      <c r="J159" s="122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22"/>
      <c r="I160" s="122"/>
      <c r="J160" s="122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22"/>
      <c r="I161" s="122"/>
      <c r="J161" s="122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22"/>
      <c r="I162" s="122"/>
      <c r="J162" s="122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122"/>
      <c r="I163" s="122"/>
      <c r="J163" s="122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122"/>
      <c r="I164" s="122"/>
      <c r="J164" s="122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122"/>
      <c r="I165" s="122"/>
      <c r="J165" s="122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122"/>
      <c r="I166" s="122"/>
      <c r="J166" s="122"/>
      <c r="L166" s="6"/>
      <c r="M166" s="6"/>
      <c r="N166" s="6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s="2" customFormat="1" x14ac:dyDescent="0.25">
      <c r="C177" s="53"/>
    </row>
    <row r="178" spans="3:3" s="2" customFormat="1" x14ac:dyDescent="0.25">
      <c r="C178" s="53"/>
    </row>
    <row r="179" spans="3:3" s="2" customFormat="1" x14ac:dyDescent="0.25">
      <c r="C179" s="53"/>
    </row>
    <row r="180" spans="3:3" s="2" customFormat="1" x14ac:dyDescent="0.25">
      <c r="C180" s="53"/>
    </row>
    <row r="181" spans="3:3" s="2" customFormat="1" x14ac:dyDescent="0.25">
      <c r="C181" s="53"/>
    </row>
    <row r="182" spans="3:3" s="2" customFormat="1" x14ac:dyDescent="0.25">
      <c r="C182" s="53"/>
    </row>
    <row r="183" spans="3:3" s="2" customFormat="1" x14ac:dyDescent="0.25">
      <c r="C183" s="53"/>
    </row>
    <row r="184" spans="3:3" s="2" customFormat="1" x14ac:dyDescent="0.25">
      <c r="C184" s="53"/>
    </row>
    <row r="185" spans="3:3" s="2" customFormat="1" x14ac:dyDescent="0.25">
      <c r="C185" s="53"/>
    </row>
    <row r="186" spans="3:3" s="2" customFormat="1" x14ac:dyDescent="0.25">
      <c r="C186" s="53"/>
    </row>
    <row r="187" spans="3:3" s="2" customFormat="1" x14ac:dyDescent="0.25">
      <c r="C187" s="53"/>
    </row>
    <row r="188" spans="3:3" s="2" customFormat="1" x14ac:dyDescent="0.25">
      <c r="C188" s="53"/>
    </row>
    <row r="189" spans="3:3" s="2" customFormat="1" x14ac:dyDescent="0.25">
      <c r="C189" s="53"/>
    </row>
    <row r="190" spans="3:3" s="2" customFormat="1" x14ac:dyDescent="0.25">
      <c r="C190" s="53"/>
    </row>
    <row r="191" spans="3:3" s="2" customFormat="1" x14ac:dyDescent="0.25">
      <c r="C191" s="53"/>
    </row>
    <row r="192" spans="3:3" s="2" customFormat="1" x14ac:dyDescent="0.25">
      <c r="C192" s="53"/>
    </row>
    <row r="193" spans="3:3" s="2" customFormat="1" x14ac:dyDescent="0.25">
      <c r="C193" s="53"/>
    </row>
    <row r="194" spans="3:3" s="2" customFormat="1" x14ac:dyDescent="0.25">
      <c r="C194" s="53"/>
    </row>
    <row r="195" spans="3:3" s="2" customFormat="1" x14ac:dyDescent="0.25">
      <c r="C195" s="53"/>
    </row>
    <row r="196" spans="3:3" s="2" customFormat="1" x14ac:dyDescent="0.25">
      <c r="C196" s="53"/>
    </row>
    <row r="197" spans="3:3" s="2" customFormat="1" x14ac:dyDescent="0.25">
      <c r="C197" s="53"/>
    </row>
    <row r="198" spans="3:3" s="2" customFormat="1" x14ac:dyDescent="0.25">
      <c r="C198" s="53"/>
    </row>
    <row r="199" spans="3:3" s="2" customFormat="1" x14ac:dyDescent="0.25">
      <c r="C199" s="53"/>
    </row>
    <row r="200" spans="3:3" s="2" customFormat="1" x14ac:dyDescent="0.25">
      <c r="C200" s="53"/>
    </row>
    <row r="201" spans="3:3" s="2" customFormat="1" x14ac:dyDescent="0.25">
      <c r="C201" s="53"/>
    </row>
    <row r="202" spans="3:3" s="2" customFormat="1" x14ac:dyDescent="0.25">
      <c r="C202" s="53"/>
    </row>
    <row r="203" spans="3:3" s="2" customFormat="1" x14ac:dyDescent="0.25">
      <c r="C203" s="53"/>
    </row>
    <row r="204" spans="3:3" s="2" customFormat="1" x14ac:dyDescent="0.25">
      <c r="C204" s="53"/>
    </row>
    <row r="205" spans="3:3" s="2" customFormat="1" x14ac:dyDescent="0.25">
      <c r="C205" s="53"/>
    </row>
    <row r="206" spans="3:3" s="2" customFormat="1" x14ac:dyDescent="0.25">
      <c r="C206" s="53"/>
    </row>
    <row r="207" spans="3:3" s="2" customFormat="1" x14ac:dyDescent="0.25">
      <c r="C207" s="53"/>
    </row>
    <row r="208" spans="3:3" s="2" customFormat="1" x14ac:dyDescent="0.25">
      <c r="C208" s="53"/>
    </row>
    <row r="209" spans="3:3" s="2" customFormat="1" x14ac:dyDescent="0.25">
      <c r="C209" s="53"/>
    </row>
    <row r="210" spans="3:3" s="2" customFormat="1" x14ac:dyDescent="0.25">
      <c r="C210" s="53"/>
    </row>
    <row r="211" spans="3:3" s="2" customFormat="1" x14ac:dyDescent="0.25">
      <c r="C211" s="53"/>
    </row>
    <row r="212" spans="3:3" s="2" customFormat="1" x14ac:dyDescent="0.25">
      <c r="C212" s="53"/>
    </row>
    <row r="213" spans="3:3" s="2" customFormat="1" x14ac:dyDescent="0.25">
      <c r="C213" s="53"/>
    </row>
    <row r="214" spans="3:3" s="2" customFormat="1" x14ac:dyDescent="0.25">
      <c r="C214" s="53"/>
    </row>
    <row r="215" spans="3:3" s="2" customFormat="1" x14ac:dyDescent="0.25">
      <c r="C215" s="53"/>
    </row>
    <row r="216" spans="3:3" s="2" customFormat="1" x14ac:dyDescent="0.25">
      <c r="C216" s="53"/>
    </row>
    <row r="217" spans="3:3" s="2" customFormat="1" x14ac:dyDescent="0.25">
      <c r="C217" s="53"/>
    </row>
    <row r="218" spans="3:3" s="2" customFormat="1" x14ac:dyDescent="0.25">
      <c r="C218" s="53"/>
    </row>
    <row r="219" spans="3:3" s="2" customFormat="1" x14ac:dyDescent="0.25">
      <c r="C219" s="53"/>
    </row>
    <row r="220" spans="3:3" s="2" customFormat="1" x14ac:dyDescent="0.25">
      <c r="C220" s="53"/>
    </row>
    <row r="221" spans="3:3" s="2" customFormat="1" x14ac:dyDescent="0.25">
      <c r="C221" s="53"/>
    </row>
    <row r="222" spans="3:3" s="2" customFormat="1" x14ac:dyDescent="0.25">
      <c r="C222" s="53"/>
    </row>
    <row r="223" spans="3:3" s="2" customFormat="1" x14ac:dyDescent="0.25">
      <c r="C223" s="53"/>
    </row>
    <row r="224" spans="3:3" s="2" customFormat="1" x14ac:dyDescent="0.25">
      <c r="C224" s="53"/>
    </row>
    <row r="225" spans="3:3" s="2" customFormat="1" x14ac:dyDescent="0.25">
      <c r="C225" s="53"/>
    </row>
    <row r="226" spans="3:3" s="2" customFormat="1" x14ac:dyDescent="0.25">
      <c r="C226" s="53"/>
    </row>
    <row r="227" spans="3:3" s="2" customFormat="1" x14ac:dyDescent="0.25">
      <c r="C227" s="53"/>
    </row>
    <row r="228" spans="3:3" s="2" customFormat="1" x14ac:dyDescent="0.25">
      <c r="C228" s="53"/>
    </row>
    <row r="229" spans="3:3" s="2" customFormat="1" x14ac:dyDescent="0.25">
      <c r="C229" s="53"/>
    </row>
    <row r="230" spans="3:3" s="2" customFormat="1" x14ac:dyDescent="0.25">
      <c r="C230" s="53"/>
    </row>
    <row r="231" spans="3:3" s="2" customFormat="1" x14ac:dyDescent="0.25">
      <c r="C231" s="53"/>
    </row>
    <row r="232" spans="3:3" s="2" customFormat="1" x14ac:dyDescent="0.25">
      <c r="C232" s="53"/>
    </row>
    <row r="233" spans="3:3" s="2" customFormat="1" x14ac:dyDescent="0.25">
      <c r="C233" s="53"/>
    </row>
    <row r="234" spans="3:3" s="2" customFormat="1" x14ac:dyDescent="0.25">
      <c r="C234" s="53"/>
    </row>
    <row r="235" spans="3:3" s="2" customFormat="1" x14ac:dyDescent="0.25">
      <c r="C235" s="53"/>
    </row>
    <row r="236" spans="3:3" s="2" customFormat="1" x14ac:dyDescent="0.25">
      <c r="C236" s="53"/>
    </row>
    <row r="237" spans="3:3" s="2" customFormat="1" x14ac:dyDescent="0.25">
      <c r="C237" s="53"/>
    </row>
    <row r="238" spans="3:3" s="2" customFormat="1" x14ac:dyDescent="0.25">
      <c r="C238" s="53"/>
    </row>
    <row r="239" spans="3:3" s="2" customFormat="1" x14ac:dyDescent="0.25">
      <c r="C239" s="53"/>
    </row>
    <row r="240" spans="3:3" s="2" customFormat="1" x14ac:dyDescent="0.25">
      <c r="C240" s="53"/>
    </row>
    <row r="241" spans="3:3" s="2" customFormat="1" x14ac:dyDescent="0.25">
      <c r="C241" s="53"/>
    </row>
    <row r="242" spans="3:3" s="2" customFormat="1" x14ac:dyDescent="0.25">
      <c r="C242" s="53"/>
    </row>
    <row r="243" spans="3:3" s="2" customFormat="1" x14ac:dyDescent="0.25">
      <c r="C243" s="53"/>
    </row>
    <row r="244" spans="3:3" s="2" customFormat="1" x14ac:dyDescent="0.25">
      <c r="C244" s="53"/>
    </row>
    <row r="245" spans="3:3" s="2" customFormat="1" x14ac:dyDescent="0.25">
      <c r="C245" s="53"/>
    </row>
    <row r="246" spans="3:3" s="2" customFormat="1" x14ac:dyDescent="0.25">
      <c r="C246" s="53"/>
    </row>
    <row r="247" spans="3:3" s="2" customFormat="1" x14ac:dyDescent="0.25">
      <c r="C247" s="53"/>
    </row>
    <row r="248" spans="3:3" s="2" customFormat="1" x14ac:dyDescent="0.25">
      <c r="C248" s="53"/>
    </row>
    <row r="249" spans="3:3" s="2" customFormat="1" x14ac:dyDescent="0.25">
      <c r="C249" s="53"/>
    </row>
    <row r="250" spans="3:3" s="2" customFormat="1" x14ac:dyDescent="0.25">
      <c r="C250" s="53"/>
    </row>
    <row r="251" spans="3:3" s="2" customFormat="1" x14ac:dyDescent="0.25">
      <c r="C251" s="53"/>
    </row>
    <row r="252" spans="3:3" s="2" customFormat="1" x14ac:dyDescent="0.25">
      <c r="C252" s="53"/>
    </row>
    <row r="253" spans="3:3" s="2" customFormat="1" x14ac:dyDescent="0.25">
      <c r="C253" s="53"/>
    </row>
    <row r="254" spans="3:3" s="2" customFormat="1" x14ac:dyDescent="0.25">
      <c r="C254" s="53"/>
    </row>
    <row r="255" spans="3:3" s="2" customFormat="1" x14ac:dyDescent="0.25">
      <c r="C255" s="53"/>
    </row>
    <row r="256" spans="3:3" s="2" customFormat="1" x14ac:dyDescent="0.25">
      <c r="C256" s="53"/>
    </row>
    <row r="257" spans="3:3" s="2" customFormat="1" x14ac:dyDescent="0.25">
      <c r="C257" s="53"/>
    </row>
    <row r="258" spans="3:3" s="2" customFormat="1" x14ac:dyDescent="0.25">
      <c r="C258" s="53"/>
    </row>
    <row r="259" spans="3:3" s="2" customFormat="1" x14ac:dyDescent="0.25">
      <c r="C259" s="53"/>
    </row>
    <row r="260" spans="3:3" s="2" customFormat="1" x14ac:dyDescent="0.25">
      <c r="C260" s="53"/>
    </row>
    <row r="261" spans="3:3" s="2" customFormat="1" x14ac:dyDescent="0.25">
      <c r="C261" s="53"/>
    </row>
    <row r="262" spans="3:3" s="2" customFormat="1" x14ac:dyDescent="0.25">
      <c r="C262" s="53"/>
    </row>
    <row r="263" spans="3:3" s="2" customFormat="1" x14ac:dyDescent="0.25">
      <c r="C263" s="53"/>
    </row>
    <row r="264" spans="3:3" s="2" customFormat="1" x14ac:dyDescent="0.25">
      <c r="C264" s="53"/>
    </row>
    <row r="265" spans="3:3" s="2" customFormat="1" x14ac:dyDescent="0.25">
      <c r="C265" s="53"/>
    </row>
    <row r="266" spans="3:3" s="2" customFormat="1" x14ac:dyDescent="0.25">
      <c r="C266" s="53"/>
    </row>
    <row r="267" spans="3:3" s="2" customFormat="1" x14ac:dyDescent="0.25">
      <c r="C267" s="53"/>
    </row>
    <row r="268" spans="3:3" s="2" customFormat="1" x14ac:dyDescent="0.25">
      <c r="C268" s="53"/>
    </row>
    <row r="269" spans="3:3" s="2" customFormat="1" x14ac:dyDescent="0.25">
      <c r="C269" s="53"/>
    </row>
    <row r="270" spans="3:3" s="2" customFormat="1" x14ac:dyDescent="0.25">
      <c r="C270" s="53"/>
    </row>
    <row r="271" spans="3:3" s="2" customFormat="1" x14ac:dyDescent="0.25">
      <c r="C271" s="53"/>
    </row>
    <row r="272" spans="3:3" s="2" customFormat="1" x14ac:dyDescent="0.25">
      <c r="C272" s="53"/>
    </row>
    <row r="273" spans="3:3" s="2" customFormat="1" x14ac:dyDescent="0.25">
      <c r="C273" s="53"/>
    </row>
    <row r="274" spans="3:3" s="2" customFormat="1" x14ac:dyDescent="0.25">
      <c r="C274" s="53"/>
    </row>
    <row r="275" spans="3:3" s="2" customFormat="1" x14ac:dyDescent="0.25">
      <c r="C275" s="53"/>
    </row>
    <row r="276" spans="3:3" s="2" customFormat="1" x14ac:dyDescent="0.25">
      <c r="C276" s="53"/>
    </row>
    <row r="277" spans="3:3" s="2" customFormat="1" x14ac:dyDescent="0.25">
      <c r="C277" s="53"/>
    </row>
    <row r="278" spans="3:3" s="2" customFormat="1" x14ac:dyDescent="0.25">
      <c r="C278" s="53"/>
    </row>
    <row r="279" spans="3:3" s="2" customFormat="1" x14ac:dyDescent="0.25">
      <c r="C279" s="53"/>
    </row>
    <row r="280" spans="3:3" s="2" customFormat="1" x14ac:dyDescent="0.25">
      <c r="C280" s="53"/>
    </row>
    <row r="281" spans="3:3" s="2" customFormat="1" x14ac:dyDescent="0.25">
      <c r="C281" s="53"/>
    </row>
    <row r="282" spans="3:3" s="2" customFormat="1" x14ac:dyDescent="0.25">
      <c r="C282" s="53"/>
    </row>
    <row r="283" spans="3:3" s="2" customFormat="1" x14ac:dyDescent="0.25">
      <c r="C283" s="53"/>
    </row>
    <row r="284" spans="3:3" s="2" customFormat="1" x14ac:dyDescent="0.25">
      <c r="C284" s="53"/>
    </row>
    <row r="285" spans="3:3" s="2" customFormat="1" x14ac:dyDescent="0.25">
      <c r="C285" s="53"/>
    </row>
    <row r="286" spans="3:3" s="2" customFormat="1" x14ac:dyDescent="0.25">
      <c r="C286" s="53"/>
    </row>
    <row r="287" spans="3:3" s="2" customFormat="1" x14ac:dyDescent="0.25">
      <c r="C287" s="53"/>
    </row>
    <row r="288" spans="3:3" s="2" customFormat="1" x14ac:dyDescent="0.25">
      <c r="C288" s="53"/>
    </row>
    <row r="289" spans="3:3" s="2" customFormat="1" x14ac:dyDescent="0.25">
      <c r="C289" s="53"/>
    </row>
    <row r="290" spans="3:3" s="2" customFormat="1" x14ac:dyDescent="0.25">
      <c r="C290" s="53"/>
    </row>
    <row r="291" spans="3:3" s="2" customFormat="1" x14ac:dyDescent="0.25">
      <c r="C291" s="53"/>
    </row>
    <row r="292" spans="3:3" s="2" customFormat="1" x14ac:dyDescent="0.25">
      <c r="C292" s="53"/>
    </row>
    <row r="293" spans="3:3" s="2" customFormat="1" x14ac:dyDescent="0.25">
      <c r="C293" s="53"/>
    </row>
    <row r="294" spans="3:3" s="2" customFormat="1" x14ac:dyDescent="0.25">
      <c r="C294" s="53"/>
    </row>
    <row r="295" spans="3:3" s="2" customFormat="1" x14ac:dyDescent="0.25">
      <c r="C295" s="53"/>
    </row>
    <row r="296" spans="3:3" s="2" customFormat="1" x14ac:dyDescent="0.25">
      <c r="C296" s="53"/>
    </row>
    <row r="297" spans="3:3" s="2" customFormat="1" x14ac:dyDescent="0.25">
      <c r="C297" s="53"/>
    </row>
    <row r="298" spans="3:3" s="2" customFormat="1" x14ac:dyDescent="0.25">
      <c r="C298" s="53"/>
    </row>
    <row r="299" spans="3:3" s="2" customFormat="1" x14ac:dyDescent="0.25">
      <c r="C299" s="53"/>
    </row>
    <row r="300" spans="3:3" s="2" customFormat="1" x14ac:dyDescent="0.25">
      <c r="C300" s="53"/>
    </row>
    <row r="301" spans="3:3" s="2" customFormat="1" x14ac:dyDescent="0.25">
      <c r="C301" s="53"/>
    </row>
    <row r="302" spans="3:3" s="2" customFormat="1" x14ac:dyDescent="0.25">
      <c r="C302" s="53"/>
    </row>
    <row r="303" spans="3:3" s="2" customFormat="1" x14ac:dyDescent="0.25">
      <c r="C303" s="53"/>
    </row>
    <row r="304" spans="3:3" s="2" customFormat="1" x14ac:dyDescent="0.25">
      <c r="C304" s="53"/>
    </row>
    <row r="305" spans="3:3" s="2" customFormat="1" x14ac:dyDescent="0.25">
      <c r="C305" s="53"/>
    </row>
    <row r="306" spans="3:3" s="2" customFormat="1" x14ac:dyDescent="0.25">
      <c r="C306" s="53"/>
    </row>
    <row r="307" spans="3:3" s="2" customFormat="1" x14ac:dyDescent="0.25">
      <c r="C307" s="53"/>
    </row>
    <row r="308" spans="3:3" s="2" customFormat="1" x14ac:dyDescent="0.25">
      <c r="C308" s="53"/>
    </row>
    <row r="309" spans="3:3" s="2" customFormat="1" x14ac:dyDescent="0.25">
      <c r="C309" s="53"/>
    </row>
    <row r="310" spans="3:3" s="2" customFormat="1" x14ac:dyDescent="0.25">
      <c r="C310" s="53"/>
    </row>
    <row r="311" spans="3:3" s="2" customFormat="1" x14ac:dyDescent="0.25">
      <c r="C311" s="53"/>
    </row>
    <row r="312" spans="3:3" s="2" customFormat="1" x14ac:dyDescent="0.25">
      <c r="C312" s="53"/>
    </row>
    <row r="313" spans="3:3" s="2" customFormat="1" x14ac:dyDescent="0.25">
      <c r="C313" s="53"/>
    </row>
    <row r="314" spans="3:3" s="2" customFormat="1" x14ac:dyDescent="0.25">
      <c r="C314" s="53"/>
    </row>
    <row r="315" spans="3:3" s="2" customFormat="1" x14ac:dyDescent="0.25">
      <c r="C315" s="53"/>
    </row>
    <row r="316" spans="3:3" s="2" customFormat="1" x14ac:dyDescent="0.25">
      <c r="C316" s="53"/>
    </row>
    <row r="317" spans="3:3" s="2" customFormat="1" x14ac:dyDescent="0.25">
      <c r="C317" s="53"/>
    </row>
    <row r="318" spans="3:3" s="2" customFormat="1" x14ac:dyDescent="0.25">
      <c r="C318" s="53"/>
    </row>
    <row r="319" spans="3:3" s="2" customFormat="1" x14ac:dyDescent="0.25">
      <c r="C319" s="53"/>
    </row>
    <row r="320" spans="3:3" s="2" customFormat="1" x14ac:dyDescent="0.25">
      <c r="C320" s="53"/>
    </row>
    <row r="321" spans="3:3" s="2" customFormat="1" x14ac:dyDescent="0.25">
      <c r="C321" s="53"/>
    </row>
    <row r="322" spans="3:3" s="2" customFormat="1" x14ac:dyDescent="0.25">
      <c r="C322" s="53"/>
    </row>
    <row r="323" spans="3:3" s="2" customFormat="1" x14ac:dyDescent="0.25">
      <c r="C323" s="53"/>
    </row>
    <row r="324" spans="3:3" s="2" customFormat="1" x14ac:dyDescent="0.25">
      <c r="C324" s="53"/>
    </row>
    <row r="325" spans="3:3" s="2" customFormat="1" x14ac:dyDescent="0.25">
      <c r="C325" s="53"/>
    </row>
    <row r="326" spans="3:3" s="2" customFormat="1" x14ac:dyDescent="0.25">
      <c r="C326" s="53"/>
    </row>
    <row r="327" spans="3:3" s="2" customFormat="1" x14ac:dyDescent="0.25">
      <c r="C327" s="53"/>
    </row>
    <row r="328" spans="3:3" s="2" customFormat="1" x14ac:dyDescent="0.25">
      <c r="C328" s="53"/>
    </row>
    <row r="329" spans="3:3" s="2" customFormat="1" x14ac:dyDescent="0.25">
      <c r="C329" s="53"/>
    </row>
    <row r="330" spans="3:3" s="2" customFormat="1" x14ac:dyDescent="0.25">
      <c r="C330" s="53"/>
    </row>
    <row r="331" spans="3:3" s="2" customFormat="1" x14ac:dyDescent="0.25">
      <c r="C331" s="53"/>
    </row>
    <row r="332" spans="3:3" s="2" customFormat="1" x14ac:dyDescent="0.25">
      <c r="C332" s="53"/>
    </row>
    <row r="333" spans="3:3" s="2" customFormat="1" x14ac:dyDescent="0.25">
      <c r="C333" s="53"/>
    </row>
    <row r="334" spans="3:3" s="2" customFormat="1" x14ac:dyDescent="0.25">
      <c r="C334" s="53"/>
    </row>
    <row r="335" spans="3:3" s="2" customFormat="1" x14ac:dyDescent="0.25">
      <c r="C335" s="53"/>
    </row>
    <row r="336" spans="3:3" s="2" customFormat="1" x14ac:dyDescent="0.25">
      <c r="C336" s="53"/>
    </row>
    <row r="337" spans="3:3" s="2" customFormat="1" x14ac:dyDescent="0.25">
      <c r="C337" s="53"/>
    </row>
    <row r="338" spans="3:3" s="2" customFormat="1" x14ac:dyDescent="0.25">
      <c r="C338" s="53"/>
    </row>
    <row r="339" spans="3:3" s="2" customFormat="1" x14ac:dyDescent="0.25">
      <c r="C339" s="53"/>
    </row>
    <row r="340" spans="3:3" s="2" customFormat="1" x14ac:dyDescent="0.25">
      <c r="C340" s="53"/>
    </row>
    <row r="341" spans="3:3" s="2" customFormat="1" x14ac:dyDescent="0.25">
      <c r="C341" s="53"/>
    </row>
    <row r="342" spans="3:3" s="2" customFormat="1" x14ac:dyDescent="0.25">
      <c r="C342" s="53"/>
    </row>
    <row r="343" spans="3:3" s="2" customFormat="1" x14ac:dyDescent="0.25">
      <c r="C343" s="53"/>
    </row>
    <row r="344" spans="3:3" s="2" customFormat="1" x14ac:dyDescent="0.25">
      <c r="C344" s="53"/>
    </row>
    <row r="345" spans="3:3" s="2" customFormat="1" x14ac:dyDescent="0.25">
      <c r="C345" s="53"/>
    </row>
    <row r="346" spans="3:3" s="2" customFormat="1" x14ac:dyDescent="0.25">
      <c r="C346" s="53"/>
    </row>
    <row r="347" spans="3:3" s="2" customFormat="1" x14ac:dyDescent="0.25">
      <c r="C347" s="53"/>
    </row>
    <row r="348" spans="3:3" s="2" customFormat="1" x14ac:dyDescent="0.25">
      <c r="C348" s="53"/>
    </row>
    <row r="349" spans="3:3" s="2" customFormat="1" x14ac:dyDescent="0.25">
      <c r="C349" s="53"/>
    </row>
    <row r="350" spans="3:3" s="2" customFormat="1" x14ac:dyDescent="0.25">
      <c r="C350" s="53"/>
    </row>
    <row r="351" spans="3:3" s="2" customFormat="1" x14ac:dyDescent="0.25">
      <c r="C351" s="53"/>
    </row>
    <row r="352" spans="3:3" s="2" customFormat="1" x14ac:dyDescent="0.25">
      <c r="C352" s="53"/>
    </row>
    <row r="353" spans="3:3" s="2" customFormat="1" x14ac:dyDescent="0.25">
      <c r="C353" s="53"/>
    </row>
    <row r="354" spans="3:3" s="2" customFormat="1" x14ac:dyDescent="0.25">
      <c r="C354" s="53"/>
    </row>
    <row r="355" spans="3:3" s="2" customFormat="1" x14ac:dyDescent="0.25">
      <c r="C355" s="53"/>
    </row>
    <row r="356" spans="3:3" s="2" customFormat="1" x14ac:dyDescent="0.25">
      <c r="C356" s="53"/>
    </row>
    <row r="357" spans="3:3" s="2" customFormat="1" x14ac:dyDescent="0.25">
      <c r="C357" s="53"/>
    </row>
    <row r="358" spans="3:3" s="2" customFormat="1" x14ac:dyDescent="0.25">
      <c r="C358" s="53"/>
    </row>
    <row r="359" spans="3:3" s="2" customFormat="1" x14ac:dyDescent="0.25">
      <c r="C359" s="53"/>
    </row>
    <row r="360" spans="3:3" s="2" customFormat="1" x14ac:dyDescent="0.25">
      <c r="C360" s="53"/>
    </row>
    <row r="361" spans="3:3" s="2" customFormat="1" x14ac:dyDescent="0.25">
      <c r="C361" s="53"/>
    </row>
    <row r="362" spans="3:3" s="2" customFormat="1" x14ac:dyDescent="0.25">
      <c r="C362" s="53"/>
    </row>
    <row r="363" spans="3:3" s="2" customFormat="1" x14ac:dyDescent="0.25">
      <c r="C363" s="53"/>
    </row>
    <row r="364" spans="3:3" s="2" customFormat="1" x14ac:dyDescent="0.25">
      <c r="C364" s="53"/>
    </row>
    <row r="365" spans="3:3" s="2" customFormat="1" x14ac:dyDescent="0.25">
      <c r="C365" s="53"/>
    </row>
    <row r="366" spans="3:3" s="2" customFormat="1" x14ac:dyDescent="0.25">
      <c r="C366" s="53"/>
    </row>
    <row r="367" spans="3:3" s="2" customFormat="1" x14ac:dyDescent="0.25">
      <c r="C367" s="53"/>
    </row>
    <row r="368" spans="3:3" s="2" customFormat="1" x14ac:dyDescent="0.25">
      <c r="C368" s="53"/>
    </row>
    <row r="369" spans="3:3" s="2" customFormat="1" x14ac:dyDescent="0.25">
      <c r="C369" s="53"/>
    </row>
    <row r="370" spans="3:3" s="2" customFormat="1" x14ac:dyDescent="0.25">
      <c r="C370" s="53"/>
    </row>
    <row r="371" spans="3:3" s="2" customFormat="1" x14ac:dyDescent="0.25">
      <c r="C371" s="53"/>
    </row>
    <row r="372" spans="3:3" s="2" customFormat="1" x14ac:dyDescent="0.25">
      <c r="C372" s="53"/>
    </row>
    <row r="373" spans="3:3" s="2" customFormat="1" x14ac:dyDescent="0.25">
      <c r="C373" s="53"/>
    </row>
    <row r="374" spans="3:3" s="2" customFormat="1" x14ac:dyDescent="0.25">
      <c r="C374" s="53"/>
    </row>
    <row r="375" spans="3:3" s="2" customFormat="1" x14ac:dyDescent="0.25">
      <c r="C375" s="53"/>
    </row>
    <row r="376" spans="3:3" s="2" customFormat="1" x14ac:dyDescent="0.25">
      <c r="C376" s="53"/>
    </row>
    <row r="377" spans="3:3" s="2" customFormat="1" x14ac:dyDescent="0.25">
      <c r="C377" s="53"/>
    </row>
    <row r="378" spans="3:3" s="2" customFormat="1" x14ac:dyDescent="0.25">
      <c r="C378" s="53"/>
    </row>
    <row r="379" spans="3:3" s="2" customFormat="1" x14ac:dyDescent="0.25">
      <c r="C379" s="53"/>
    </row>
    <row r="380" spans="3:3" s="2" customFormat="1" x14ac:dyDescent="0.25">
      <c r="C380" s="53"/>
    </row>
    <row r="381" spans="3:3" s="2" customFormat="1" x14ac:dyDescent="0.25">
      <c r="C381" s="53"/>
    </row>
    <row r="382" spans="3:3" s="2" customFormat="1" x14ac:dyDescent="0.25">
      <c r="C382" s="53"/>
    </row>
    <row r="383" spans="3:3" s="2" customFormat="1" x14ac:dyDescent="0.25">
      <c r="C383" s="53"/>
    </row>
    <row r="384" spans="3:3" s="2" customFormat="1" x14ac:dyDescent="0.25">
      <c r="C384" s="53"/>
    </row>
    <row r="385" spans="3:3" s="2" customFormat="1" x14ac:dyDescent="0.25">
      <c r="C385" s="53"/>
    </row>
    <row r="386" spans="3:3" s="2" customFormat="1" x14ac:dyDescent="0.25">
      <c r="C386" s="53"/>
    </row>
    <row r="387" spans="3:3" s="2" customFormat="1" x14ac:dyDescent="0.25">
      <c r="C387" s="53"/>
    </row>
    <row r="388" spans="3:3" s="2" customFormat="1" x14ac:dyDescent="0.25">
      <c r="C388" s="53"/>
    </row>
    <row r="389" spans="3:3" s="2" customFormat="1" x14ac:dyDescent="0.25">
      <c r="C389" s="53"/>
    </row>
    <row r="390" spans="3:3" s="2" customFormat="1" x14ac:dyDescent="0.25">
      <c r="C390" s="53"/>
    </row>
    <row r="391" spans="3:3" s="2" customFormat="1" x14ac:dyDescent="0.25">
      <c r="C391" s="53"/>
    </row>
    <row r="392" spans="3:3" s="2" customFormat="1" x14ac:dyDescent="0.25">
      <c r="C392" s="53"/>
    </row>
    <row r="393" spans="3:3" s="2" customFormat="1" x14ac:dyDescent="0.25">
      <c r="C393" s="53"/>
    </row>
    <row r="394" spans="3:3" s="2" customFormat="1" x14ac:dyDescent="0.25">
      <c r="C394" s="53"/>
    </row>
    <row r="395" spans="3:3" s="2" customFormat="1" x14ac:dyDescent="0.25">
      <c r="C395" s="53"/>
    </row>
    <row r="396" spans="3:3" s="2" customFormat="1" x14ac:dyDescent="0.25">
      <c r="C396" s="53"/>
    </row>
    <row r="397" spans="3:3" s="2" customFormat="1" x14ac:dyDescent="0.25">
      <c r="C397" s="53"/>
    </row>
    <row r="398" spans="3:3" s="2" customFormat="1" x14ac:dyDescent="0.25">
      <c r="C398" s="53"/>
    </row>
    <row r="399" spans="3:3" s="2" customFormat="1" x14ac:dyDescent="0.25">
      <c r="C399" s="53"/>
    </row>
    <row r="400" spans="3:3" s="2" customFormat="1" x14ac:dyDescent="0.25">
      <c r="C400" s="53"/>
    </row>
    <row r="401" spans="3:3" s="2" customFormat="1" x14ac:dyDescent="0.25">
      <c r="C401" s="53"/>
    </row>
    <row r="402" spans="3:3" s="2" customFormat="1" x14ac:dyDescent="0.25">
      <c r="C402" s="53"/>
    </row>
    <row r="403" spans="3:3" s="2" customFormat="1" x14ac:dyDescent="0.25">
      <c r="C403" s="53"/>
    </row>
    <row r="404" spans="3:3" s="2" customFormat="1" x14ac:dyDescent="0.25">
      <c r="C404" s="53"/>
    </row>
    <row r="405" spans="3:3" s="2" customFormat="1" x14ac:dyDescent="0.25">
      <c r="C405" s="53"/>
    </row>
    <row r="406" spans="3:3" s="2" customFormat="1" x14ac:dyDescent="0.25">
      <c r="C406" s="53"/>
    </row>
    <row r="407" spans="3:3" s="2" customFormat="1" x14ac:dyDescent="0.25">
      <c r="C407" s="53"/>
    </row>
    <row r="408" spans="3:3" s="2" customFormat="1" x14ac:dyDescent="0.25">
      <c r="C408" s="53"/>
    </row>
    <row r="409" spans="3:3" s="2" customFormat="1" x14ac:dyDescent="0.25">
      <c r="C409" s="53"/>
    </row>
    <row r="410" spans="3:3" s="2" customFormat="1" x14ac:dyDescent="0.25">
      <c r="C410" s="53"/>
    </row>
    <row r="411" spans="3:3" s="2" customFormat="1" x14ac:dyDescent="0.25">
      <c r="C411" s="53"/>
    </row>
    <row r="412" spans="3:3" s="2" customFormat="1" x14ac:dyDescent="0.25">
      <c r="C412" s="53"/>
    </row>
    <row r="413" spans="3:3" s="2" customFormat="1" x14ac:dyDescent="0.25">
      <c r="C413" s="53"/>
    </row>
    <row r="414" spans="3:3" s="2" customFormat="1" x14ac:dyDescent="0.25">
      <c r="C414" s="53"/>
    </row>
    <row r="415" spans="3:3" s="2" customFormat="1" x14ac:dyDescent="0.25">
      <c r="C415" s="53"/>
    </row>
    <row r="416" spans="3:3" s="2" customFormat="1" x14ac:dyDescent="0.25">
      <c r="C416" s="53"/>
    </row>
    <row r="417" spans="3:3" s="2" customFormat="1" x14ac:dyDescent="0.25">
      <c r="C417" s="53"/>
    </row>
    <row r="418" spans="3:3" s="2" customFormat="1" x14ac:dyDescent="0.25">
      <c r="C418" s="53"/>
    </row>
    <row r="419" spans="3:3" s="2" customFormat="1" x14ac:dyDescent="0.25">
      <c r="C419" s="53"/>
    </row>
    <row r="420" spans="3:3" s="2" customFormat="1" x14ac:dyDescent="0.25">
      <c r="C420" s="53"/>
    </row>
    <row r="421" spans="3:3" s="2" customFormat="1" x14ac:dyDescent="0.25">
      <c r="C421" s="53"/>
    </row>
    <row r="422" spans="3:3" s="2" customFormat="1" x14ac:dyDescent="0.25">
      <c r="C422" s="53"/>
    </row>
    <row r="423" spans="3:3" s="2" customFormat="1" x14ac:dyDescent="0.25">
      <c r="C423" s="53"/>
    </row>
    <row r="424" spans="3:3" s="2" customFormat="1" x14ac:dyDescent="0.25">
      <c r="C424" s="53"/>
    </row>
    <row r="425" spans="3:3" s="2" customFormat="1" x14ac:dyDescent="0.25">
      <c r="C425" s="53"/>
    </row>
    <row r="426" spans="3:3" s="2" customFormat="1" x14ac:dyDescent="0.25">
      <c r="C426" s="53"/>
    </row>
    <row r="427" spans="3:3" s="2" customFormat="1" x14ac:dyDescent="0.25">
      <c r="C427" s="53"/>
    </row>
    <row r="428" spans="3:3" s="2" customFormat="1" x14ac:dyDescent="0.25">
      <c r="C428" s="53"/>
    </row>
    <row r="429" spans="3:3" s="2" customFormat="1" x14ac:dyDescent="0.25">
      <c r="C429" s="53"/>
    </row>
    <row r="430" spans="3:3" s="2" customFormat="1" x14ac:dyDescent="0.25">
      <c r="C430" s="53"/>
    </row>
    <row r="431" spans="3:3" s="2" customFormat="1" x14ac:dyDescent="0.25">
      <c r="C431" s="53"/>
    </row>
    <row r="432" spans="3:3" s="2" customFormat="1" x14ac:dyDescent="0.25">
      <c r="C432" s="53"/>
    </row>
    <row r="433" spans="3:3" s="2" customFormat="1" x14ac:dyDescent="0.25">
      <c r="C433" s="53"/>
    </row>
    <row r="434" spans="3:3" s="2" customFormat="1" x14ac:dyDescent="0.25">
      <c r="C434" s="53"/>
    </row>
    <row r="435" spans="3:3" s="2" customFormat="1" x14ac:dyDescent="0.25">
      <c r="C435" s="53"/>
    </row>
    <row r="436" spans="3:3" s="2" customFormat="1" x14ac:dyDescent="0.25">
      <c r="C436" s="53"/>
    </row>
    <row r="437" spans="3:3" s="2" customFormat="1" x14ac:dyDescent="0.25">
      <c r="C437" s="53"/>
    </row>
    <row r="438" spans="3:3" s="2" customFormat="1" x14ac:dyDescent="0.25">
      <c r="C438" s="53"/>
    </row>
    <row r="439" spans="3:3" s="2" customFormat="1" x14ac:dyDescent="0.25">
      <c r="C439" s="53"/>
    </row>
    <row r="440" spans="3:3" s="2" customFormat="1" x14ac:dyDescent="0.25">
      <c r="C440" s="53"/>
    </row>
    <row r="441" spans="3:3" s="2" customFormat="1" x14ac:dyDescent="0.25">
      <c r="C441" s="53"/>
    </row>
    <row r="442" spans="3:3" s="2" customFormat="1" x14ac:dyDescent="0.25">
      <c r="C442" s="53"/>
    </row>
    <row r="443" spans="3:3" s="2" customFormat="1" x14ac:dyDescent="0.25">
      <c r="C443" s="53"/>
    </row>
    <row r="444" spans="3:3" s="2" customFormat="1" x14ac:dyDescent="0.25">
      <c r="C444" s="53"/>
    </row>
    <row r="445" spans="3:3" s="2" customFormat="1" x14ac:dyDescent="0.25">
      <c r="C445" s="53"/>
    </row>
    <row r="446" spans="3:3" s="2" customFormat="1" x14ac:dyDescent="0.25">
      <c r="C446" s="53"/>
    </row>
    <row r="447" spans="3:3" s="2" customFormat="1" x14ac:dyDescent="0.25">
      <c r="C447" s="53"/>
    </row>
    <row r="448" spans="3:3" s="2" customFormat="1" x14ac:dyDescent="0.25">
      <c r="C448" s="53"/>
    </row>
    <row r="449" spans="3:3" s="2" customFormat="1" x14ac:dyDescent="0.25">
      <c r="C449" s="53"/>
    </row>
    <row r="450" spans="3:3" s="2" customFormat="1" x14ac:dyDescent="0.25">
      <c r="C450" s="53"/>
    </row>
    <row r="451" spans="3:3" s="2" customFormat="1" x14ac:dyDescent="0.25">
      <c r="C451" s="53"/>
    </row>
    <row r="452" spans="3:3" s="2" customFormat="1" x14ac:dyDescent="0.25">
      <c r="C452" s="53"/>
    </row>
    <row r="453" spans="3:3" s="2" customFormat="1" x14ac:dyDescent="0.25">
      <c r="C453" s="53"/>
    </row>
    <row r="454" spans="3:3" s="2" customFormat="1" x14ac:dyDescent="0.25">
      <c r="C454" s="53"/>
    </row>
    <row r="455" spans="3:3" s="2" customFormat="1" x14ac:dyDescent="0.25">
      <c r="C455" s="53"/>
    </row>
    <row r="456" spans="3:3" s="2" customFormat="1" x14ac:dyDescent="0.25">
      <c r="C456" s="53"/>
    </row>
    <row r="457" spans="3:3" s="2" customFormat="1" x14ac:dyDescent="0.25">
      <c r="C457" s="53"/>
    </row>
    <row r="458" spans="3:3" s="2" customFormat="1" x14ac:dyDescent="0.25">
      <c r="C458" s="53"/>
    </row>
    <row r="459" spans="3:3" s="2" customFormat="1" x14ac:dyDescent="0.25">
      <c r="C459" s="53"/>
    </row>
    <row r="460" spans="3:3" s="2" customFormat="1" x14ac:dyDescent="0.25">
      <c r="C460" s="53"/>
    </row>
    <row r="461" spans="3:3" s="2" customFormat="1" x14ac:dyDescent="0.25">
      <c r="C461" s="53"/>
    </row>
    <row r="462" spans="3:3" s="2" customFormat="1" x14ac:dyDescent="0.25">
      <c r="C462" s="53"/>
    </row>
    <row r="463" spans="3:3" s="2" customFormat="1" x14ac:dyDescent="0.25">
      <c r="C463" s="53"/>
    </row>
    <row r="464" spans="3:3" s="2" customFormat="1" x14ac:dyDescent="0.25">
      <c r="C464" s="53"/>
    </row>
    <row r="465" spans="3:3" s="2" customFormat="1" x14ac:dyDescent="0.25">
      <c r="C465" s="53"/>
    </row>
    <row r="466" spans="3:3" s="2" customFormat="1" x14ac:dyDescent="0.25">
      <c r="C466" s="53"/>
    </row>
    <row r="467" spans="3:3" s="2" customFormat="1" x14ac:dyDescent="0.25">
      <c r="C467" s="53"/>
    </row>
    <row r="468" spans="3:3" s="2" customFormat="1" x14ac:dyDescent="0.25">
      <c r="C468" s="53"/>
    </row>
    <row r="469" spans="3:3" s="2" customFormat="1" x14ac:dyDescent="0.25">
      <c r="C469" s="53"/>
    </row>
    <row r="470" spans="3:3" s="2" customFormat="1" x14ac:dyDescent="0.25">
      <c r="C470" s="53"/>
    </row>
    <row r="471" spans="3:3" s="2" customFormat="1" x14ac:dyDescent="0.25">
      <c r="C471" s="53"/>
    </row>
    <row r="472" spans="3:3" s="2" customFormat="1" x14ac:dyDescent="0.25">
      <c r="C472" s="53"/>
    </row>
    <row r="473" spans="3:3" s="2" customFormat="1" x14ac:dyDescent="0.25">
      <c r="C473" s="53"/>
    </row>
    <row r="474" spans="3:3" s="2" customFormat="1" x14ac:dyDescent="0.25">
      <c r="C474" s="53"/>
    </row>
    <row r="475" spans="3:3" s="2" customFormat="1" x14ac:dyDescent="0.25">
      <c r="C475" s="53"/>
    </row>
    <row r="476" spans="3:3" s="2" customFormat="1" x14ac:dyDescent="0.25">
      <c r="C476" s="53"/>
    </row>
    <row r="477" spans="3:3" s="2" customFormat="1" x14ac:dyDescent="0.25">
      <c r="C477" s="53"/>
    </row>
    <row r="478" spans="3:3" s="2" customFormat="1" x14ac:dyDescent="0.25">
      <c r="C478" s="53"/>
    </row>
    <row r="479" spans="3:3" s="2" customFormat="1" x14ac:dyDescent="0.25">
      <c r="C479" s="53"/>
    </row>
    <row r="480" spans="3:3" s="2" customFormat="1" x14ac:dyDescent="0.25">
      <c r="C480" s="53"/>
    </row>
    <row r="481" spans="3:3" s="2" customFormat="1" x14ac:dyDescent="0.25">
      <c r="C481" s="53"/>
    </row>
    <row r="482" spans="3:3" s="2" customFormat="1" x14ac:dyDescent="0.25">
      <c r="C482" s="53"/>
    </row>
    <row r="483" spans="3:3" s="2" customFormat="1" x14ac:dyDescent="0.25">
      <c r="C483" s="53"/>
    </row>
    <row r="484" spans="3:3" s="2" customFormat="1" x14ac:dyDescent="0.25">
      <c r="C484" s="53"/>
    </row>
    <row r="485" spans="3:3" s="2" customFormat="1" x14ac:dyDescent="0.25">
      <c r="C485" s="53"/>
    </row>
    <row r="486" spans="3:3" s="2" customFormat="1" x14ac:dyDescent="0.25">
      <c r="C486" s="53"/>
    </row>
    <row r="487" spans="3:3" s="2" customFormat="1" x14ac:dyDescent="0.25">
      <c r="C487" s="53"/>
    </row>
    <row r="488" spans="3:3" s="2" customFormat="1" x14ac:dyDescent="0.25">
      <c r="C488" s="53"/>
    </row>
    <row r="489" spans="3:3" s="2" customFormat="1" x14ac:dyDescent="0.25">
      <c r="C489" s="53"/>
    </row>
    <row r="490" spans="3:3" s="2" customFormat="1" x14ac:dyDescent="0.25">
      <c r="C490" s="53"/>
    </row>
    <row r="491" spans="3:3" s="2" customFormat="1" x14ac:dyDescent="0.25">
      <c r="C491" s="53"/>
    </row>
    <row r="492" spans="3:3" s="2" customFormat="1" x14ac:dyDescent="0.25">
      <c r="C492" s="53"/>
    </row>
    <row r="493" spans="3:3" s="2" customFormat="1" x14ac:dyDescent="0.25">
      <c r="C493" s="53"/>
    </row>
    <row r="494" spans="3:3" s="2" customFormat="1" x14ac:dyDescent="0.25">
      <c r="C494" s="53"/>
    </row>
    <row r="495" spans="3:3" s="2" customFormat="1" x14ac:dyDescent="0.25">
      <c r="C495" s="53"/>
    </row>
  </sheetData>
  <mergeCells count="35">
    <mergeCell ref="B54:O54"/>
    <mergeCell ref="B16:O1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A26:O26"/>
    <mergeCell ref="A28:A30"/>
    <mergeCell ref="B28:B30"/>
    <mergeCell ref="C28:C30"/>
    <mergeCell ref="D28:D30"/>
    <mergeCell ref="E28:G28"/>
    <mergeCell ref="H28:H30"/>
    <mergeCell ref="I28:K28"/>
    <mergeCell ref="L28:L30"/>
    <mergeCell ref="M28:O28"/>
    <mergeCell ref="E29:F29"/>
    <mergeCell ref="G29:G30"/>
    <mergeCell ref="I29:J29"/>
    <mergeCell ref="K29:K30"/>
    <mergeCell ref="M29:N29"/>
    <mergeCell ref="O29:O30"/>
    <mergeCell ref="B31:O31"/>
    <mergeCell ref="B34:O34"/>
    <mergeCell ref="B41:O41"/>
    <mergeCell ref="B44:O44"/>
    <mergeCell ref="B47:O47"/>
    <mergeCell ref="B50:O5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92"/>
  <sheetViews>
    <sheetView showZeros="0" workbookViewId="0">
      <selection activeCell="S16" sqref="S16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634" t="s">
        <v>328</v>
      </c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</row>
    <row r="2" spans="1:15" x14ac:dyDescent="0.25">
      <c r="B2" s="634" t="s">
        <v>447</v>
      </c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</row>
    <row r="3" spans="1:15" x14ac:dyDescent="0.25">
      <c r="B3" s="634" t="s">
        <v>504</v>
      </c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634"/>
      <c r="N3" s="634"/>
      <c r="O3" s="634"/>
    </row>
    <row r="4" spans="1:15" x14ac:dyDescent="0.25">
      <c r="B4" s="634" t="s">
        <v>347</v>
      </c>
      <c r="C4" s="634"/>
      <c r="D4" s="634"/>
      <c r="E4" s="634"/>
      <c r="F4" s="634"/>
      <c r="G4" s="634"/>
      <c r="H4" s="634"/>
      <c r="I4" s="634"/>
      <c r="J4" s="634"/>
      <c r="K4" s="634"/>
      <c r="L4" s="634"/>
      <c r="M4" s="634"/>
      <c r="N4" s="634"/>
      <c r="O4" s="634"/>
    </row>
    <row r="5" spans="1:15" ht="13.5" customHeight="1" x14ac:dyDescent="0.25">
      <c r="B5" s="635" t="s">
        <v>507</v>
      </c>
      <c r="C5" s="635"/>
      <c r="D5" s="635"/>
      <c r="E5" s="635"/>
      <c r="F5" s="635"/>
      <c r="G5" s="635"/>
      <c r="H5" s="635"/>
      <c r="I5" s="635"/>
      <c r="J5" s="635"/>
      <c r="K5" s="635"/>
      <c r="L5" s="635"/>
      <c r="M5" s="635"/>
      <c r="N5" s="635"/>
      <c r="O5" s="635"/>
    </row>
    <row r="6" spans="1:15" ht="15" customHeight="1" x14ac:dyDescent="0.25">
      <c r="B6" s="635" t="s">
        <v>509</v>
      </c>
      <c r="C6" s="635"/>
      <c r="D6" s="635"/>
      <c r="E6" s="635"/>
      <c r="F6" s="635"/>
      <c r="G6" s="635"/>
      <c r="H6" s="635"/>
      <c r="I6" s="635"/>
      <c r="J6" s="635"/>
      <c r="K6" s="635"/>
      <c r="L6" s="635"/>
      <c r="M6" s="635"/>
      <c r="N6" s="635"/>
      <c r="O6" s="635"/>
    </row>
    <row r="7" spans="1:15" ht="13.5" customHeight="1" x14ac:dyDescent="0.25">
      <c r="B7" s="635" t="s">
        <v>539</v>
      </c>
      <c r="C7" s="635"/>
      <c r="D7" s="635"/>
      <c r="E7" s="635"/>
      <c r="F7" s="635"/>
      <c r="G7" s="635"/>
      <c r="H7" s="635"/>
      <c r="I7" s="635"/>
      <c r="J7" s="635"/>
      <c r="K7" s="635"/>
      <c r="L7" s="635"/>
      <c r="M7" s="635"/>
      <c r="N7" s="635"/>
      <c r="O7" s="635"/>
    </row>
    <row r="8" spans="1:15" ht="15" customHeight="1" x14ac:dyDescent="0.25">
      <c r="B8" s="635" t="s">
        <v>547</v>
      </c>
      <c r="C8" s="635"/>
      <c r="D8" s="635"/>
      <c r="E8" s="635"/>
      <c r="F8" s="635"/>
      <c r="G8" s="635"/>
      <c r="H8" s="635"/>
      <c r="I8" s="635"/>
      <c r="J8" s="635"/>
      <c r="K8" s="635"/>
      <c r="L8" s="635"/>
      <c r="M8" s="635"/>
      <c r="N8" s="635"/>
      <c r="O8" s="635"/>
    </row>
    <row r="9" spans="1:15" ht="15" customHeight="1" x14ac:dyDescent="0.25">
      <c r="B9" s="635" t="s">
        <v>542</v>
      </c>
      <c r="C9" s="635"/>
      <c r="D9" s="635"/>
      <c r="E9" s="635"/>
      <c r="F9" s="635"/>
      <c r="G9" s="635"/>
      <c r="H9" s="635"/>
      <c r="I9" s="635"/>
      <c r="J9" s="635"/>
      <c r="K9" s="635"/>
      <c r="L9" s="635"/>
      <c r="M9" s="635"/>
      <c r="N9" s="635"/>
      <c r="O9" s="635"/>
    </row>
    <row r="10" spans="1:15" ht="15" customHeight="1" x14ac:dyDescent="0.25">
      <c r="B10" s="635" t="s">
        <v>551</v>
      </c>
      <c r="C10" s="635"/>
      <c r="D10" s="635"/>
      <c r="E10" s="635"/>
      <c r="F10" s="635"/>
      <c r="G10" s="635"/>
      <c r="H10" s="635"/>
      <c r="I10" s="635"/>
      <c r="J10" s="635"/>
      <c r="K10" s="635"/>
      <c r="L10" s="635"/>
      <c r="M10" s="635"/>
      <c r="N10" s="635"/>
      <c r="O10" s="635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5" ht="44.25" customHeight="1" x14ac:dyDescent="0.25">
      <c r="A12" s="542" t="s">
        <v>458</v>
      </c>
      <c r="B12" s="542"/>
      <c r="C12" s="542"/>
      <c r="D12" s="542"/>
      <c r="E12" s="542"/>
      <c r="F12" s="542"/>
      <c r="G12" s="542"/>
      <c r="H12" s="542"/>
      <c r="I12" s="542"/>
      <c r="J12" s="542"/>
      <c r="K12" s="542"/>
      <c r="L12" s="542"/>
      <c r="M12" s="542"/>
      <c r="N12" s="542"/>
      <c r="O12" s="542"/>
    </row>
    <row r="13" spans="1:15" ht="18.75" customHeight="1" x14ac:dyDescent="0.25">
      <c r="A13" s="386"/>
      <c r="B13" s="386"/>
      <c r="C13" s="386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4" t="s">
        <v>406</v>
      </c>
    </row>
    <row r="14" spans="1:15" x14ac:dyDescent="0.25">
      <c r="A14" s="625" t="s">
        <v>5</v>
      </c>
      <c r="B14" s="537" t="s">
        <v>349</v>
      </c>
      <c r="C14" s="537" t="s">
        <v>54</v>
      </c>
      <c r="D14" s="533" t="s">
        <v>336</v>
      </c>
      <c r="E14" s="560" t="s">
        <v>194</v>
      </c>
      <c r="F14" s="560"/>
      <c r="G14" s="560"/>
      <c r="H14" s="545" t="s">
        <v>338</v>
      </c>
      <c r="I14" s="566" t="s">
        <v>194</v>
      </c>
      <c r="J14" s="566"/>
      <c r="K14" s="566"/>
      <c r="L14" s="526" t="s">
        <v>0</v>
      </c>
      <c r="M14" s="526" t="s">
        <v>194</v>
      </c>
      <c r="N14" s="526"/>
      <c r="O14" s="526"/>
    </row>
    <row r="15" spans="1:15" x14ac:dyDescent="0.25">
      <c r="A15" s="625"/>
      <c r="B15" s="537"/>
      <c r="C15" s="537"/>
      <c r="D15" s="533"/>
      <c r="E15" s="560" t="s">
        <v>1</v>
      </c>
      <c r="F15" s="560"/>
      <c r="G15" s="533" t="s">
        <v>2</v>
      </c>
      <c r="H15" s="545"/>
      <c r="I15" s="566" t="s">
        <v>1</v>
      </c>
      <c r="J15" s="566"/>
      <c r="K15" s="545" t="s">
        <v>2</v>
      </c>
      <c r="L15" s="526"/>
      <c r="M15" s="526" t="s">
        <v>1</v>
      </c>
      <c r="N15" s="526"/>
      <c r="O15" s="537" t="s">
        <v>2</v>
      </c>
    </row>
    <row r="16" spans="1:15" ht="29.25" customHeight="1" x14ac:dyDescent="0.25">
      <c r="A16" s="625"/>
      <c r="B16" s="537"/>
      <c r="C16" s="537"/>
      <c r="D16" s="533"/>
      <c r="E16" s="385" t="s">
        <v>3</v>
      </c>
      <c r="F16" s="383" t="s">
        <v>4</v>
      </c>
      <c r="G16" s="533"/>
      <c r="H16" s="545"/>
      <c r="I16" s="384" t="s">
        <v>3</v>
      </c>
      <c r="J16" s="381" t="s">
        <v>4</v>
      </c>
      <c r="K16" s="545"/>
      <c r="L16" s="526"/>
      <c r="M16" s="382" t="s">
        <v>3</v>
      </c>
      <c r="N16" s="380" t="s">
        <v>4</v>
      </c>
      <c r="O16" s="537"/>
    </row>
    <row r="17" spans="1:15" ht="18" customHeight="1" x14ac:dyDescent="0.25">
      <c r="A17" s="5" t="s">
        <v>71</v>
      </c>
      <c r="B17" s="636" t="s">
        <v>491</v>
      </c>
      <c r="C17" s="637"/>
      <c r="D17" s="637"/>
      <c r="E17" s="637"/>
      <c r="F17" s="637"/>
      <c r="G17" s="637"/>
      <c r="H17" s="637"/>
      <c r="I17" s="637"/>
      <c r="J17" s="637"/>
      <c r="K17" s="637"/>
      <c r="L17" s="637"/>
      <c r="M17" s="637"/>
      <c r="N17" s="637"/>
      <c r="O17" s="638"/>
    </row>
    <row r="18" spans="1:15" ht="15.75" customHeight="1" x14ac:dyDescent="0.25">
      <c r="A18" s="5" t="s">
        <v>182</v>
      </c>
      <c r="B18" s="523" t="s">
        <v>6</v>
      </c>
      <c r="C18" s="524"/>
      <c r="D18" s="524"/>
      <c r="E18" s="524"/>
      <c r="F18" s="524"/>
      <c r="G18" s="524"/>
      <c r="H18" s="524"/>
      <c r="I18" s="524"/>
      <c r="J18" s="524"/>
      <c r="K18" s="524"/>
      <c r="L18" s="524"/>
      <c r="M18" s="524"/>
      <c r="N18" s="524"/>
      <c r="O18" s="525"/>
    </row>
    <row r="19" spans="1:15" ht="15" customHeight="1" x14ac:dyDescent="0.25">
      <c r="A19" s="5" t="s">
        <v>72</v>
      </c>
      <c r="B19" s="29" t="s">
        <v>20</v>
      </c>
      <c r="C19" s="15"/>
      <c r="D19" s="16">
        <f t="shared" ref="D19:D22" si="0">E19+G19</f>
        <v>147.60000000000002</v>
      </c>
      <c r="E19" s="16">
        <f>E20+E21+E22</f>
        <v>147.60000000000002</v>
      </c>
      <c r="F19" s="16">
        <f t="shared" ref="F19:G19" si="1">F20+F21+F22</f>
        <v>0</v>
      </c>
      <c r="G19" s="16">
        <f t="shared" si="1"/>
        <v>0</v>
      </c>
      <c r="H19" s="10">
        <f t="shared" ref="H19" si="2">I19+K19</f>
        <v>-5.9</v>
      </c>
      <c r="I19" s="10">
        <f t="shared" ref="I19:J19" si="3">I20+I21+I22</f>
        <v>-5.9</v>
      </c>
      <c r="J19" s="10">
        <f t="shared" si="3"/>
        <v>0</v>
      </c>
      <c r="K19" s="10"/>
      <c r="L19" s="12">
        <f t="shared" ref="L19:O22" si="4">D19+H19</f>
        <v>141.70000000000002</v>
      </c>
      <c r="M19" s="12">
        <f t="shared" si="4"/>
        <v>141.70000000000002</v>
      </c>
      <c r="N19" s="12">
        <f t="shared" si="4"/>
        <v>0</v>
      </c>
      <c r="O19" s="12">
        <f t="shared" si="4"/>
        <v>0</v>
      </c>
    </row>
    <row r="20" spans="1:15" ht="15" customHeight="1" x14ac:dyDescent="0.25">
      <c r="A20" s="19"/>
      <c r="B20" s="76"/>
      <c r="C20" s="371" t="s">
        <v>9</v>
      </c>
      <c r="D20" s="16">
        <f t="shared" si="0"/>
        <v>24.7</v>
      </c>
      <c r="E20" s="16">
        <v>24.7</v>
      </c>
      <c r="F20" s="16"/>
      <c r="G20" s="16"/>
      <c r="H20" s="10"/>
      <c r="I20" s="10"/>
      <c r="J20" s="10"/>
      <c r="K20" s="10"/>
      <c r="L20" s="12">
        <f t="shared" si="4"/>
        <v>24.7</v>
      </c>
      <c r="M20" s="12">
        <f t="shared" si="4"/>
        <v>24.7</v>
      </c>
      <c r="N20" s="12">
        <f t="shared" si="4"/>
        <v>0</v>
      </c>
      <c r="O20" s="12">
        <f t="shared" si="4"/>
        <v>0</v>
      </c>
    </row>
    <row r="21" spans="1:15" ht="15" customHeight="1" x14ac:dyDescent="0.25">
      <c r="A21" s="19"/>
      <c r="B21" s="76"/>
      <c r="C21" s="371" t="s">
        <v>25</v>
      </c>
      <c r="D21" s="16">
        <f t="shared" si="0"/>
        <v>87.4</v>
      </c>
      <c r="E21" s="16">
        <v>87.4</v>
      </c>
      <c r="F21" s="16"/>
      <c r="G21" s="16"/>
      <c r="H21" s="10"/>
      <c r="I21" s="10"/>
      <c r="J21" s="10"/>
      <c r="K21" s="10"/>
      <c r="L21" s="12">
        <f t="shared" si="4"/>
        <v>87.4</v>
      </c>
      <c r="M21" s="12">
        <f t="shared" si="4"/>
        <v>87.4</v>
      </c>
      <c r="N21" s="12">
        <f t="shared" si="4"/>
        <v>0</v>
      </c>
      <c r="O21" s="12">
        <f t="shared" si="4"/>
        <v>0</v>
      </c>
    </row>
    <row r="22" spans="1:15" s="90" customFormat="1" ht="15" customHeight="1" x14ac:dyDescent="0.25">
      <c r="A22" s="288"/>
      <c r="B22" s="289"/>
      <c r="C22" s="15" t="s">
        <v>22</v>
      </c>
      <c r="D22" s="16">
        <f t="shared" si="0"/>
        <v>35.5</v>
      </c>
      <c r="E22" s="16">
        <v>35.5</v>
      </c>
      <c r="F22" s="16"/>
      <c r="G22" s="16"/>
      <c r="H22" s="10">
        <f>I22+K22</f>
        <v>-5.9</v>
      </c>
      <c r="I22" s="10">
        <v>-5.9</v>
      </c>
      <c r="J22" s="10"/>
      <c r="K22" s="10"/>
      <c r="L22" s="12">
        <f t="shared" si="4"/>
        <v>29.6</v>
      </c>
      <c r="M22" s="12">
        <f t="shared" si="4"/>
        <v>29.6</v>
      </c>
      <c r="N22" s="12">
        <f t="shared" si="4"/>
        <v>0</v>
      </c>
      <c r="O22" s="12">
        <f t="shared" si="4"/>
        <v>0</v>
      </c>
    </row>
    <row r="23" spans="1:15" ht="15" customHeight="1" x14ac:dyDescent="0.25">
      <c r="A23" s="20" t="s">
        <v>73</v>
      </c>
      <c r="B23" s="21" t="s">
        <v>174</v>
      </c>
      <c r="C23" s="28"/>
      <c r="D23" s="243">
        <f>E23+G23</f>
        <v>147.60000000000002</v>
      </c>
      <c r="E23" s="23">
        <f>E19</f>
        <v>147.60000000000002</v>
      </c>
      <c r="F23" s="23">
        <f>F19</f>
        <v>0</v>
      </c>
      <c r="G23" s="23">
        <f>G19</f>
        <v>0</v>
      </c>
      <c r="H23" s="24">
        <f t="shared" ref="H23" si="5">I23+K23</f>
        <v>-5.9</v>
      </c>
      <c r="I23" s="24">
        <f>I19</f>
        <v>-5.9</v>
      </c>
      <c r="J23" s="24">
        <f>J19</f>
        <v>0</v>
      </c>
      <c r="K23" s="24">
        <f>K19</f>
        <v>0</v>
      </c>
      <c r="L23" s="21">
        <f t="shared" ref="L23" si="6">M23+O23</f>
        <v>141.70000000000002</v>
      </c>
      <c r="M23" s="21">
        <f>M19</f>
        <v>141.70000000000002</v>
      </c>
      <c r="N23" s="21">
        <f>N19</f>
        <v>0</v>
      </c>
      <c r="O23" s="21">
        <f>O19</f>
        <v>0</v>
      </c>
    </row>
    <row r="24" spans="1:15" ht="18.75" customHeight="1" x14ac:dyDescent="0.25">
      <c r="A24" s="19" t="s">
        <v>74</v>
      </c>
      <c r="B24" s="523" t="s">
        <v>59</v>
      </c>
      <c r="C24" s="524"/>
      <c r="D24" s="524"/>
      <c r="E24" s="524"/>
      <c r="F24" s="524"/>
      <c r="G24" s="524"/>
      <c r="H24" s="524"/>
      <c r="I24" s="524"/>
      <c r="J24" s="524"/>
      <c r="K24" s="524"/>
      <c r="L24" s="524"/>
      <c r="M24" s="524"/>
      <c r="N24" s="524"/>
      <c r="O24" s="525"/>
    </row>
    <row r="25" spans="1:15" ht="15" customHeight="1" x14ac:dyDescent="0.25">
      <c r="A25" s="137" t="s">
        <v>75</v>
      </c>
      <c r="B25" s="29" t="s">
        <v>20</v>
      </c>
      <c r="C25" s="30"/>
      <c r="D25" s="16">
        <f t="shared" ref="D25:D29" si="7">E25+G25</f>
        <v>91.8</v>
      </c>
      <c r="E25" s="16">
        <f>E26+E27</f>
        <v>77.2</v>
      </c>
      <c r="F25" s="16">
        <f>F26+F27</f>
        <v>0</v>
      </c>
      <c r="G25" s="16">
        <f>G26+G27</f>
        <v>14.6</v>
      </c>
      <c r="H25" s="10">
        <f>I25+K25</f>
        <v>5.9</v>
      </c>
      <c r="I25" s="10">
        <f>I26+I27</f>
        <v>0</v>
      </c>
      <c r="J25" s="10">
        <f>J26+J27</f>
        <v>0</v>
      </c>
      <c r="K25" s="10">
        <f>K26+K27+K28</f>
        <v>5.9</v>
      </c>
      <c r="L25" s="12">
        <f t="shared" ref="L25:O29" si="8">D25+H25</f>
        <v>97.7</v>
      </c>
      <c r="M25" s="12">
        <f t="shared" si="8"/>
        <v>77.2</v>
      </c>
      <c r="N25" s="12">
        <f t="shared" si="8"/>
        <v>0</v>
      </c>
      <c r="O25" s="12">
        <f t="shared" si="8"/>
        <v>20.5</v>
      </c>
    </row>
    <row r="26" spans="1:15" s="37" customFormat="1" ht="15" customHeight="1" x14ac:dyDescent="0.25">
      <c r="A26" s="388"/>
      <c r="B26" s="289"/>
      <c r="C26" s="387" t="s">
        <v>21</v>
      </c>
      <c r="D26" s="16">
        <f t="shared" si="7"/>
        <v>17.8</v>
      </c>
      <c r="E26" s="16">
        <v>3.2</v>
      </c>
      <c r="F26" s="16"/>
      <c r="G26" s="16">
        <v>14.6</v>
      </c>
      <c r="H26" s="10">
        <f t="shared" ref="H26:H28" si="9">I26+K26</f>
        <v>0</v>
      </c>
      <c r="I26" s="10"/>
      <c r="J26" s="10"/>
      <c r="K26" s="10"/>
      <c r="L26" s="12">
        <f t="shared" si="8"/>
        <v>17.8</v>
      </c>
      <c r="M26" s="12">
        <f t="shared" si="8"/>
        <v>3.2</v>
      </c>
      <c r="N26" s="12">
        <f t="shared" si="8"/>
        <v>0</v>
      </c>
      <c r="O26" s="12">
        <f t="shared" si="8"/>
        <v>14.6</v>
      </c>
    </row>
    <row r="27" spans="1:15" ht="15" customHeight="1" x14ac:dyDescent="0.25">
      <c r="A27" s="141"/>
      <c r="B27" s="289"/>
      <c r="C27" s="30" t="s">
        <v>31</v>
      </c>
      <c r="D27" s="16">
        <f t="shared" si="7"/>
        <v>74</v>
      </c>
      <c r="E27" s="16">
        <v>74</v>
      </c>
      <c r="F27" s="16"/>
      <c r="G27" s="16"/>
      <c r="H27" s="10">
        <f t="shared" si="9"/>
        <v>0</v>
      </c>
      <c r="I27" s="10"/>
      <c r="J27" s="10"/>
      <c r="K27" s="10"/>
      <c r="L27" s="12">
        <f t="shared" si="8"/>
        <v>74</v>
      </c>
      <c r="M27" s="12">
        <f t="shared" si="8"/>
        <v>74</v>
      </c>
      <c r="N27" s="12">
        <f t="shared" si="8"/>
        <v>0</v>
      </c>
      <c r="O27" s="12">
        <f t="shared" si="8"/>
        <v>0</v>
      </c>
    </row>
    <row r="28" spans="1:15" ht="15" customHeight="1" x14ac:dyDescent="0.25">
      <c r="A28" s="141"/>
      <c r="B28" s="289"/>
      <c r="C28" s="468" t="s">
        <v>22</v>
      </c>
      <c r="D28" s="16">
        <f t="shared" si="7"/>
        <v>0</v>
      </c>
      <c r="E28" s="16"/>
      <c r="F28" s="16"/>
      <c r="G28" s="16"/>
      <c r="H28" s="10">
        <f t="shared" si="9"/>
        <v>5.9</v>
      </c>
      <c r="I28" s="10"/>
      <c r="J28" s="10"/>
      <c r="K28" s="10">
        <v>5.9</v>
      </c>
      <c r="L28" s="12">
        <f t="shared" ref="L28" si="10">D28+H28</f>
        <v>5.9</v>
      </c>
      <c r="M28" s="12">
        <f t="shared" ref="M28" si="11">E28+I28</f>
        <v>0</v>
      </c>
      <c r="N28" s="12">
        <f t="shared" ref="N28" si="12">F28+J28</f>
        <v>0</v>
      </c>
      <c r="O28" s="12">
        <f t="shared" ref="O28" si="13">G28+K28</f>
        <v>5.9</v>
      </c>
    </row>
    <row r="29" spans="1:15" s="37" customFormat="1" ht="15" customHeight="1" x14ac:dyDescent="0.25">
      <c r="A29" s="137" t="s">
        <v>76</v>
      </c>
      <c r="B29" s="29" t="s">
        <v>17</v>
      </c>
      <c r="C29" s="292" t="s">
        <v>22</v>
      </c>
      <c r="D29" s="16">
        <f t="shared" si="7"/>
        <v>20.6</v>
      </c>
      <c r="E29" s="16"/>
      <c r="F29" s="16"/>
      <c r="G29" s="16">
        <v>20.6</v>
      </c>
      <c r="H29" s="10">
        <f>I29+K29</f>
        <v>0</v>
      </c>
      <c r="I29" s="10"/>
      <c r="J29" s="10"/>
      <c r="K29" s="10"/>
      <c r="L29" s="12">
        <f t="shared" si="8"/>
        <v>20.6</v>
      </c>
      <c r="M29" s="12">
        <f t="shared" si="8"/>
        <v>0</v>
      </c>
      <c r="N29" s="12">
        <f t="shared" si="8"/>
        <v>0</v>
      </c>
      <c r="O29" s="12">
        <f t="shared" si="8"/>
        <v>20.6</v>
      </c>
    </row>
    <row r="30" spans="1:15" ht="15" customHeight="1" x14ac:dyDescent="0.25">
      <c r="A30" s="20" t="s">
        <v>77</v>
      </c>
      <c r="B30" s="21" t="s">
        <v>175</v>
      </c>
      <c r="C30" s="28"/>
      <c r="D30" s="243">
        <f>E30+G30</f>
        <v>112.4</v>
      </c>
      <c r="E30" s="23">
        <f>E25+E29</f>
        <v>77.2</v>
      </c>
      <c r="F30" s="23">
        <f>F25+F29</f>
        <v>0</v>
      </c>
      <c r="G30" s="23">
        <f>G25+G29</f>
        <v>35.200000000000003</v>
      </c>
      <c r="H30" s="24">
        <f t="shared" ref="H30" si="14">I30+K30</f>
        <v>5.9</v>
      </c>
      <c r="I30" s="24">
        <f>I25+I29</f>
        <v>0</v>
      </c>
      <c r="J30" s="24">
        <f>J25+J29</f>
        <v>0</v>
      </c>
      <c r="K30" s="24">
        <f>K25+K29</f>
        <v>5.9</v>
      </c>
      <c r="L30" s="21">
        <f t="shared" ref="L30" si="15">M30+O30</f>
        <v>118.30000000000001</v>
      </c>
      <c r="M30" s="21">
        <f>M25+M29</f>
        <v>77.2</v>
      </c>
      <c r="N30" s="21">
        <f>N25+N29</f>
        <v>0</v>
      </c>
      <c r="O30" s="21">
        <f>O25+O29</f>
        <v>41.1</v>
      </c>
    </row>
    <row r="31" spans="1:15" ht="18.75" customHeight="1" x14ac:dyDescent="0.25">
      <c r="A31" s="13" t="s">
        <v>78</v>
      </c>
      <c r="B31" s="523" t="s">
        <v>171</v>
      </c>
      <c r="C31" s="524"/>
      <c r="D31" s="524"/>
      <c r="E31" s="524"/>
      <c r="F31" s="524"/>
      <c r="G31" s="524"/>
      <c r="H31" s="524"/>
      <c r="I31" s="524"/>
      <c r="J31" s="524"/>
      <c r="K31" s="524"/>
      <c r="L31" s="524"/>
      <c r="M31" s="524"/>
      <c r="N31" s="524"/>
      <c r="O31" s="525"/>
    </row>
    <row r="32" spans="1:15" ht="15" customHeight="1" x14ac:dyDescent="0.25">
      <c r="A32" s="13" t="s">
        <v>79</v>
      </c>
      <c r="B32" s="29" t="s">
        <v>20</v>
      </c>
      <c r="C32" s="30" t="s">
        <v>51</v>
      </c>
      <c r="D32" s="16">
        <f t="shared" ref="D32:D62" si="16">E32+G32</f>
        <v>22.3</v>
      </c>
      <c r="E32" s="16">
        <v>22.3</v>
      </c>
      <c r="F32" s="16"/>
      <c r="G32" s="16"/>
      <c r="H32" s="10">
        <f t="shared" ref="H32:H63" si="17">I32+K32</f>
        <v>0</v>
      </c>
      <c r="I32" s="10"/>
      <c r="J32" s="10"/>
      <c r="K32" s="10"/>
      <c r="L32" s="12">
        <f t="shared" ref="L32" si="18">D32+H32</f>
        <v>22.3</v>
      </c>
      <c r="M32" s="12">
        <f t="shared" ref="M32:M62" si="19">E32+I32</f>
        <v>22.3</v>
      </c>
      <c r="N32" s="12">
        <f t="shared" ref="N32:N62" si="20">F32+J32</f>
        <v>0</v>
      </c>
      <c r="O32" s="12">
        <f t="shared" ref="O32:O62" si="21">G32+K32</f>
        <v>0</v>
      </c>
    </row>
    <row r="33" spans="1:15" x14ac:dyDescent="0.25">
      <c r="A33" s="13" t="s">
        <v>80</v>
      </c>
      <c r="B33" s="14" t="s">
        <v>55</v>
      </c>
      <c r="C33" s="15" t="s">
        <v>51</v>
      </c>
      <c r="D33" s="16">
        <f t="shared" si="16"/>
        <v>1.5</v>
      </c>
      <c r="E33" s="16">
        <v>1.5</v>
      </c>
      <c r="F33" s="16"/>
      <c r="G33" s="16"/>
      <c r="H33" s="10">
        <f t="shared" si="17"/>
        <v>0</v>
      </c>
      <c r="I33" s="10"/>
      <c r="J33" s="10"/>
      <c r="K33" s="10"/>
      <c r="L33" s="12">
        <f t="shared" ref="L33:L63" si="22">M33+O33</f>
        <v>1.5</v>
      </c>
      <c r="M33" s="12">
        <f t="shared" si="19"/>
        <v>1.5</v>
      </c>
      <c r="N33" s="12">
        <f t="shared" si="20"/>
        <v>0</v>
      </c>
      <c r="O33" s="12">
        <f t="shared" si="21"/>
        <v>0</v>
      </c>
    </row>
    <row r="34" spans="1:15" ht="15" customHeight="1" x14ac:dyDescent="0.25">
      <c r="A34" s="13" t="s">
        <v>81</v>
      </c>
      <c r="B34" s="12" t="s">
        <v>33</v>
      </c>
      <c r="C34" s="15" t="s">
        <v>51</v>
      </c>
      <c r="D34" s="16">
        <f t="shared" si="16"/>
        <v>2.4</v>
      </c>
      <c r="E34" s="16">
        <v>2.4</v>
      </c>
      <c r="F34" s="16"/>
      <c r="G34" s="16"/>
      <c r="H34" s="10">
        <f t="shared" si="17"/>
        <v>0</v>
      </c>
      <c r="I34" s="10"/>
      <c r="J34" s="10"/>
      <c r="K34" s="10"/>
      <c r="L34" s="12">
        <f t="shared" si="22"/>
        <v>2.4</v>
      </c>
      <c r="M34" s="12">
        <f t="shared" si="19"/>
        <v>2.4</v>
      </c>
      <c r="N34" s="12">
        <f t="shared" si="20"/>
        <v>0</v>
      </c>
      <c r="O34" s="12">
        <f t="shared" si="21"/>
        <v>0</v>
      </c>
    </row>
    <row r="35" spans="1:15" ht="15" customHeight="1" x14ac:dyDescent="0.25">
      <c r="A35" s="13" t="s">
        <v>82</v>
      </c>
      <c r="B35" s="12" t="s">
        <v>160</v>
      </c>
      <c r="C35" s="15" t="s">
        <v>51</v>
      </c>
      <c r="D35" s="16">
        <f t="shared" si="16"/>
        <v>7.1</v>
      </c>
      <c r="E35" s="16">
        <v>7.1</v>
      </c>
      <c r="F35" s="16"/>
      <c r="G35" s="16"/>
      <c r="H35" s="10">
        <f t="shared" si="17"/>
        <v>0</v>
      </c>
      <c r="I35" s="10"/>
      <c r="J35" s="10"/>
      <c r="K35" s="10"/>
      <c r="L35" s="12">
        <f t="shared" si="22"/>
        <v>7.1</v>
      </c>
      <c r="M35" s="12">
        <f t="shared" si="19"/>
        <v>7.1</v>
      </c>
      <c r="N35" s="12">
        <f t="shared" si="20"/>
        <v>0</v>
      </c>
      <c r="O35" s="12">
        <f t="shared" si="21"/>
        <v>0</v>
      </c>
    </row>
    <row r="36" spans="1:15" ht="15" customHeight="1" x14ac:dyDescent="0.25">
      <c r="A36" s="13" t="s">
        <v>83</v>
      </c>
      <c r="B36" s="12" t="s">
        <v>416</v>
      </c>
      <c r="C36" s="15" t="s">
        <v>51</v>
      </c>
      <c r="D36" s="16">
        <f t="shared" si="16"/>
        <v>1</v>
      </c>
      <c r="E36" s="16">
        <v>1</v>
      </c>
      <c r="F36" s="16"/>
      <c r="G36" s="16"/>
      <c r="H36" s="10">
        <f t="shared" si="17"/>
        <v>0</v>
      </c>
      <c r="I36" s="10"/>
      <c r="J36" s="10"/>
      <c r="K36" s="10"/>
      <c r="L36" s="12">
        <f t="shared" si="22"/>
        <v>1</v>
      </c>
      <c r="M36" s="12">
        <f t="shared" si="19"/>
        <v>1</v>
      </c>
      <c r="N36" s="12">
        <f t="shared" si="20"/>
        <v>0</v>
      </c>
      <c r="O36" s="12">
        <f t="shared" si="21"/>
        <v>0</v>
      </c>
    </row>
    <row r="37" spans="1:15" ht="15" customHeight="1" x14ac:dyDescent="0.25">
      <c r="A37" s="13" t="s">
        <v>84</v>
      </c>
      <c r="B37" s="12" t="s">
        <v>152</v>
      </c>
      <c r="C37" s="15" t="s">
        <v>51</v>
      </c>
      <c r="D37" s="16">
        <f t="shared" si="16"/>
        <v>1.9</v>
      </c>
      <c r="E37" s="16">
        <v>1.9</v>
      </c>
      <c r="F37" s="16"/>
      <c r="G37" s="16"/>
      <c r="H37" s="10">
        <f t="shared" si="17"/>
        <v>0</v>
      </c>
      <c r="I37" s="10"/>
      <c r="J37" s="10"/>
      <c r="K37" s="10"/>
      <c r="L37" s="12">
        <f t="shared" si="22"/>
        <v>1.9</v>
      </c>
      <c r="M37" s="12">
        <f t="shared" si="19"/>
        <v>1.9</v>
      </c>
      <c r="N37" s="12">
        <f t="shared" si="20"/>
        <v>0</v>
      </c>
      <c r="O37" s="12">
        <f t="shared" si="21"/>
        <v>0</v>
      </c>
    </row>
    <row r="38" spans="1:15" ht="15" customHeight="1" x14ac:dyDescent="0.25">
      <c r="A38" s="13" t="s">
        <v>85</v>
      </c>
      <c r="B38" s="249" t="s">
        <v>342</v>
      </c>
      <c r="C38" s="15" t="s">
        <v>51</v>
      </c>
      <c r="D38" s="16">
        <f t="shared" si="16"/>
        <v>1.3</v>
      </c>
      <c r="E38" s="16">
        <v>1.3</v>
      </c>
      <c r="F38" s="16"/>
      <c r="G38" s="16"/>
      <c r="H38" s="10">
        <f t="shared" si="17"/>
        <v>0</v>
      </c>
      <c r="I38" s="10"/>
      <c r="J38" s="10"/>
      <c r="K38" s="10"/>
      <c r="L38" s="12">
        <f t="shared" si="22"/>
        <v>1.3</v>
      </c>
      <c r="M38" s="12">
        <f t="shared" si="19"/>
        <v>1.3</v>
      </c>
      <c r="N38" s="12">
        <f t="shared" si="20"/>
        <v>0</v>
      </c>
      <c r="O38" s="12">
        <f t="shared" si="21"/>
        <v>0</v>
      </c>
    </row>
    <row r="39" spans="1:15" ht="16.5" customHeight="1" x14ac:dyDescent="0.25">
      <c r="A39" s="13" t="s">
        <v>86</v>
      </c>
      <c r="B39" s="12" t="s">
        <v>417</v>
      </c>
      <c r="C39" s="15" t="s">
        <v>51</v>
      </c>
      <c r="D39" s="16">
        <f t="shared" si="16"/>
        <v>16.899999999999999</v>
      </c>
      <c r="E39" s="16">
        <v>16.899999999999999</v>
      </c>
      <c r="F39" s="16"/>
      <c r="G39" s="16"/>
      <c r="H39" s="10">
        <f t="shared" si="17"/>
        <v>0</v>
      </c>
      <c r="I39" s="10"/>
      <c r="J39" s="10"/>
      <c r="K39" s="10"/>
      <c r="L39" s="12">
        <f t="shared" si="22"/>
        <v>16.899999999999999</v>
      </c>
      <c r="M39" s="12">
        <f t="shared" si="19"/>
        <v>16.899999999999999</v>
      </c>
      <c r="N39" s="12">
        <f t="shared" si="20"/>
        <v>0</v>
      </c>
      <c r="O39" s="12">
        <f t="shared" si="21"/>
        <v>0</v>
      </c>
    </row>
    <row r="40" spans="1:15" ht="16.5" customHeight="1" x14ac:dyDescent="0.25">
      <c r="A40" s="13" t="s">
        <v>87</v>
      </c>
      <c r="B40" s="12" t="s">
        <v>418</v>
      </c>
      <c r="C40" s="15" t="s">
        <v>51</v>
      </c>
      <c r="D40" s="16">
        <f t="shared" si="16"/>
        <v>9.6</v>
      </c>
      <c r="E40" s="16">
        <v>9.6</v>
      </c>
      <c r="F40" s="16"/>
      <c r="G40" s="16"/>
      <c r="H40" s="10">
        <f t="shared" si="17"/>
        <v>0</v>
      </c>
      <c r="I40" s="10"/>
      <c r="J40" s="10"/>
      <c r="K40" s="10"/>
      <c r="L40" s="12">
        <f t="shared" si="22"/>
        <v>9.6</v>
      </c>
      <c r="M40" s="12">
        <f t="shared" si="19"/>
        <v>9.6</v>
      </c>
      <c r="N40" s="12">
        <f t="shared" si="20"/>
        <v>0</v>
      </c>
      <c r="O40" s="12">
        <f t="shared" si="21"/>
        <v>0</v>
      </c>
    </row>
    <row r="41" spans="1:15" ht="15" customHeight="1" x14ac:dyDescent="0.25">
      <c r="A41" s="13" t="s">
        <v>88</v>
      </c>
      <c r="B41" s="12" t="s">
        <v>419</v>
      </c>
      <c r="C41" s="15" t="s">
        <v>51</v>
      </c>
      <c r="D41" s="16">
        <f t="shared" si="16"/>
        <v>7.4</v>
      </c>
      <c r="E41" s="16">
        <v>7.4</v>
      </c>
      <c r="F41" s="16"/>
      <c r="G41" s="16"/>
      <c r="H41" s="10">
        <f t="shared" si="17"/>
        <v>0</v>
      </c>
      <c r="I41" s="10"/>
      <c r="J41" s="10"/>
      <c r="K41" s="10"/>
      <c r="L41" s="12">
        <f t="shared" si="22"/>
        <v>7.4</v>
      </c>
      <c r="M41" s="12">
        <f t="shared" si="19"/>
        <v>7.4</v>
      </c>
      <c r="N41" s="12">
        <f t="shared" si="20"/>
        <v>0</v>
      </c>
      <c r="O41" s="12">
        <f t="shared" si="21"/>
        <v>0</v>
      </c>
    </row>
    <row r="42" spans="1:15" ht="15" customHeight="1" x14ac:dyDescent="0.25">
      <c r="A42" s="5" t="s">
        <v>89</v>
      </c>
      <c r="B42" s="12" t="s">
        <v>391</v>
      </c>
      <c r="C42" s="15" t="s">
        <v>51</v>
      </c>
      <c r="D42" s="16">
        <f t="shared" si="16"/>
        <v>7.2</v>
      </c>
      <c r="E42" s="16">
        <v>7.2</v>
      </c>
      <c r="F42" s="16"/>
      <c r="G42" s="16"/>
      <c r="H42" s="10">
        <f t="shared" si="17"/>
        <v>0</v>
      </c>
      <c r="I42" s="10"/>
      <c r="J42" s="10"/>
      <c r="K42" s="10"/>
      <c r="L42" s="12">
        <f t="shared" si="22"/>
        <v>7.2</v>
      </c>
      <c r="M42" s="12">
        <f t="shared" si="19"/>
        <v>7.2</v>
      </c>
      <c r="N42" s="12">
        <f t="shared" si="20"/>
        <v>0</v>
      </c>
      <c r="O42" s="12">
        <f t="shared" si="21"/>
        <v>0</v>
      </c>
    </row>
    <row r="43" spans="1:15" ht="15" customHeight="1" x14ac:dyDescent="0.25">
      <c r="A43" s="5" t="s">
        <v>90</v>
      </c>
      <c r="B43" s="184" t="s">
        <v>46</v>
      </c>
      <c r="C43" s="15" t="s">
        <v>51</v>
      </c>
      <c r="D43" s="16">
        <f t="shared" si="16"/>
        <v>0.2</v>
      </c>
      <c r="E43" s="16">
        <v>0.2</v>
      </c>
      <c r="F43" s="16"/>
      <c r="G43" s="16"/>
      <c r="H43" s="10">
        <f t="shared" si="17"/>
        <v>0</v>
      </c>
      <c r="I43" s="10"/>
      <c r="J43" s="10"/>
      <c r="K43" s="10"/>
      <c r="L43" s="12">
        <f t="shared" si="22"/>
        <v>0.2</v>
      </c>
      <c r="M43" s="12">
        <f t="shared" si="19"/>
        <v>0.2</v>
      </c>
      <c r="N43" s="12">
        <f t="shared" si="20"/>
        <v>0</v>
      </c>
      <c r="O43" s="12">
        <f t="shared" si="21"/>
        <v>0</v>
      </c>
    </row>
    <row r="44" spans="1:15" ht="15" customHeight="1" x14ac:dyDescent="0.25">
      <c r="A44" s="32" t="s">
        <v>91</v>
      </c>
      <c r="B44" s="12" t="s">
        <v>43</v>
      </c>
      <c r="C44" s="15" t="s">
        <v>51</v>
      </c>
      <c r="D44" s="16">
        <f t="shared" si="16"/>
        <v>0.5</v>
      </c>
      <c r="E44" s="16">
        <v>0.5</v>
      </c>
      <c r="F44" s="16"/>
      <c r="G44" s="16"/>
      <c r="H44" s="10">
        <f t="shared" si="17"/>
        <v>0</v>
      </c>
      <c r="I44" s="10"/>
      <c r="J44" s="10"/>
      <c r="K44" s="10"/>
      <c r="L44" s="12">
        <f t="shared" si="22"/>
        <v>0.5</v>
      </c>
      <c r="M44" s="12">
        <f t="shared" si="19"/>
        <v>0.5</v>
      </c>
      <c r="N44" s="12">
        <f t="shared" si="20"/>
        <v>0</v>
      </c>
      <c r="O44" s="12">
        <f t="shared" si="21"/>
        <v>0</v>
      </c>
    </row>
    <row r="45" spans="1:15" ht="15" customHeight="1" x14ac:dyDescent="0.25">
      <c r="A45" s="5" t="s">
        <v>92</v>
      </c>
      <c r="B45" s="12" t="s">
        <v>45</v>
      </c>
      <c r="C45" s="15" t="s">
        <v>51</v>
      </c>
      <c r="D45" s="16">
        <f t="shared" si="16"/>
        <v>0.6</v>
      </c>
      <c r="E45" s="16">
        <v>0.6</v>
      </c>
      <c r="F45" s="16"/>
      <c r="G45" s="16"/>
      <c r="H45" s="10">
        <f t="shared" si="17"/>
        <v>0</v>
      </c>
      <c r="I45" s="10"/>
      <c r="J45" s="10"/>
      <c r="K45" s="10"/>
      <c r="L45" s="12">
        <f t="shared" si="22"/>
        <v>0.6</v>
      </c>
      <c r="M45" s="12">
        <f t="shared" si="19"/>
        <v>0.6</v>
      </c>
      <c r="N45" s="12">
        <f t="shared" si="20"/>
        <v>0</v>
      </c>
      <c r="O45" s="12">
        <f t="shared" si="21"/>
        <v>0</v>
      </c>
    </row>
    <row r="46" spans="1:15" ht="15" customHeight="1" x14ac:dyDescent="0.25">
      <c r="A46" s="5" t="s">
        <v>93</v>
      </c>
      <c r="B46" s="12" t="s">
        <v>165</v>
      </c>
      <c r="C46" s="15" t="s">
        <v>51</v>
      </c>
      <c r="D46" s="16">
        <f t="shared" si="16"/>
        <v>0.9</v>
      </c>
      <c r="E46" s="16">
        <v>0.9</v>
      </c>
      <c r="F46" s="16"/>
      <c r="G46" s="16"/>
      <c r="H46" s="10">
        <f t="shared" si="17"/>
        <v>0</v>
      </c>
      <c r="I46" s="10"/>
      <c r="J46" s="10"/>
      <c r="K46" s="10"/>
      <c r="L46" s="12">
        <f t="shared" si="22"/>
        <v>0.9</v>
      </c>
      <c r="M46" s="12">
        <f t="shared" si="19"/>
        <v>0.9</v>
      </c>
      <c r="N46" s="12">
        <f t="shared" si="20"/>
        <v>0</v>
      </c>
      <c r="O46" s="12">
        <f t="shared" si="21"/>
        <v>0</v>
      </c>
    </row>
    <row r="47" spans="1:15" ht="15" customHeight="1" x14ac:dyDescent="0.25">
      <c r="A47" s="32" t="s">
        <v>94</v>
      </c>
      <c r="B47" s="12" t="s">
        <v>44</v>
      </c>
      <c r="C47" s="15" t="s">
        <v>51</v>
      </c>
      <c r="D47" s="16">
        <f t="shared" si="16"/>
        <v>0.3</v>
      </c>
      <c r="E47" s="16">
        <v>0.3</v>
      </c>
      <c r="F47" s="16"/>
      <c r="G47" s="16"/>
      <c r="H47" s="10">
        <f t="shared" si="17"/>
        <v>0</v>
      </c>
      <c r="I47" s="10"/>
      <c r="J47" s="10"/>
      <c r="K47" s="10"/>
      <c r="L47" s="12">
        <f t="shared" si="22"/>
        <v>0.3</v>
      </c>
      <c r="M47" s="12">
        <f t="shared" si="19"/>
        <v>0.3</v>
      </c>
      <c r="N47" s="12">
        <f t="shared" si="20"/>
        <v>0</v>
      </c>
      <c r="O47" s="12">
        <f t="shared" si="21"/>
        <v>0</v>
      </c>
    </row>
    <row r="48" spans="1:15" ht="15" customHeight="1" x14ac:dyDescent="0.25">
      <c r="A48" s="5" t="s">
        <v>95</v>
      </c>
      <c r="B48" s="184" t="s">
        <v>47</v>
      </c>
      <c r="C48" s="15" t="s">
        <v>51</v>
      </c>
      <c r="D48" s="16">
        <f t="shared" si="16"/>
        <v>0.4</v>
      </c>
      <c r="E48" s="16">
        <v>0.4</v>
      </c>
      <c r="F48" s="16"/>
      <c r="G48" s="16"/>
      <c r="H48" s="10">
        <f t="shared" si="17"/>
        <v>0</v>
      </c>
      <c r="I48" s="10"/>
      <c r="J48" s="10"/>
      <c r="K48" s="10"/>
      <c r="L48" s="12">
        <f t="shared" si="22"/>
        <v>0.4</v>
      </c>
      <c r="M48" s="12">
        <f t="shared" si="19"/>
        <v>0.4</v>
      </c>
      <c r="N48" s="12">
        <f t="shared" si="20"/>
        <v>0</v>
      </c>
      <c r="O48" s="12">
        <f t="shared" si="21"/>
        <v>0</v>
      </c>
    </row>
    <row r="49" spans="1:17" ht="15" customHeight="1" x14ac:dyDescent="0.25">
      <c r="A49" s="5" t="s">
        <v>96</v>
      </c>
      <c r="B49" s="86" t="s">
        <v>392</v>
      </c>
      <c r="C49" s="89" t="s">
        <v>51</v>
      </c>
      <c r="D49" s="16">
        <f t="shared" si="16"/>
        <v>0.6</v>
      </c>
      <c r="E49" s="16">
        <v>0.6</v>
      </c>
      <c r="F49" s="16"/>
      <c r="G49" s="16"/>
      <c r="H49" s="10">
        <f t="shared" si="17"/>
        <v>0</v>
      </c>
      <c r="I49" s="10"/>
      <c r="J49" s="10"/>
      <c r="K49" s="10"/>
      <c r="L49" s="12">
        <f t="shared" si="22"/>
        <v>0.6</v>
      </c>
      <c r="M49" s="12">
        <f t="shared" si="19"/>
        <v>0.6</v>
      </c>
      <c r="N49" s="12">
        <f t="shared" si="20"/>
        <v>0</v>
      </c>
      <c r="O49" s="12">
        <f t="shared" si="21"/>
        <v>0</v>
      </c>
    </row>
    <row r="50" spans="1:17" ht="15" customHeight="1" x14ac:dyDescent="0.25">
      <c r="A50" s="5" t="s">
        <v>97</v>
      </c>
      <c r="B50" s="12" t="s">
        <v>42</v>
      </c>
      <c r="C50" s="15" t="s">
        <v>51</v>
      </c>
      <c r="D50" s="16">
        <f t="shared" si="16"/>
        <v>3</v>
      </c>
      <c r="E50" s="16">
        <v>3</v>
      </c>
      <c r="F50" s="16"/>
      <c r="G50" s="16"/>
      <c r="H50" s="10">
        <f t="shared" si="17"/>
        <v>0</v>
      </c>
      <c r="I50" s="10"/>
      <c r="J50" s="10"/>
      <c r="K50" s="10"/>
      <c r="L50" s="12">
        <f t="shared" si="22"/>
        <v>3</v>
      </c>
      <c r="M50" s="12">
        <f t="shared" si="19"/>
        <v>3</v>
      </c>
      <c r="N50" s="12">
        <f t="shared" si="20"/>
        <v>0</v>
      </c>
      <c r="O50" s="12">
        <f t="shared" si="21"/>
        <v>0</v>
      </c>
    </row>
    <row r="51" spans="1:17" ht="15" customHeight="1" x14ac:dyDescent="0.25">
      <c r="A51" s="5" t="s">
        <v>98</v>
      </c>
      <c r="B51" s="250" t="s">
        <v>393</v>
      </c>
      <c r="C51" s="89" t="s">
        <v>51</v>
      </c>
      <c r="D51" s="16">
        <f t="shared" si="16"/>
        <v>1.7</v>
      </c>
      <c r="E51" s="16">
        <v>1.7</v>
      </c>
      <c r="F51" s="16"/>
      <c r="G51" s="16"/>
      <c r="H51" s="10">
        <f t="shared" si="17"/>
        <v>0</v>
      </c>
      <c r="I51" s="10"/>
      <c r="J51" s="10"/>
      <c r="K51" s="10"/>
      <c r="L51" s="12">
        <f t="shared" si="22"/>
        <v>1.7</v>
      </c>
      <c r="M51" s="12">
        <f t="shared" si="19"/>
        <v>1.7</v>
      </c>
      <c r="N51" s="12">
        <f t="shared" si="20"/>
        <v>0</v>
      </c>
      <c r="O51" s="12">
        <f t="shared" si="21"/>
        <v>0</v>
      </c>
    </row>
    <row r="52" spans="1:17" ht="15" customHeight="1" x14ac:dyDescent="0.25">
      <c r="A52" s="5" t="s">
        <v>99</v>
      </c>
      <c r="B52" s="184" t="s">
        <v>41</v>
      </c>
      <c r="C52" s="15" t="s">
        <v>51</v>
      </c>
      <c r="D52" s="16">
        <f t="shared" si="16"/>
        <v>2.5</v>
      </c>
      <c r="E52" s="16">
        <v>2.5</v>
      </c>
      <c r="F52" s="16"/>
      <c r="G52" s="16"/>
      <c r="H52" s="10">
        <f t="shared" si="17"/>
        <v>0</v>
      </c>
      <c r="I52" s="10"/>
      <c r="J52" s="10"/>
      <c r="K52" s="10"/>
      <c r="L52" s="12">
        <f t="shared" si="22"/>
        <v>2.5</v>
      </c>
      <c r="M52" s="12">
        <f t="shared" si="19"/>
        <v>2.5</v>
      </c>
      <c r="N52" s="12">
        <f t="shared" si="20"/>
        <v>0</v>
      </c>
      <c r="O52" s="12">
        <f t="shared" si="21"/>
        <v>0</v>
      </c>
    </row>
    <row r="53" spans="1:17" ht="15" customHeight="1" x14ac:dyDescent="0.25">
      <c r="A53" s="5" t="s">
        <v>100</v>
      </c>
      <c r="B53" s="12" t="s">
        <v>153</v>
      </c>
      <c r="C53" s="15" t="s">
        <v>51</v>
      </c>
      <c r="D53" s="16">
        <f t="shared" si="16"/>
        <v>4.4000000000000004</v>
      </c>
      <c r="E53" s="16">
        <v>4.4000000000000004</v>
      </c>
      <c r="F53" s="16"/>
      <c r="G53" s="16"/>
      <c r="H53" s="10">
        <f t="shared" si="17"/>
        <v>0</v>
      </c>
      <c r="I53" s="10"/>
      <c r="J53" s="10"/>
      <c r="K53" s="10"/>
      <c r="L53" s="12">
        <f t="shared" si="22"/>
        <v>4.4000000000000004</v>
      </c>
      <c r="M53" s="12">
        <f t="shared" si="19"/>
        <v>4.4000000000000004</v>
      </c>
      <c r="N53" s="12">
        <f t="shared" si="20"/>
        <v>0</v>
      </c>
      <c r="O53" s="12">
        <f t="shared" si="21"/>
        <v>0</v>
      </c>
    </row>
    <row r="54" spans="1:17" ht="15" customHeight="1" x14ac:dyDescent="0.25">
      <c r="A54" s="5" t="s">
        <v>101</v>
      </c>
      <c r="B54" s="12" t="s">
        <v>34</v>
      </c>
      <c r="C54" s="15" t="s">
        <v>51</v>
      </c>
      <c r="D54" s="16">
        <f t="shared" si="16"/>
        <v>3.2</v>
      </c>
      <c r="E54" s="16">
        <v>3.2</v>
      </c>
      <c r="F54" s="16"/>
      <c r="G54" s="16"/>
      <c r="H54" s="10">
        <f t="shared" si="17"/>
        <v>0</v>
      </c>
      <c r="I54" s="10"/>
      <c r="J54" s="10"/>
      <c r="K54" s="10"/>
      <c r="L54" s="12">
        <f t="shared" si="22"/>
        <v>3.2</v>
      </c>
      <c r="M54" s="12">
        <f t="shared" si="19"/>
        <v>3.2</v>
      </c>
      <c r="N54" s="12">
        <f t="shared" si="20"/>
        <v>0</v>
      </c>
      <c r="O54" s="12">
        <f t="shared" si="21"/>
        <v>0</v>
      </c>
    </row>
    <row r="55" spans="1:17" ht="15" customHeight="1" x14ac:dyDescent="0.25">
      <c r="A55" s="5" t="s">
        <v>102</v>
      </c>
      <c r="B55" s="12" t="s">
        <v>36</v>
      </c>
      <c r="C55" s="15" t="s">
        <v>51</v>
      </c>
      <c r="D55" s="16">
        <f t="shared" si="16"/>
        <v>4.5</v>
      </c>
      <c r="E55" s="16">
        <v>4.5</v>
      </c>
      <c r="F55" s="16"/>
      <c r="G55" s="16"/>
      <c r="H55" s="10">
        <f t="shared" si="17"/>
        <v>0</v>
      </c>
      <c r="I55" s="10"/>
      <c r="J55" s="10"/>
      <c r="K55" s="10"/>
      <c r="L55" s="12">
        <f t="shared" si="22"/>
        <v>4.5</v>
      </c>
      <c r="M55" s="12">
        <f t="shared" si="19"/>
        <v>4.5</v>
      </c>
      <c r="N55" s="12">
        <f t="shared" si="20"/>
        <v>0</v>
      </c>
      <c r="O55" s="12">
        <f t="shared" si="21"/>
        <v>0</v>
      </c>
      <c r="P55" s="37"/>
      <c r="Q55" s="37"/>
    </row>
    <row r="56" spans="1:17" ht="15" customHeight="1" x14ac:dyDescent="0.25">
      <c r="A56" s="5" t="s">
        <v>103</v>
      </c>
      <c r="B56" s="12" t="s">
        <v>38</v>
      </c>
      <c r="C56" s="15" t="s">
        <v>51</v>
      </c>
      <c r="D56" s="16">
        <f t="shared" si="16"/>
        <v>6.2</v>
      </c>
      <c r="E56" s="16">
        <v>6.2</v>
      </c>
      <c r="F56" s="16"/>
      <c r="G56" s="16"/>
      <c r="H56" s="10">
        <f t="shared" si="17"/>
        <v>0</v>
      </c>
      <c r="I56" s="10"/>
      <c r="J56" s="10"/>
      <c r="K56" s="10"/>
      <c r="L56" s="12">
        <f t="shared" si="22"/>
        <v>6.2</v>
      </c>
      <c r="M56" s="12">
        <f t="shared" si="19"/>
        <v>6.2</v>
      </c>
      <c r="N56" s="12">
        <f t="shared" si="20"/>
        <v>0</v>
      </c>
      <c r="O56" s="12">
        <f t="shared" si="21"/>
        <v>0</v>
      </c>
    </row>
    <row r="57" spans="1:17" ht="15" customHeight="1" x14ac:dyDescent="0.25">
      <c r="A57" s="5" t="s">
        <v>104</v>
      </c>
      <c r="B57" s="12" t="s">
        <v>37</v>
      </c>
      <c r="C57" s="15" t="s">
        <v>51</v>
      </c>
      <c r="D57" s="16">
        <f t="shared" si="16"/>
        <v>0.4</v>
      </c>
      <c r="E57" s="16">
        <v>0.4</v>
      </c>
      <c r="F57" s="16"/>
      <c r="G57" s="16"/>
      <c r="H57" s="10">
        <f t="shared" si="17"/>
        <v>0</v>
      </c>
      <c r="I57" s="10"/>
      <c r="J57" s="10"/>
      <c r="K57" s="10"/>
      <c r="L57" s="12">
        <f t="shared" si="22"/>
        <v>0.4</v>
      </c>
      <c r="M57" s="12">
        <f t="shared" si="19"/>
        <v>0.4</v>
      </c>
      <c r="N57" s="12">
        <f t="shared" si="20"/>
        <v>0</v>
      </c>
      <c r="O57" s="12">
        <f t="shared" si="21"/>
        <v>0</v>
      </c>
    </row>
    <row r="58" spans="1:17" ht="15" customHeight="1" x14ac:dyDescent="0.25">
      <c r="A58" s="5" t="s">
        <v>105</v>
      </c>
      <c r="B58" s="12" t="s">
        <v>35</v>
      </c>
      <c r="C58" s="15" t="s">
        <v>51</v>
      </c>
      <c r="D58" s="16">
        <f t="shared" si="16"/>
        <v>4.8</v>
      </c>
      <c r="E58" s="16">
        <v>4.8</v>
      </c>
      <c r="F58" s="16"/>
      <c r="G58" s="16"/>
      <c r="H58" s="10">
        <f t="shared" si="17"/>
        <v>0</v>
      </c>
      <c r="I58" s="10"/>
      <c r="J58" s="10"/>
      <c r="K58" s="10"/>
      <c r="L58" s="12">
        <f t="shared" si="22"/>
        <v>4.8</v>
      </c>
      <c r="M58" s="12">
        <f t="shared" si="19"/>
        <v>4.8</v>
      </c>
      <c r="N58" s="12">
        <f t="shared" si="20"/>
        <v>0</v>
      </c>
      <c r="O58" s="12">
        <f t="shared" si="21"/>
        <v>0</v>
      </c>
    </row>
    <row r="59" spans="1:17" ht="15" customHeight="1" x14ac:dyDescent="0.25">
      <c r="A59" s="5" t="s">
        <v>106</v>
      </c>
      <c r="B59" s="184" t="s">
        <v>39</v>
      </c>
      <c r="C59" s="15" t="s">
        <v>51</v>
      </c>
      <c r="D59" s="16">
        <f t="shared" si="16"/>
        <v>0.6</v>
      </c>
      <c r="E59" s="16">
        <v>0.6</v>
      </c>
      <c r="F59" s="16"/>
      <c r="G59" s="16"/>
      <c r="H59" s="10">
        <f t="shared" si="17"/>
        <v>0</v>
      </c>
      <c r="I59" s="10"/>
      <c r="J59" s="10"/>
      <c r="K59" s="10"/>
      <c r="L59" s="12">
        <f t="shared" si="22"/>
        <v>0.6</v>
      </c>
      <c r="M59" s="12">
        <f t="shared" si="19"/>
        <v>0.6</v>
      </c>
      <c r="N59" s="12">
        <f t="shared" si="20"/>
        <v>0</v>
      </c>
      <c r="O59" s="12">
        <f t="shared" si="21"/>
        <v>0</v>
      </c>
    </row>
    <row r="60" spans="1:17" ht="15" customHeight="1" x14ac:dyDescent="0.25">
      <c r="A60" s="5" t="s">
        <v>107</v>
      </c>
      <c r="B60" s="184" t="s">
        <v>40</v>
      </c>
      <c r="C60" s="15" t="s">
        <v>51</v>
      </c>
      <c r="D60" s="16">
        <f t="shared" si="16"/>
        <v>0.6</v>
      </c>
      <c r="E60" s="16">
        <v>0.6</v>
      </c>
      <c r="F60" s="16"/>
      <c r="G60" s="16"/>
      <c r="H60" s="10">
        <f t="shared" si="17"/>
        <v>0</v>
      </c>
      <c r="I60" s="10"/>
      <c r="J60" s="10"/>
      <c r="K60" s="10"/>
      <c r="L60" s="12">
        <f t="shared" si="22"/>
        <v>0.6</v>
      </c>
      <c r="M60" s="12">
        <f t="shared" si="19"/>
        <v>0.6</v>
      </c>
      <c r="N60" s="12">
        <f t="shared" si="20"/>
        <v>0</v>
      </c>
      <c r="O60" s="12">
        <f t="shared" si="21"/>
        <v>0</v>
      </c>
    </row>
    <row r="61" spans="1:17" ht="15" customHeight="1" x14ac:dyDescent="0.25">
      <c r="A61" s="13" t="s">
        <v>108</v>
      </c>
      <c r="B61" s="12" t="s">
        <v>50</v>
      </c>
      <c r="C61" s="15" t="s">
        <v>51</v>
      </c>
      <c r="D61" s="16">
        <f t="shared" si="16"/>
        <v>0.1</v>
      </c>
      <c r="E61" s="16">
        <v>0.1</v>
      </c>
      <c r="F61" s="16"/>
      <c r="G61" s="16"/>
      <c r="H61" s="10">
        <f t="shared" si="17"/>
        <v>0</v>
      </c>
      <c r="I61" s="10"/>
      <c r="J61" s="10"/>
      <c r="K61" s="10"/>
      <c r="L61" s="12">
        <f t="shared" si="22"/>
        <v>0.1</v>
      </c>
      <c r="M61" s="12">
        <f t="shared" si="19"/>
        <v>0.1</v>
      </c>
      <c r="N61" s="12">
        <f t="shared" si="20"/>
        <v>0</v>
      </c>
      <c r="O61" s="12">
        <f t="shared" si="21"/>
        <v>0</v>
      </c>
    </row>
    <row r="62" spans="1:17" ht="15" customHeight="1" x14ac:dyDescent="0.25">
      <c r="A62" s="13" t="s">
        <v>109</v>
      </c>
      <c r="B62" s="12" t="s">
        <v>167</v>
      </c>
      <c r="C62" s="15" t="s">
        <v>51</v>
      </c>
      <c r="D62" s="16">
        <f t="shared" si="16"/>
        <v>3.4</v>
      </c>
      <c r="E62" s="16">
        <v>3.4</v>
      </c>
      <c r="F62" s="16"/>
      <c r="G62" s="16"/>
      <c r="H62" s="10">
        <f t="shared" si="17"/>
        <v>0</v>
      </c>
      <c r="I62" s="10"/>
      <c r="J62" s="10"/>
      <c r="K62" s="10"/>
      <c r="L62" s="12">
        <f t="shared" si="22"/>
        <v>3.4</v>
      </c>
      <c r="M62" s="12">
        <f t="shared" si="19"/>
        <v>3.4</v>
      </c>
      <c r="N62" s="12">
        <f t="shared" si="20"/>
        <v>0</v>
      </c>
      <c r="O62" s="12">
        <f t="shared" si="21"/>
        <v>0</v>
      </c>
    </row>
    <row r="63" spans="1:17" ht="15.95" customHeight="1" x14ac:dyDescent="0.25">
      <c r="A63" s="20" t="s">
        <v>155</v>
      </c>
      <c r="B63" s="21" t="s">
        <v>177</v>
      </c>
      <c r="C63" s="28"/>
      <c r="D63" s="243">
        <f>E63+G63</f>
        <v>117.5</v>
      </c>
      <c r="E63" s="23">
        <f>SUM(E32:E62)</f>
        <v>117.5</v>
      </c>
      <c r="F63" s="23">
        <f t="shared" ref="F63:G63" si="23">SUM(F32:F62)</f>
        <v>0</v>
      </c>
      <c r="G63" s="23">
        <f t="shared" si="23"/>
        <v>0</v>
      </c>
      <c r="H63" s="24">
        <f t="shared" si="17"/>
        <v>0</v>
      </c>
      <c r="I63" s="24">
        <f t="shared" ref="I63" si="24">SUM(I32:I62)</f>
        <v>0</v>
      </c>
      <c r="J63" s="24">
        <f t="shared" ref="J63" si="25">SUM(J32:J62)</f>
        <v>0</v>
      </c>
      <c r="K63" s="24">
        <f t="shared" ref="K63" si="26">SUM(K32:K62)</f>
        <v>0</v>
      </c>
      <c r="L63" s="21">
        <f t="shared" si="22"/>
        <v>117.5</v>
      </c>
      <c r="M63" s="21">
        <f t="shared" ref="M63" si="27">SUM(M32:M62)</f>
        <v>117.5</v>
      </c>
      <c r="N63" s="21">
        <f t="shared" ref="N63" si="28">SUM(N32:N62)</f>
        <v>0</v>
      </c>
      <c r="O63" s="21">
        <f t="shared" ref="O63" si="29">SUM(O32:O62)</f>
        <v>0</v>
      </c>
    </row>
    <row r="64" spans="1:17" ht="15.95" customHeight="1" x14ac:dyDescent="0.25">
      <c r="A64" s="38" t="s">
        <v>156</v>
      </c>
      <c r="B64" s="523" t="s">
        <v>66</v>
      </c>
      <c r="C64" s="524"/>
      <c r="D64" s="524"/>
      <c r="E64" s="524"/>
      <c r="F64" s="524"/>
      <c r="G64" s="524"/>
      <c r="H64" s="524"/>
      <c r="I64" s="524"/>
      <c r="J64" s="524"/>
      <c r="K64" s="524"/>
      <c r="L64" s="524"/>
      <c r="M64" s="524"/>
      <c r="N64" s="524"/>
      <c r="O64" s="525"/>
    </row>
    <row r="65" spans="1:17" ht="15" customHeight="1" x14ac:dyDescent="0.25">
      <c r="A65" s="19" t="s">
        <v>110</v>
      </c>
      <c r="B65" s="29" t="s">
        <v>27</v>
      </c>
      <c r="C65" s="39" t="s">
        <v>30</v>
      </c>
      <c r="D65" s="16">
        <f t="shared" ref="D65:D73" si="30">E65+G65</f>
        <v>4.8</v>
      </c>
      <c r="E65" s="16">
        <v>4.8</v>
      </c>
      <c r="F65" s="16"/>
      <c r="G65" s="16"/>
      <c r="H65" s="9">
        <f t="shared" ref="H65:H74" si="31">I65+K65</f>
        <v>0</v>
      </c>
      <c r="I65" s="10"/>
      <c r="J65" s="10"/>
      <c r="K65" s="188"/>
      <c r="L65" s="11">
        <f t="shared" ref="L65:L74" si="32">M65+O65</f>
        <v>4.8</v>
      </c>
      <c r="M65" s="11">
        <f t="shared" ref="M65:O73" si="33">E65+I65</f>
        <v>4.8</v>
      </c>
      <c r="N65" s="11">
        <f t="shared" si="33"/>
        <v>0</v>
      </c>
      <c r="O65" s="11">
        <f t="shared" si="33"/>
        <v>0</v>
      </c>
    </row>
    <row r="66" spans="1:17" ht="15" customHeight="1" x14ac:dyDescent="0.25">
      <c r="A66" s="13" t="s">
        <v>157</v>
      </c>
      <c r="B66" s="29" t="s">
        <v>57</v>
      </c>
      <c r="C66" s="39" t="s">
        <v>30</v>
      </c>
      <c r="D66" s="16">
        <f t="shared" si="30"/>
        <v>0.1</v>
      </c>
      <c r="E66" s="16">
        <v>0.1</v>
      </c>
      <c r="F66" s="16"/>
      <c r="G66" s="16"/>
      <c r="H66" s="9">
        <f t="shared" si="31"/>
        <v>0</v>
      </c>
      <c r="I66" s="10"/>
      <c r="J66" s="10"/>
      <c r="K66" s="188"/>
      <c r="L66" s="11">
        <f t="shared" si="32"/>
        <v>0.1</v>
      </c>
      <c r="M66" s="11">
        <f t="shared" si="33"/>
        <v>0.1</v>
      </c>
      <c r="N66" s="11">
        <f t="shared" si="33"/>
        <v>0</v>
      </c>
      <c r="O66" s="11">
        <f t="shared" si="33"/>
        <v>0</v>
      </c>
    </row>
    <row r="67" spans="1:17" ht="15" customHeight="1" x14ac:dyDescent="0.25">
      <c r="A67" s="222" t="s">
        <v>158</v>
      </c>
      <c r="B67" s="29" t="s">
        <v>58</v>
      </c>
      <c r="C67" s="39" t="s">
        <v>30</v>
      </c>
      <c r="D67" s="16">
        <f t="shared" si="30"/>
        <v>0.5</v>
      </c>
      <c r="E67" s="16">
        <v>0.5</v>
      </c>
      <c r="F67" s="16"/>
      <c r="G67" s="16"/>
      <c r="H67" s="9">
        <f t="shared" si="31"/>
        <v>0</v>
      </c>
      <c r="I67" s="10"/>
      <c r="J67" s="10"/>
      <c r="K67" s="188"/>
      <c r="L67" s="11">
        <f t="shared" si="32"/>
        <v>0.5</v>
      </c>
      <c r="M67" s="11">
        <f t="shared" si="33"/>
        <v>0.5</v>
      </c>
      <c r="N67" s="11">
        <f t="shared" si="33"/>
        <v>0</v>
      </c>
      <c r="O67" s="11">
        <f t="shared" si="33"/>
        <v>0</v>
      </c>
    </row>
    <row r="68" spans="1:17" ht="15" customHeight="1" x14ac:dyDescent="0.25">
      <c r="A68" s="38" t="s">
        <v>111</v>
      </c>
      <c r="B68" s="29" t="s">
        <v>394</v>
      </c>
      <c r="C68" s="39" t="s">
        <v>30</v>
      </c>
      <c r="D68" s="16">
        <f t="shared" si="30"/>
        <v>0.1</v>
      </c>
      <c r="E68" s="16">
        <v>0.1</v>
      </c>
      <c r="F68" s="16"/>
      <c r="G68" s="16"/>
      <c r="H68" s="9">
        <f t="shared" si="31"/>
        <v>0</v>
      </c>
      <c r="I68" s="10"/>
      <c r="J68" s="10"/>
      <c r="K68" s="188"/>
      <c r="L68" s="11">
        <f t="shared" si="32"/>
        <v>0.1</v>
      </c>
      <c r="M68" s="11">
        <f t="shared" si="33"/>
        <v>0.1</v>
      </c>
      <c r="N68" s="11">
        <f t="shared" si="33"/>
        <v>0</v>
      </c>
      <c r="O68" s="11">
        <f t="shared" si="33"/>
        <v>0</v>
      </c>
    </row>
    <row r="69" spans="1:17" ht="15" customHeight="1" x14ac:dyDescent="0.25">
      <c r="A69" s="40" t="s">
        <v>112</v>
      </c>
      <c r="B69" s="29" t="s">
        <v>396</v>
      </c>
      <c r="C69" s="39" t="s">
        <v>30</v>
      </c>
      <c r="D69" s="16">
        <f t="shared" si="30"/>
        <v>0.4</v>
      </c>
      <c r="E69" s="16">
        <v>0.4</v>
      </c>
      <c r="F69" s="16"/>
      <c r="G69" s="16"/>
      <c r="H69" s="9">
        <f t="shared" si="31"/>
        <v>0</v>
      </c>
      <c r="I69" s="10"/>
      <c r="J69" s="10"/>
      <c r="K69" s="188"/>
      <c r="L69" s="11">
        <f t="shared" si="32"/>
        <v>0.4</v>
      </c>
      <c r="M69" s="11">
        <f t="shared" si="33"/>
        <v>0.4</v>
      </c>
      <c r="N69" s="11">
        <f t="shared" si="33"/>
        <v>0</v>
      </c>
      <c r="O69" s="11">
        <f t="shared" si="33"/>
        <v>0</v>
      </c>
    </row>
    <row r="70" spans="1:17" x14ac:dyDescent="0.25">
      <c r="A70" s="32" t="s">
        <v>113</v>
      </c>
      <c r="B70" s="29" t="s">
        <v>67</v>
      </c>
      <c r="C70" s="39" t="s">
        <v>30</v>
      </c>
      <c r="D70" s="16">
        <f t="shared" si="30"/>
        <v>0.1</v>
      </c>
      <c r="E70" s="16">
        <v>0.1</v>
      </c>
      <c r="F70" s="16"/>
      <c r="G70" s="16"/>
      <c r="H70" s="9">
        <f t="shared" si="31"/>
        <v>0</v>
      </c>
      <c r="I70" s="10"/>
      <c r="J70" s="10"/>
      <c r="K70" s="188"/>
      <c r="L70" s="11">
        <f t="shared" si="32"/>
        <v>0.1</v>
      </c>
      <c r="M70" s="11">
        <f t="shared" si="33"/>
        <v>0.1</v>
      </c>
      <c r="N70" s="11">
        <f t="shared" si="33"/>
        <v>0</v>
      </c>
      <c r="O70" s="11">
        <f t="shared" si="33"/>
        <v>0</v>
      </c>
      <c r="P70" s="37"/>
      <c r="Q70" s="37"/>
    </row>
    <row r="71" spans="1:17" x14ac:dyDescent="0.25">
      <c r="A71" s="32" t="s">
        <v>114</v>
      </c>
      <c r="B71" s="29" t="s">
        <v>28</v>
      </c>
      <c r="C71" s="39" t="s">
        <v>30</v>
      </c>
      <c r="D71" s="16">
        <f t="shared" si="30"/>
        <v>3.7</v>
      </c>
      <c r="E71" s="16">
        <v>3.7</v>
      </c>
      <c r="F71" s="16"/>
      <c r="G71" s="16"/>
      <c r="H71" s="9">
        <f t="shared" si="31"/>
        <v>0</v>
      </c>
      <c r="I71" s="10"/>
      <c r="J71" s="10"/>
      <c r="K71" s="188"/>
      <c r="L71" s="11">
        <f t="shared" si="32"/>
        <v>3.7</v>
      </c>
      <c r="M71" s="11">
        <f t="shared" si="33"/>
        <v>3.7</v>
      </c>
      <c r="N71" s="11">
        <f t="shared" si="33"/>
        <v>0</v>
      </c>
      <c r="O71" s="11">
        <f t="shared" si="33"/>
        <v>0</v>
      </c>
      <c r="P71" s="37"/>
      <c r="Q71" s="37"/>
    </row>
    <row r="72" spans="1:17" ht="15" customHeight="1" x14ac:dyDescent="0.25">
      <c r="A72" s="32" t="s">
        <v>115</v>
      </c>
      <c r="B72" s="12" t="s">
        <v>29</v>
      </c>
      <c r="C72" s="39" t="s">
        <v>30</v>
      </c>
      <c r="D72" s="16">
        <f t="shared" si="30"/>
        <v>2.6</v>
      </c>
      <c r="E72" s="16">
        <v>2.6</v>
      </c>
      <c r="F72" s="16"/>
      <c r="G72" s="16"/>
      <c r="H72" s="9">
        <f t="shared" si="31"/>
        <v>0</v>
      </c>
      <c r="I72" s="10"/>
      <c r="J72" s="10"/>
      <c r="K72" s="188"/>
      <c r="L72" s="11">
        <f t="shared" si="32"/>
        <v>2.6</v>
      </c>
      <c r="M72" s="11">
        <f t="shared" si="33"/>
        <v>2.6</v>
      </c>
      <c r="N72" s="11">
        <f t="shared" si="33"/>
        <v>0</v>
      </c>
      <c r="O72" s="11">
        <f t="shared" si="33"/>
        <v>0</v>
      </c>
      <c r="P72" s="37"/>
      <c r="Q72" s="37"/>
    </row>
    <row r="73" spans="1:17" x14ac:dyDescent="0.25">
      <c r="A73" s="32" t="s">
        <v>166</v>
      </c>
      <c r="B73" s="41" t="s">
        <v>64</v>
      </c>
      <c r="C73" s="39" t="s">
        <v>30</v>
      </c>
      <c r="D73" s="16">
        <f t="shared" si="30"/>
        <v>3</v>
      </c>
      <c r="E73" s="16">
        <v>3</v>
      </c>
      <c r="F73" s="16"/>
      <c r="G73" s="16"/>
      <c r="H73" s="9">
        <f t="shared" si="31"/>
        <v>0</v>
      </c>
      <c r="I73" s="10"/>
      <c r="J73" s="10"/>
      <c r="K73" s="188"/>
      <c r="L73" s="11">
        <f t="shared" si="32"/>
        <v>3</v>
      </c>
      <c r="M73" s="11">
        <f t="shared" si="33"/>
        <v>3</v>
      </c>
      <c r="N73" s="11">
        <f t="shared" si="33"/>
        <v>0</v>
      </c>
      <c r="O73" s="11">
        <f t="shared" si="33"/>
        <v>0</v>
      </c>
    </row>
    <row r="74" spans="1:17" ht="15.95" customHeight="1" x14ac:dyDescent="0.25">
      <c r="A74" s="408" t="s">
        <v>116</v>
      </c>
      <c r="B74" s="44" t="s">
        <v>179</v>
      </c>
      <c r="C74" s="74"/>
      <c r="D74" s="243">
        <f>E74+G74</f>
        <v>15.299999999999999</v>
      </c>
      <c r="E74" s="23">
        <f>SUM(E65:E73)</f>
        <v>15.299999999999999</v>
      </c>
      <c r="F74" s="23">
        <f t="shared" ref="F74:G74" si="34">SUM(F65:F73)</f>
        <v>0</v>
      </c>
      <c r="G74" s="23">
        <f t="shared" si="34"/>
        <v>0</v>
      </c>
      <c r="H74" s="24">
        <f t="shared" si="31"/>
        <v>0</v>
      </c>
      <c r="I74" s="24">
        <f t="shared" ref="I74" si="35">SUM(I65:I73)</f>
        <v>0</v>
      </c>
      <c r="J74" s="24">
        <f t="shared" ref="J74" si="36">SUM(J65:J73)</f>
        <v>0</v>
      </c>
      <c r="K74" s="24">
        <f t="shared" ref="K74" si="37">SUM(K65:K73)</f>
        <v>0</v>
      </c>
      <c r="L74" s="21">
        <f t="shared" si="32"/>
        <v>15.299999999999999</v>
      </c>
      <c r="M74" s="21">
        <f t="shared" ref="M74" si="38">SUM(M65:M73)</f>
        <v>15.299999999999999</v>
      </c>
      <c r="N74" s="21">
        <f t="shared" ref="N74" si="39">SUM(N65:N73)</f>
        <v>0</v>
      </c>
      <c r="O74" s="21">
        <f t="shared" ref="O74" si="40">SUM(O65:O73)</f>
        <v>0</v>
      </c>
    </row>
    <row r="75" spans="1:17" ht="17.25" customHeight="1" x14ac:dyDescent="0.25">
      <c r="A75" s="32" t="s">
        <v>117</v>
      </c>
      <c r="B75" s="523" t="s">
        <v>68</v>
      </c>
      <c r="C75" s="524"/>
      <c r="D75" s="524"/>
      <c r="E75" s="524"/>
      <c r="F75" s="524"/>
      <c r="G75" s="524"/>
      <c r="H75" s="524"/>
      <c r="I75" s="524"/>
      <c r="J75" s="524"/>
      <c r="K75" s="524"/>
      <c r="L75" s="524"/>
      <c r="M75" s="524"/>
      <c r="N75" s="524"/>
      <c r="O75" s="525"/>
    </row>
    <row r="76" spans="1:17" ht="17.25" customHeight="1" x14ac:dyDescent="0.25">
      <c r="A76" s="32" t="s">
        <v>118</v>
      </c>
      <c r="B76" s="6" t="s">
        <v>20</v>
      </c>
      <c r="C76" s="89" t="s">
        <v>24</v>
      </c>
      <c r="D76" s="16">
        <f t="shared" ref="D76" si="41">E76+G76</f>
        <v>202.39999999999998</v>
      </c>
      <c r="E76" s="16">
        <v>136.19999999999999</v>
      </c>
      <c r="F76" s="16"/>
      <c r="G76" s="16">
        <v>66.2</v>
      </c>
      <c r="H76" s="9">
        <f t="shared" ref="H76" si="42">I76+K76</f>
        <v>0</v>
      </c>
      <c r="I76" s="10"/>
      <c r="J76" s="10"/>
      <c r="K76" s="188"/>
      <c r="L76" s="11">
        <f t="shared" ref="L76" si="43">M76+O76</f>
        <v>202.39999999999998</v>
      </c>
      <c r="M76" s="11">
        <f t="shared" ref="M76" si="44">E76+I76</f>
        <v>136.19999999999999</v>
      </c>
      <c r="N76" s="11">
        <f t="shared" ref="N76" si="45">F76+J76</f>
        <v>0</v>
      </c>
      <c r="O76" s="11">
        <f t="shared" ref="O76" si="46">G76+K76</f>
        <v>66.2</v>
      </c>
    </row>
    <row r="77" spans="1:17" ht="15" customHeight="1" x14ac:dyDescent="0.25">
      <c r="A77" s="32" t="s">
        <v>119</v>
      </c>
      <c r="B77" s="12" t="s">
        <v>52</v>
      </c>
      <c r="C77" s="77" t="s">
        <v>24</v>
      </c>
      <c r="D77" s="16">
        <f t="shared" ref="D77:D79" si="47">E77+G77</f>
        <v>4.2</v>
      </c>
      <c r="E77" s="16">
        <v>4.2</v>
      </c>
      <c r="F77" s="16"/>
      <c r="G77" s="16"/>
      <c r="H77" s="9">
        <f t="shared" ref="H77:H80" si="48">I77+K77</f>
        <v>0</v>
      </c>
      <c r="I77" s="10"/>
      <c r="J77" s="10"/>
      <c r="K77" s="188"/>
      <c r="L77" s="12">
        <f t="shared" ref="L77:L80" si="49">M77+O77</f>
        <v>4.2</v>
      </c>
      <c r="M77" s="12">
        <f t="shared" ref="M77:O79" si="50">E77+I77</f>
        <v>4.2</v>
      </c>
      <c r="N77" s="12">
        <f t="shared" si="50"/>
        <v>0</v>
      </c>
      <c r="O77" s="12">
        <f t="shared" si="50"/>
        <v>0</v>
      </c>
    </row>
    <row r="78" spans="1:17" ht="15" customHeight="1" x14ac:dyDescent="0.25">
      <c r="A78" s="38" t="s">
        <v>120</v>
      </c>
      <c r="B78" s="29" t="s">
        <v>53</v>
      </c>
      <c r="C78" s="30" t="s">
        <v>24</v>
      </c>
      <c r="D78" s="16">
        <f t="shared" si="47"/>
        <v>2.2999999999999998</v>
      </c>
      <c r="E78" s="16">
        <v>2.2999999999999998</v>
      </c>
      <c r="F78" s="16"/>
      <c r="G78" s="16"/>
      <c r="H78" s="9">
        <f t="shared" si="48"/>
        <v>0</v>
      </c>
      <c r="I78" s="10"/>
      <c r="J78" s="10"/>
      <c r="K78" s="188"/>
      <c r="L78" s="12">
        <f t="shared" si="49"/>
        <v>2.2999999999999998</v>
      </c>
      <c r="M78" s="12">
        <f t="shared" si="50"/>
        <v>2.2999999999999998</v>
      </c>
      <c r="N78" s="12">
        <f t="shared" si="50"/>
        <v>0</v>
      </c>
      <c r="O78" s="12">
        <f t="shared" si="50"/>
        <v>0</v>
      </c>
    </row>
    <row r="79" spans="1:17" s="37" customFormat="1" ht="15" customHeight="1" x14ac:dyDescent="0.25">
      <c r="A79" s="38" t="s">
        <v>162</v>
      </c>
      <c r="B79" s="12" t="s">
        <v>69</v>
      </c>
      <c r="C79" s="30" t="s">
        <v>24</v>
      </c>
      <c r="D79" s="16">
        <f t="shared" si="47"/>
        <v>5.7</v>
      </c>
      <c r="E79" s="16">
        <v>5.7</v>
      </c>
      <c r="F79" s="16"/>
      <c r="G79" s="16"/>
      <c r="H79" s="9">
        <f t="shared" si="48"/>
        <v>0</v>
      </c>
      <c r="I79" s="10"/>
      <c r="J79" s="10"/>
      <c r="K79" s="188"/>
      <c r="L79" s="12">
        <f t="shared" si="49"/>
        <v>5.7</v>
      </c>
      <c r="M79" s="12">
        <f t="shared" si="50"/>
        <v>5.7</v>
      </c>
      <c r="N79" s="12">
        <f t="shared" si="50"/>
        <v>0</v>
      </c>
      <c r="O79" s="12">
        <f t="shared" si="50"/>
        <v>0</v>
      </c>
      <c r="P79" s="2"/>
      <c r="Q79" s="2"/>
    </row>
    <row r="80" spans="1:17" ht="15.95" customHeight="1" x14ac:dyDescent="0.25">
      <c r="A80" s="409" t="s">
        <v>121</v>
      </c>
      <c r="B80" s="225" t="s">
        <v>180</v>
      </c>
      <c r="C80" s="25"/>
      <c r="D80" s="243">
        <f>E80+G80</f>
        <v>214.59999999999997</v>
      </c>
      <c r="E80" s="23">
        <f>SUM(E76:E79)</f>
        <v>148.39999999999998</v>
      </c>
      <c r="F80" s="23">
        <f t="shared" ref="F80:G80" si="51">SUM(F76:F79)</f>
        <v>0</v>
      </c>
      <c r="G80" s="23">
        <f t="shared" si="51"/>
        <v>66.2</v>
      </c>
      <c r="H80" s="24">
        <f t="shared" si="48"/>
        <v>0</v>
      </c>
      <c r="I80" s="24">
        <f t="shared" ref="I80" si="52">SUM(I76:I79)</f>
        <v>0</v>
      </c>
      <c r="J80" s="24">
        <f t="shared" ref="J80" si="53">SUM(J76:J79)</f>
        <v>0</v>
      </c>
      <c r="K80" s="24">
        <f t="shared" ref="K80" si="54">SUM(K76:K79)</f>
        <v>0</v>
      </c>
      <c r="L80" s="21">
        <f t="shared" si="49"/>
        <v>214.59999999999997</v>
      </c>
      <c r="M80" s="21">
        <f t="shared" ref="M80" si="55">SUM(M76:M79)</f>
        <v>148.39999999999998</v>
      </c>
      <c r="N80" s="21">
        <f t="shared" ref="N80" si="56">SUM(N76:N79)</f>
        <v>0</v>
      </c>
      <c r="O80" s="21">
        <f t="shared" ref="O80" si="57">SUM(O76:O79)</f>
        <v>66.2</v>
      </c>
    </row>
    <row r="81" spans="1:15" ht="18" customHeight="1" x14ac:dyDescent="0.25">
      <c r="A81" s="32" t="s">
        <v>122</v>
      </c>
      <c r="B81" s="631" t="s">
        <v>487</v>
      </c>
      <c r="C81" s="632"/>
      <c r="D81" s="632"/>
      <c r="E81" s="632"/>
      <c r="F81" s="632"/>
      <c r="G81" s="632"/>
      <c r="H81" s="632"/>
      <c r="I81" s="632"/>
      <c r="J81" s="632"/>
      <c r="K81" s="632"/>
      <c r="L81" s="632"/>
      <c r="M81" s="632"/>
      <c r="N81" s="632"/>
      <c r="O81" s="633"/>
    </row>
    <row r="82" spans="1:15" ht="15.75" customHeight="1" x14ac:dyDescent="0.25">
      <c r="A82" s="32" t="s">
        <v>123</v>
      </c>
      <c r="B82" s="523" t="s">
        <v>6</v>
      </c>
      <c r="C82" s="524"/>
      <c r="D82" s="524"/>
      <c r="E82" s="524"/>
      <c r="F82" s="524"/>
      <c r="G82" s="524"/>
      <c r="H82" s="524"/>
      <c r="I82" s="524"/>
      <c r="J82" s="524"/>
      <c r="K82" s="524"/>
      <c r="L82" s="524"/>
      <c r="M82" s="524"/>
      <c r="N82" s="524"/>
      <c r="O82" s="525"/>
    </row>
    <row r="83" spans="1:15" ht="15" customHeight="1" x14ac:dyDescent="0.25">
      <c r="A83" s="32" t="s">
        <v>124</v>
      </c>
      <c r="B83" s="35" t="s">
        <v>12</v>
      </c>
      <c r="C83" s="15" t="s">
        <v>9</v>
      </c>
      <c r="D83" s="16">
        <f t="shared" ref="D83:D85" si="58">E83+G83</f>
        <v>0.2</v>
      </c>
      <c r="E83" s="16">
        <v>0.2</v>
      </c>
      <c r="F83" s="16"/>
      <c r="G83" s="16"/>
      <c r="H83" s="10">
        <f t="shared" ref="H83:H86" si="59">I83+K83</f>
        <v>0</v>
      </c>
      <c r="I83" s="10"/>
      <c r="J83" s="10"/>
      <c r="K83" s="10"/>
      <c r="L83" s="12">
        <f t="shared" ref="L83:L86" si="60">M83+O83</f>
        <v>0.2</v>
      </c>
      <c r="M83" s="12">
        <f t="shared" ref="M83:O85" si="61">E83+I83</f>
        <v>0.2</v>
      </c>
      <c r="N83" s="12">
        <f t="shared" si="61"/>
        <v>0</v>
      </c>
      <c r="O83" s="12">
        <f t="shared" si="61"/>
        <v>0</v>
      </c>
    </row>
    <row r="84" spans="1:15" ht="15" hidden="1" customHeight="1" x14ac:dyDescent="0.25">
      <c r="A84" s="32" t="s">
        <v>127</v>
      </c>
      <c r="B84" s="35" t="s">
        <v>13</v>
      </c>
      <c r="C84" s="15" t="s">
        <v>9</v>
      </c>
      <c r="D84" s="16">
        <f t="shared" si="58"/>
        <v>0</v>
      </c>
      <c r="E84" s="16"/>
      <c r="F84" s="16"/>
      <c r="G84" s="16"/>
      <c r="H84" s="10">
        <f t="shared" si="59"/>
        <v>0</v>
      </c>
      <c r="I84" s="10"/>
      <c r="J84" s="10"/>
      <c r="K84" s="10"/>
      <c r="L84" s="12">
        <f t="shared" si="60"/>
        <v>0</v>
      </c>
      <c r="M84" s="12">
        <f t="shared" si="61"/>
        <v>0</v>
      </c>
      <c r="N84" s="12">
        <f t="shared" si="61"/>
        <v>0</v>
      </c>
      <c r="O84" s="12">
        <f t="shared" si="61"/>
        <v>0</v>
      </c>
    </row>
    <row r="85" spans="1:15" ht="15" customHeight="1" x14ac:dyDescent="0.25">
      <c r="A85" s="32" t="s">
        <v>125</v>
      </c>
      <c r="B85" s="12" t="s">
        <v>170</v>
      </c>
      <c r="C85" s="387" t="s">
        <v>21</v>
      </c>
      <c r="D85" s="16">
        <f t="shared" si="58"/>
        <v>0.1</v>
      </c>
      <c r="E85" s="16">
        <v>0.1</v>
      </c>
      <c r="F85" s="16"/>
      <c r="G85" s="16"/>
      <c r="H85" s="10">
        <f t="shared" si="59"/>
        <v>0</v>
      </c>
      <c r="I85" s="10"/>
      <c r="J85" s="10"/>
      <c r="K85" s="10"/>
      <c r="L85" s="12">
        <f t="shared" si="60"/>
        <v>0.1</v>
      </c>
      <c r="M85" s="12">
        <f t="shared" si="61"/>
        <v>0.1</v>
      </c>
      <c r="N85" s="12">
        <f t="shared" si="61"/>
        <v>0</v>
      </c>
      <c r="O85" s="12">
        <f t="shared" si="61"/>
        <v>0</v>
      </c>
    </row>
    <row r="86" spans="1:15" ht="15" customHeight="1" x14ac:dyDescent="0.25">
      <c r="A86" s="410" t="s">
        <v>126</v>
      </c>
      <c r="B86" s="21" t="s">
        <v>174</v>
      </c>
      <c r="C86" s="28"/>
      <c r="D86" s="243">
        <f>E86+G86</f>
        <v>0.30000000000000004</v>
      </c>
      <c r="E86" s="23">
        <f>SUM(E83:E85)</f>
        <v>0.30000000000000004</v>
      </c>
      <c r="F86" s="23">
        <f t="shared" ref="F86:G86" si="62">SUM(F83:F85)</f>
        <v>0</v>
      </c>
      <c r="G86" s="23">
        <f t="shared" si="62"/>
        <v>0</v>
      </c>
      <c r="H86" s="24">
        <f t="shared" si="59"/>
        <v>0</v>
      </c>
      <c r="I86" s="24">
        <f t="shared" ref="I86" si="63">SUM(I83:I85)</f>
        <v>0</v>
      </c>
      <c r="J86" s="24">
        <f t="shared" ref="J86" si="64">SUM(J83:J85)</f>
        <v>0</v>
      </c>
      <c r="K86" s="24">
        <f t="shared" ref="K86" si="65">SUM(K83:K85)</f>
        <v>0</v>
      </c>
      <c r="L86" s="21">
        <f t="shared" si="60"/>
        <v>0.30000000000000004</v>
      </c>
      <c r="M86" s="21">
        <f t="shared" ref="M86" si="66">SUM(M83:M85)</f>
        <v>0.30000000000000004</v>
      </c>
      <c r="N86" s="21">
        <f t="shared" ref="N86" si="67">SUM(N83:N85)</f>
        <v>0</v>
      </c>
      <c r="O86" s="21">
        <f t="shared" ref="O86" si="68">SUM(O83:O85)</f>
        <v>0</v>
      </c>
    </row>
    <row r="87" spans="1:15" ht="18.75" customHeight="1" x14ac:dyDescent="0.25">
      <c r="A87" s="32" t="s">
        <v>127</v>
      </c>
      <c r="B87" s="523" t="s">
        <v>59</v>
      </c>
      <c r="C87" s="524"/>
      <c r="D87" s="524"/>
      <c r="E87" s="524"/>
      <c r="F87" s="524"/>
      <c r="G87" s="524"/>
      <c r="H87" s="524"/>
      <c r="I87" s="524"/>
      <c r="J87" s="524"/>
      <c r="K87" s="524"/>
      <c r="L87" s="524"/>
      <c r="M87" s="524"/>
      <c r="N87" s="524"/>
      <c r="O87" s="525"/>
    </row>
    <row r="88" spans="1:15" ht="15" customHeight="1" x14ac:dyDescent="0.25">
      <c r="A88" s="32" t="s">
        <v>128</v>
      </c>
      <c r="B88" s="35" t="s">
        <v>12</v>
      </c>
      <c r="C88" s="15" t="s">
        <v>22</v>
      </c>
      <c r="D88" s="16">
        <f t="shared" ref="D88:D90" si="69">E88+G88</f>
        <v>0.1</v>
      </c>
      <c r="E88" s="16">
        <v>0.1</v>
      </c>
      <c r="F88" s="16"/>
      <c r="G88" s="16"/>
      <c r="H88" s="10">
        <f t="shared" ref="H88:H91" si="70">I88+K88</f>
        <v>0</v>
      </c>
      <c r="I88" s="10"/>
      <c r="J88" s="10"/>
      <c r="K88" s="10"/>
      <c r="L88" s="12">
        <f t="shared" ref="L88:L91" si="71">M88+O88</f>
        <v>0.1</v>
      </c>
      <c r="M88" s="12">
        <f t="shared" ref="M88:M90" si="72">E88+I88</f>
        <v>0.1</v>
      </c>
      <c r="N88" s="12">
        <f t="shared" ref="N88:N90" si="73">F88+J88</f>
        <v>0</v>
      </c>
      <c r="O88" s="12">
        <f t="shared" ref="O88:O90" si="74">G88+K88</f>
        <v>0</v>
      </c>
    </row>
    <row r="89" spans="1:15" ht="15" hidden="1" customHeight="1" x14ac:dyDescent="0.25">
      <c r="A89" s="32" t="s">
        <v>131</v>
      </c>
      <c r="B89" s="35" t="s">
        <v>13</v>
      </c>
      <c r="C89" s="15" t="s">
        <v>9</v>
      </c>
      <c r="D89" s="16">
        <f t="shared" si="69"/>
        <v>0</v>
      </c>
      <c r="E89" s="16"/>
      <c r="F89" s="16"/>
      <c r="G89" s="16"/>
      <c r="H89" s="10">
        <f t="shared" si="70"/>
        <v>0</v>
      </c>
      <c r="I89" s="10"/>
      <c r="J89" s="10"/>
      <c r="K89" s="10"/>
      <c r="L89" s="12">
        <f t="shared" si="71"/>
        <v>0</v>
      </c>
      <c r="M89" s="12">
        <f t="shared" si="72"/>
        <v>0</v>
      </c>
      <c r="N89" s="12">
        <f t="shared" si="73"/>
        <v>0</v>
      </c>
      <c r="O89" s="12">
        <f t="shared" si="74"/>
        <v>0</v>
      </c>
    </row>
    <row r="90" spans="1:15" ht="15" customHeight="1" x14ac:dyDescent="0.25">
      <c r="A90" s="32" t="s">
        <v>129</v>
      </c>
      <c r="B90" s="12" t="s">
        <v>15</v>
      </c>
      <c r="C90" s="15" t="s">
        <v>22</v>
      </c>
      <c r="D90" s="16">
        <f t="shared" si="69"/>
        <v>0.1</v>
      </c>
      <c r="E90" s="16">
        <v>0.1</v>
      </c>
      <c r="F90" s="16"/>
      <c r="G90" s="16"/>
      <c r="H90" s="10">
        <f t="shared" si="70"/>
        <v>0</v>
      </c>
      <c r="I90" s="10"/>
      <c r="J90" s="10"/>
      <c r="K90" s="10"/>
      <c r="L90" s="12">
        <f t="shared" si="71"/>
        <v>0.1</v>
      </c>
      <c r="M90" s="12">
        <f t="shared" si="72"/>
        <v>0.1</v>
      </c>
      <c r="N90" s="12">
        <f t="shared" si="73"/>
        <v>0</v>
      </c>
      <c r="O90" s="12">
        <f t="shared" si="74"/>
        <v>0</v>
      </c>
    </row>
    <row r="91" spans="1:15" ht="15" customHeight="1" x14ac:dyDescent="0.25">
      <c r="A91" s="410" t="s">
        <v>130</v>
      </c>
      <c r="B91" s="21" t="s">
        <v>175</v>
      </c>
      <c r="C91" s="28"/>
      <c r="D91" s="243">
        <f>E91+G91</f>
        <v>0.2</v>
      </c>
      <c r="E91" s="23">
        <f>SUM(E88:E90)</f>
        <v>0.2</v>
      </c>
      <c r="F91" s="23">
        <f t="shared" ref="F91:G91" si="75">SUM(F88:F90)</f>
        <v>0</v>
      </c>
      <c r="G91" s="23">
        <f t="shared" si="75"/>
        <v>0</v>
      </c>
      <c r="H91" s="24">
        <f t="shared" si="70"/>
        <v>0</v>
      </c>
      <c r="I91" s="24">
        <f t="shared" ref="I91:K91" si="76">SUM(I88:I90)</f>
        <v>0</v>
      </c>
      <c r="J91" s="24">
        <f t="shared" si="76"/>
        <v>0</v>
      </c>
      <c r="K91" s="24">
        <f t="shared" si="76"/>
        <v>0</v>
      </c>
      <c r="L91" s="21">
        <f t="shared" si="71"/>
        <v>0.2</v>
      </c>
      <c r="M91" s="21">
        <f t="shared" ref="M91:O91" si="77">SUM(M88:M90)</f>
        <v>0.2</v>
      </c>
      <c r="N91" s="21">
        <f t="shared" si="77"/>
        <v>0</v>
      </c>
      <c r="O91" s="21">
        <f t="shared" si="77"/>
        <v>0</v>
      </c>
    </row>
    <row r="92" spans="1:15" ht="15.95" customHeight="1" x14ac:dyDescent="0.25">
      <c r="A92" s="32" t="s">
        <v>131</v>
      </c>
      <c r="B92" s="523" t="s">
        <v>63</v>
      </c>
      <c r="C92" s="524"/>
      <c r="D92" s="524"/>
      <c r="E92" s="524"/>
      <c r="F92" s="524"/>
      <c r="G92" s="524"/>
      <c r="H92" s="524"/>
      <c r="I92" s="524"/>
      <c r="J92" s="524"/>
      <c r="K92" s="524"/>
      <c r="L92" s="524"/>
      <c r="M92" s="524"/>
      <c r="N92" s="524"/>
      <c r="O92" s="524"/>
    </row>
    <row r="93" spans="1:15" ht="15" customHeight="1" x14ac:dyDescent="0.25">
      <c r="A93" s="32" t="s">
        <v>132</v>
      </c>
      <c r="B93" s="35" t="s">
        <v>20</v>
      </c>
      <c r="C93" s="15" t="s">
        <v>32</v>
      </c>
      <c r="D93" s="16">
        <f>E93+G93</f>
        <v>1.7</v>
      </c>
      <c r="E93" s="16"/>
      <c r="F93" s="16"/>
      <c r="G93" s="16">
        <v>1.7</v>
      </c>
      <c r="H93" s="10">
        <f t="shared" ref="H93:H94" si="78">I93+K93</f>
        <v>0</v>
      </c>
      <c r="I93" s="10"/>
      <c r="J93" s="10"/>
      <c r="K93" s="10"/>
      <c r="L93" s="12">
        <f t="shared" ref="L93:L94" si="79">M93+O93</f>
        <v>1.7</v>
      </c>
      <c r="M93" s="12">
        <f t="shared" ref="M93:O93" si="80">E93+I93</f>
        <v>0</v>
      </c>
      <c r="N93" s="12">
        <f t="shared" si="80"/>
        <v>0</v>
      </c>
      <c r="O93" s="12">
        <f t="shared" si="80"/>
        <v>1.7</v>
      </c>
    </row>
    <row r="94" spans="1:15" ht="15.95" customHeight="1" x14ac:dyDescent="0.25">
      <c r="A94" s="410" t="s">
        <v>163</v>
      </c>
      <c r="B94" s="44" t="s">
        <v>176</v>
      </c>
      <c r="C94" s="74"/>
      <c r="D94" s="243">
        <f>E94+G94</f>
        <v>1.7</v>
      </c>
      <c r="E94" s="23">
        <f>E93</f>
        <v>0</v>
      </c>
      <c r="F94" s="23">
        <f t="shared" ref="F94:G94" si="81">F93</f>
        <v>0</v>
      </c>
      <c r="G94" s="23">
        <f t="shared" si="81"/>
        <v>1.7</v>
      </c>
      <c r="H94" s="24">
        <f t="shared" si="78"/>
        <v>0</v>
      </c>
      <c r="I94" s="24">
        <f t="shared" ref="I94" si="82">I93</f>
        <v>0</v>
      </c>
      <c r="J94" s="24">
        <f t="shared" ref="J94" si="83">J93</f>
        <v>0</v>
      </c>
      <c r="K94" s="24">
        <f t="shared" ref="K94" si="84">K93</f>
        <v>0</v>
      </c>
      <c r="L94" s="21">
        <f t="shared" si="79"/>
        <v>1.7</v>
      </c>
      <c r="M94" s="21">
        <f t="shared" ref="M94" si="85">M93</f>
        <v>0</v>
      </c>
      <c r="N94" s="21">
        <f t="shared" ref="N94" si="86">N93</f>
        <v>0</v>
      </c>
      <c r="O94" s="21">
        <f t="shared" ref="O94" si="87">O93</f>
        <v>1.7</v>
      </c>
    </row>
    <row r="95" spans="1:15" ht="15.95" customHeight="1" x14ac:dyDescent="0.25">
      <c r="A95" s="32" t="s">
        <v>133</v>
      </c>
      <c r="B95" s="523" t="s">
        <v>171</v>
      </c>
      <c r="C95" s="524"/>
      <c r="D95" s="524"/>
      <c r="E95" s="524"/>
      <c r="F95" s="524"/>
      <c r="G95" s="524"/>
      <c r="H95" s="524"/>
      <c r="I95" s="524"/>
      <c r="J95" s="524"/>
      <c r="K95" s="524"/>
      <c r="L95" s="524"/>
      <c r="M95" s="524"/>
      <c r="N95" s="524"/>
      <c r="O95" s="525"/>
    </row>
    <row r="96" spans="1:15" ht="15" customHeight="1" x14ac:dyDescent="0.25">
      <c r="A96" s="32" t="s">
        <v>134</v>
      </c>
      <c r="B96" s="29" t="s">
        <v>416</v>
      </c>
      <c r="C96" s="30" t="s">
        <v>51</v>
      </c>
      <c r="D96" s="16">
        <f t="shared" ref="D96:D115" si="88">E96+G96</f>
        <v>0.1</v>
      </c>
      <c r="E96" s="16">
        <v>0.1</v>
      </c>
      <c r="F96" s="16"/>
      <c r="G96" s="16"/>
      <c r="H96" s="10">
        <f t="shared" ref="H96:H124" si="89">I96+K96</f>
        <v>0</v>
      </c>
      <c r="I96" s="10"/>
      <c r="J96" s="10"/>
      <c r="K96" s="10"/>
      <c r="L96" s="12">
        <f t="shared" ref="L96:L124" si="90">M96+O96</f>
        <v>0.1</v>
      </c>
      <c r="M96" s="12">
        <f t="shared" ref="M96:O99" si="91">E96+I96</f>
        <v>0.1</v>
      </c>
      <c r="N96" s="12">
        <f t="shared" si="91"/>
        <v>0</v>
      </c>
      <c r="O96" s="12">
        <f t="shared" si="91"/>
        <v>0</v>
      </c>
    </row>
    <row r="97" spans="1:15" ht="15" customHeight="1" x14ac:dyDescent="0.25">
      <c r="A97" s="32" t="s">
        <v>135</v>
      </c>
      <c r="B97" s="12" t="s">
        <v>152</v>
      </c>
      <c r="C97" s="30" t="s">
        <v>51</v>
      </c>
      <c r="D97" s="16">
        <f t="shared" si="88"/>
        <v>0.3</v>
      </c>
      <c r="E97" s="16">
        <v>0.3</v>
      </c>
      <c r="F97" s="16"/>
      <c r="G97" s="16"/>
      <c r="H97" s="10">
        <f t="shared" si="89"/>
        <v>0</v>
      </c>
      <c r="I97" s="10"/>
      <c r="J97" s="10"/>
      <c r="K97" s="10"/>
      <c r="L97" s="12">
        <f t="shared" si="90"/>
        <v>0.3</v>
      </c>
      <c r="M97" s="12">
        <f t="shared" si="91"/>
        <v>0.3</v>
      </c>
      <c r="N97" s="12">
        <f t="shared" si="91"/>
        <v>0</v>
      </c>
      <c r="O97" s="12">
        <f t="shared" si="91"/>
        <v>0</v>
      </c>
    </row>
    <row r="98" spans="1:15" ht="15" customHeight="1" x14ac:dyDescent="0.25">
      <c r="A98" s="32" t="s">
        <v>136</v>
      </c>
      <c r="B98" s="29" t="s">
        <v>417</v>
      </c>
      <c r="C98" s="15" t="s">
        <v>51</v>
      </c>
      <c r="D98" s="16">
        <f t="shared" si="88"/>
        <v>0.6</v>
      </c>
      <c r="E98" s="16">
        <v>0.6</v>
      </c>
      <c r="F98" s="16"/>
      <c r="G98" s="16"/>
      <c r="H98" s="10">
        <f t="shared" si="89"/>
        <v>0</v>
      </c>
      <c r="I98" s="10"/>
      <c r="J98" s="10"/>
      <c r="K98" s="10"/>
      <c r="L98" s="12">
        <f t="shared" si="90"/>
        <v>0.6</v>
      </c>
      <c r="M98" s="12">
        <f t="shared" si="91"/>
        <v>0.6</v>
      </c>
      <c r="N98" s="12">
        <f t="shared" si="91"/>
        <v>0</v>
      </c>
      <c r="O98" s="12">
        <f t="shared" si="91"/>
        <v>0</v>
      </c>
    </row>
    <row r="99" spans="1:15" ht="15" customHeight="1" x14ac:dyDescent="0.25">
      <c r="A99" s="32" t="s">
        <v>137</v>
      </c>
      <c r="B99" s="29" t="s">
        <v>418</v>
      </c>
      <c r="C99" s="15" t="s">
        <v>51</v>
      </c>
      <c r="D99" s="16">
        <f t="shared" si="88"/>
        <v>0.3</v>
      </c>
      <c r="E99" s="16">
        <v>0.3</v>
      </c>
      <c r="F99" s="16"/>
      <c r="G99" s="16"/>
      <c r="H99" s="10">
        <f t="shared" si="89"/>
        <v>0</v>
      </c>
      <c r="I99" s="10"/>
      <c r="J99" s="10"/>
      <c r="K99" s="10"/>
      <c r="L99" s="12">
        <f t="shared" si="90"/>
        <v>0.3</v>
      </c>
      <c r="M99" s="12">
        <f t="shared" si="91"/>
        <v>0.3</v>
      </c>
      <c r="N99" s="12">
        <f t="shared" si="91"/>
        <v>0</v>
      </c>
      <c r="O99" s="12">
        <f t="shared" si="91"/>
        <v>0</v>
      </c>
    </row>
    <row r="100" spans="1:15" ht="15" customHeight="1" x14ac:dyDescent="0.25">
      <c r="A100" s="32" t="s">
        <v>138</v>
      </c>
      <c r="B100" s="33" t="s">
        <v>42</v>
      </c>
      <c r="C100" s="78" t="s">
        <v>51</v>
      </c>
      <c r="D100" s="16">
        <f t="shared" si="88"/>
        <v>0.2</v>
      </c>
      <c r="E100" s="16">
        <v>0.2</v>
      </c>
      <c r="F100" s="16"/>
      <c r="G100" s="16"/>
      <c r="H100" s="10">
        <f t="shared" si="89"/>
        <v>0</v>
      </c>
      <c r="I100" s="10"/>
      <c r="J100" s="10"/>
      <c r="K100" s="10"/>
      <c r="L100" s="12">
        <f t="shared" si="90"/>
        <v>0.2</v>
      </c>
      <c r="M100" s="12">
        <f t="shared" ref="M100:O123" si="92">E100+I100</f>
        <v>0.2</v>
      </c>
      <c r="N100" s="12">
        <f t="shared" si="92"/>
        <v>0</v>
      </c>
      <c r="O100" s="12">
        <f t="shared" si="92"/>
        <v>0</v>
      </c>
    </row>
    <row r="101" spans="1:15" ht="15" customHeight="1" x14ac:dyDescent="0.25">
      <c r="A101" s="32" t="s">
        <v>139</v>
      </c>
      <c r="B101" s="34" t="s">
        <v>393</v>
      </c>
      <c r="C101" s="78" t="s">
        <v>51</v>
      </c>
      <c r="D101" s="16">
        <f>E101+G101</f>
        <v>0.1</v>
      </c>
      <c r="E101" s="16">
        <v>0.1</v>
      </c>
      <c r="F101" s="16"/>
      <c r="G101" s="16"/>
      <c r="H101" s="10">
        <f>I101+K101</f>
        <v>0</v>
      </c>
      <c r="I101" s="10"/>
      <c r="J101" s="10"/>
      <c r="K101" s="10"/>
      <c r="L101" s="12">
        <f>M101+O101</f>
        <v>0.1</v>
      </c>
      <c r="M101" s="12">
        <f>E101+I101</f>
        <v>0.1</v>
      </c>
      <c r="N101" s="12">
        <f>F101+J101</f>
        <v>0</v>
      </c>
      <c r="O101" s="12">
        <f>G101+K101</f>
        <v>0</v>
      </c>
    </row>
    <row r="102" spans="1:15" ht="15" customHeight="1" x14ac:dyDescent="0.25">
      <c r="A102" s="32" t="s">
        <v>164</v>
      </c>
      <c r="B102" s="34" t="s">
        <v>41</v>
      </c>
      <c r="C102" s="78" t="s">
        <v>51</v>
      </c>
      <c r="D102" s="16">
        <f t="shared" si="88"/>
        <v>0.5</v>
      </c>
      <c r="E102" s="16">
        <v>0.5</v>
      </c>
      <c r="F102" s="16"/>
      <c r="G102" s="16"/>
      <c r="H102" s="10">
        <f t="shared" si="89"/>
        <v>0</v>
      </c>
      <c r="I102" s="10"/>
      <c r="J102" s="10"/>
      <c r="K102" s="10"/>
      <c r="L102" s="12">
        <f t="shared" si="90"/>
        <v>0.5</v>
      </c>
      <c r="M102" s="12">
        <f t="shared" si="92"/>
        <v>0.5</v>
      </c>
      <c r="N102" s="12">
        <f t="shared" si="92"/>
        <v>0</v>
      </c>
      <c r="O102" s="12">
        <f t="shared" si="92"/>
        <v>0</v>
      </c>
    </row>
    <row r="103" spans="1:15" ht="15" customHeight="1" x14ac:dyDescent="0.25">
      <c r="A103" s="32" t="s">
        <v>140</v>
      </c>
      <c r="B103" s="29" t="s">
        <v>161</v>
      </c>
      <c r="C103" s="30" t="s">
        <v>51</v>
      </c>
      <c r="D103" s="16">
        <f t="shared" si="88"/>
        <v>0.1</v>
      </c>
      <c r="E103" s="16">
        <v>0.1</v>
      </c>
      <c r="F103" s="16"/>
      <c r="G103" s="16"/>
      <c r="H103" s="10">
        <f t="shared" si="89"/>
        <v>0</v>
      </c>
      <c r="I103" s="10"/>
      <c r="J103" s="10"/>
      <c r="K103" s="10"/>
      <c r="L103" s="12">
        <f t="shared" si="90"/>
        <v>0.1</v>
      </c>
      <c r="M103" s="12">
        <f t="shared" si="92"/>
        <v>0.1</v>
      </c>
      <c r="N103" s="12">
        <f t="shared" si="92"/>
        <v>0</v>
      </c>
      <c r="O103" s="12">
        <f t="shared" si="92"/>
        <v>0</v>
      </c>
    </row>
    <row r="104" spans="1:15" ht="15" customHeight="1" x14ac:dyDescent="0.25">
      <c r="A104" s="32" t="s">
        <v>183</v>
      </c>
      <c r="B104" s="29" t="s">
        <v>153</v>
      </c>
      <c r="C104" s="30" t="s">
        <v>51</v>
      </c>
      <c r="D104" s="16">
        <f t="shared" si="88"/>
        <v>0.4</v>
      </c>
      <c r="E104" s="16">
        <v>0.4</v>
      </c>
      <c r="F104" s="16"/>
      <c r="G104" s="16"/>
      <c r="H104" s="10">
        <f t="shared" si="89"/>
        <v>0</v>
      </c>
      <c r="I104" s="10"/>
      <c r="J104" s="10"/>
      <c r="K104" s="10"/>
      <c r="L104" s="12">
        <f t="shared" si="90"/>
        <v>0.4</v>
      </c>
      <c r="M104" s="12">
        <f t="shared" si="92"/>
        <v>0.4</v>
      </c>
      <c r="N104" s="12">
        <f t="shared" si="92"/>
        <v>0</v>
      </c>
      <c r="O104" s="12">
        <f t="shared" si="92"/>
        <v>0</v>
      </c>
    </row>
    <row r="105" spans="1:15" ht="15" customHeight="1" x14ac:dyDescent="0.25">
      <c r="A105" s="32" t="s">
        <v>184</v>
      </c>
      <c r="B105" s="29" t="s">
        <v>34</v>
      </c>
      <c r="C105" s="30" t="s">
        <v>51</v>
      </c>
      <c r="D105" s="16">
        <f t="shared" si="88"/>
        <v>0.4</v>
      </c>
      <c r="E105" s="16">
        <v>0.4</v>
      </c>
      <c r="F105" s="16"/>
      <c r="G105" s="16"/>
      <c r="H105" s="10">
        <f t="shared" si="89"/>
        <v>0</v>
      </c>
      <c r="I105" s="10"/>
      <c r="J105" s="10"/>
      <c r="K105" s="10"/>
      <c r="L105" s="12">
        <f t="shared" si="90"/>
        <v>0.4</v>
      </c>
      <c r="M105" s="12">
        <f t="shared" si="92"/>
        <v>0.4</v>
      </c>
      <c r="N105" s="12">
        <f t="shared" si="92"/>
        <v>0</v>
      </c>
      <c r="O105" s="12">
        <f t="shared" si="92"/>
        <v>0</v>
      </c>
    </row>
    <row r="106" spans="1:15" ht="15" customHeight="1" x14ac:dyDescent="0.25">
      <c r="A106" s="32" t="s">
        <v>185</v>
      </c>
      <c r="B106" s="29" t="s">
        <v>36</v>
      </c>
      <c r="C106" s="30" t="s">
        <v>51</v>
      </c>
      <c r="D106" s="16">
        <f t="shared" si="88"/>
        <v>0.1</v>
      </c>
      <c r="E106" s="16">
        <v>0.1</v>
      </c>
      <c r="F106" s="16"/>
      <c r="G106" s="16"/>
      <c r="H106" s="10">
        <f t="shared" si="89"/>
        <v>0</v>
      </c>
      <c r="I106" s="10"/>
      <c r="J106" s="10"/>
      <c r="K106" s="10"/>
      <c r="L106" s="12">
        <f t="shared" si="90"/>
        <v>0.1</v>
      </c>
      <c r="M106" s="12">
        <f t="shared" si="92"/>
        <v>0.1</v>
      </c>
      <c r="N106" s="12">
        <f t="shared" si="92"/>
        <v>0</v>
      </c>
      <c r="O106" s="12">
        <f t="shared" si="92"/>
        <v>0</v>
      </c>
    </row>
    <row r="107" spans="1:15" ht="15" customHeight="1" x14ac:dyDescent="0.25">
      <c r="A107" s="32" t="s">
        <v>186</v>
      </c>
      <c r="B107" s="29" t="s">
        <v>38</v>
      </c>
      <c r="C107" s="30" t="s">
        <v>51</v>
      </c>
      <c r="D107" s="16">
        <f t="shared" si="88"/>
        <v>0.2</v>
      </c>
      <c r="E107" s="16">
        <v>0.2</v>
      </c>
      <c r="F107" s="16"/>
      <c r="G107" s="16"/>
      <c r="H107" s="10">
        <f t="shared" si="89"/>
        <v>0</v>
      </c>
      <c r="I107" s="10"/>
      <c r="J107" s="10"/>
      <c r="K107" s="10"/>
      <c r="L107" s="12">
        <f t="shared" si="90"/>
        <v>0.2</v>
      </c>
      <c r="M107" s="12">
        <f t="shared" si="92"/>
        <v>0.2</v>
      </c>
      <c r="N107" s="12">
        <f t="shared" si="92"/>
        <v>0</v>
      </c>
      <c r="O107" s="12">
        <f t="shared" si="92"/>
        <v>0</v>
      </c>
    </row>
    <row r="108" spans="1:15" ht="16.5" customHeight="1" x14ac:dyDescent="0.25">
      <c r="A108" s="32" t="s">
        <v>187</v>
      </c>
      <c r="B108" s="12" t="s">
        <v>37</v>
      </c>
      <c r="C108" s="30" t="s">
        <v>51</v>
      </c>
      <c r="D108" s="16">
        <f t="shared" si="88"/>
        <v>0.9</v>
      </c>
      <c r="E108" s="16">
        <v>0.9</v>
      </c>
      <c r="F108" s="16"/>
      <c r="G108" s="16"/>
      <c r="H108" s="10">
        <f t="shared" si="89"/>
        <v>0</v>
      </c>
      <c r="I108" s="10"/>
      <c r="J108" s="10"/>
      <c r="K108" s="10"/>
      <c r="L108" s="12">
        <f t="shared" si="90"/>
        <v>0.9</v>
      </c>
      <c r="M108" s="12">
        <f t="shared" si="92"/>
        <v>0.9</v>
      </c>
      <c r="N108" s="12">
        <f t="shared" si="92"/>
        <v>0</v>
      </c>
      <c r="O108" s="12">
        <f t="shared" si="92"/>
        <v>0</v>
      </c>
    </row>
    <row r="109" spans="1:15" x14ac:dyDescent="0.25">
      <c r="A109" s="32" t="s">
        <v>188</v>
      </c>
      <c r="B109" s="35" t="s">
        <v>35</v>
      </c>
      <c r="C109" s="15" t="s">
        <v>51</v>
      </c>
      <c r="D109" s="16">
        <f t="shared" si="88"/>
        <v>0.3</v>
      </c>
      <c r="E109" s="16">
        <v>0.3</v>
      </c>
      <c r="F109" s="16"/>
      <c r="G109" s="16"/>
      <c r="H109" s="10">
        <f t="shared" si="89"/>
        <v>0</v>
      </c>
      <c r="I109" s="10"/>
      <c r="J109" s="10"/>
      <c r="K109" s="10"/>
      <c r="L109" s="12">
        <f t="shared" si="90"/>
        <v>0.3</v>
      </c>
      <c r="M109" s="12">
        <f t="shared" si="92"/>
        <v>0.3</v>
      </c>
      <c r="N109" s="12">
        <f t="shared" si="92"/>
        <v>0</v>
      </c>
      <c r="O109" s="12">
        <f t="shared" si="92"/>
        <v>0</v>
      </c>
    </row>
    <row r="110" spans="1:15" ht="15" customHeight="1" x14ac:dyDescent="0.25">
      <c r="A110" s="32" t="s">
        <v>189</v>
      </c>
      <c r="B110" s="36" t="s">
        <v>40</v>
      </c>
      <c r="C110" s="15" t="s">
        <v>51</v>
      </c>
      <c r="D110" s="16">
        <f t="shared" si="88"/>
        <v>0.9</v>
      </c>
      <c r="E110" s="16">
        <v>0.9</v>
      </c>
      <c r="F110" s="16"/>
      <c r="G110" s="16"/>
      <c r="H110" s="10">
        <f t="shared" si="89"/>
        <v>0</v>
      </c>
      <c r="I110" s="10"/>
      <c r="J110" s="10"/>
      <c r="K110" s="10"/>
      <c r="L110" s="12">
        <f t="shared" si="90"/>
        <v>0.9</v>
      </c>
      <c r="M110" s="12">
        <f t="shared" si="92"/>
        <v>0.9</v>
      </c>
      <c r="N110" s="12">
        <f t="shared" si="92"/>
        <v>0</v>
      </c>
      <c r="O110" s="12">
        <f t="shared" si="92"/>
        <v>0</v>
      </c>
    </row>
    <row r="111" spans="1:15" ht="15" customHeight="1" x14ac:dyDescent="0.25">
      <c r="A111" s="32" t="s">
        <v>190</v>
      </c>
      <c r="B111" s="35" t="s">
        <v>49</v>
      </c>
      <c r="C111" s="15" t="s">
        <v>51</v>
      </c>
      <c r="D111" s="16">
        <f t="shared" si="88"/>
        <v>0.3</v>
      </c>
      <c r="E111" s="16">
        <v>0.3</v>
      </c>
      <c r="F111" s="16">
        <v>0.2</v>
      </c>
      <c r="G111" s="16"/>
      <c r="H111" s="10">
        <f t="shared" si="89"/>
        <v>0</v>
      </c>
      <c r="I111" s="10"/>
      <c r="J111" s="10"/>
      <c r="K111" s="10"/>
      <c r="L111" s="12">
        <f t="shared" si="90"/>
        <v>0.3</v>
      </c>
      <c r="M111" s="12">
        <f t="shared" si="92"/>
        <v>0.3</v>
      </c>
      <c r="N111" s="12">
        <f t="shared" si="92"/>
        <v>0.2</v>
      </c>
      <c r="O111" s="12">
        <f t="shared" si="92"/>
        <v>0</v>
      </c>
    </row>
    <row r="112" spans="1:15" ht="15" customHeight="1" x14ac:dyDescent="0.25">
      <c r="A112" s="32" t="s">
        <v>191</v>
      </c>
      <c r="B112" s="35" t="s">
        <v>48</v>
      </c>
      <c r="C112" s="15" t="s">
        <v>51</v>
      </c>
      <c r="D112" s="16">
        <f t="shared" si="88"/>
        <v>7.8</v>
      </c>
      <c r="E112" s="16">
        <v>7.8</v>
      </c>
      <c r="F112" s="16">
        <v>5.6</v>
      </c>
      <c r="G112" s="16"/>
      <c r="H112" s="10">
        <f t="shared" si="89"/>
        <v>0</v>
      </c>
      <c r="I112" s="10"/>
      <c r="J112" s="10"/>
      <c r="K112" s="10"/>
      <c r="L112" s="12">
        <f t="shared" si="90"/>
        <v>7.8</v>
      </c>
      <c r="M112" s="12">
        <f t="shared" si="92"/>
        <v>7.8</v>
      </c>
      <c r="N112" s="12">
        <f t="shared" si="92"/>
        <v>5.6</v>
      </c>
      <c r="O112" s="12">
        <f t="shared" si="92"/>
        <v>0</v>
      </c>
    </row>
    <row r="113" spans="1:15" ht="15" customHeight="1" x14ac:dyDescent="0.25">
      <c r="A113" s="32" t="s">
        <v>192</v>
      </c>
      <c r="B113" s="35" t="s">
        <v>65</v>
      </c>
      <c r="C113" s="15" t="s">
        <v>51</v>
      </c>
      <c r="D113" s="16">
        <f t="shared" si="88"/>
        <v>0.5</v>
      </c>
      <c r="E113" s="16">
        <v>0.5</v>
      </c>
      <c r="F113" s="16"/>
      <c r="G113" s="16"/>
      <c r="H113" s="10">
        <f t="shared" si="89"/>
        <v>0</v>
      </c>
      <c r="I113" s="10"/>
      <c r="J113" s="10"/>
      <c r="K113" s="10"/>
      <c r="L113" s="12">
        <f t="shared" si="90"/>
        <v>0.5</v>
      </c>
      <c r="M113" s="12">
        <f t="shared" si="92"/>
        <v>0.5</v>
      </c>
      <c r="N113" s="12">
        <f t="shared" si="92"/>
        <v>0</v>
      </c>
      <c r="O113" s="12">
        <f t="shared" si="92"/>
        <v>0</v>
      </c>
    </row>
    <row r="114" spans="1:15" ht="15" customHeight="1" x14ac:dyDescent="0.25">
      <c r="A114" s="32" t="s">
        <v>193</v>
      </c>
      <c r="B114" s="35" t="s">
        <v>50</v>
      </c>
      <c r="C114" s="15" t="s">
        <v>51</v>
      </c>
      <c r="D114" s="16">
        <f t="shared" si="88"/>
        <v>1.8</v>
      </c>
      <c r="E114" s="16">
        <v>1.8</v>
      </c>
      <c r="F114" s="16"/>
      <c r="G114" s="16"/>
      <c r="H114" s="10">
        <f t="shared" si="89"/>
        <v>0</v>
      </c>
      <c r="I114" s="10"/>
      <c r="J114" s="10"/>
      <c r="K114" s="10"/>
      <c r="L114" s="12">
        <f t="shared" si="90"/>
        <v>1.8</v>
      </c>
      <c r="M114" s="12">
        <f t="shared" si="92"/>
        <v>1.8</v>
      </c>
      <c r="N114" s="12">
        <f t="shared" si="92"/>
        <v>0</v>
      </c>
      <c r="O114" s="12">
        <f t="shared" si="92"/>
        <v>0</v>
      </c>
    </row>
    <row r="115" spans="1:15" ht="15" customHeight="1" x14ac:dyDescent="0.25">
      <c r="A115" s="32" t="s">
        <v>141</v>
      </c>
      <c r="B115" s="35" t="s">
        <v>167</v>
      </c>
      <c r="C115" s="15" t="s">
        <v>51</v>
      </c>
      <c r="D115" s="16">
        <f t="shared" si="88"/>
        <v>0.3</v>
      </c>
      <c r="E115" s="16">
        <v>0.3</v>
      </c>
      <c r="F115" s="16"/>
      <c r="G115" s="16"/>
      <c r="H115" s="10">
        <f t="shared" si="89"/>
        <v>0</v>
      </c>
      <c r="I115" s="10"/>
      <c r="J115" s="10"/>
      <c r="K115" s="10"/>
      <c r="L115" s="12">
        <f t="shared" si="90"/>
        <v>0.3</v>
      </c>
      <c r="M115" s="12">
        <f t="shared" si="92"/>
        <v>0.3</v>
      </c>
      <c r="N115" s="12">
        <f t="shared" si="92"/>
        <v>0</v>
      </c>
      <c r="O115" s="12">
        <f t="shared" si="92"/>
        <v>0</v>
      </c>
    </row>
    <row r="116" spans="1:15" ht="15.95" customHeight="1" x14ac:dyDescent="0.25">
      <c r="A116" s="410" t="s">
        <v>142</v>
      </c>
      <c r="B116" s="21" t="s">
        <v>177</v>
      </c>
      <c r="C116" s="25"/>
      <c r="D116" s="243">
        <f>E116+G116</f>
        <v>16.100000000000001</v>
      </c>
      <c r="E116" s="23">
        <f>SUM(E96:E115)</f>
        <v>16.100000000000001</v>
      </c>
      <c r="F116" s="23">
        <f>SUM(F96:F115)</f>
        <v>5.8</v>
      </c>
      <c r="G116" s="23">
        <f>SUM(G96:G115)</f>
        <v>0</v>
      </c>
      <c r="H116" s="24">
        <f t="shared" si="89"/>
        <v>0</v>
      </c>
      <c r="I116" s="24">
        <f t="shared" ref="I116:K116" si="93">SUM(I96:I115)</f>
        <v>0</v>
      </c>
      <c r="J116" s="24">
        <f t="shared" si="93"/>
        <v>0</v>
      </c>
      <c r="K116" s="24">
        <f t="shared" si="93"/>
        <v>0</v>
      </c>
      <c r="L116" s="21">
        <f t="shared" si="90"/>
        <v>16.100000000000001</v>
      </c>
      <c r="M116" s="21">
        <f t="shared" ref="M116:O116" si="94">SUM(M96:M115)</f>
        <v>16.100000000000001</v>
      </c>
      <c r="N116" s="21">
        <f t="shared" si="94"/>
        <v>5.8</v>
      </c>
      <c r="O116" s="21">
        <f t="shared" si="94"/>
        <v>0</v>
      </c>
    </row>
    <row r="117" spans="1:15" ht="15.95" customHeight="1" x14ac:dyDescent="0.25">
      <c r="A117" s="32" t="s">
        <v>143</v>
      </c>
      <c r="B117" s="523" t="s">
        <v>66</v>
      </c>
      <c r="C117" s="524"/>
      <c r="D117" s="524"/>
      <c r="E117" s="524"/>
      <c r="F117" s="524"/>
      <c r="G117" s="524"/>
      <c r="H117" s="524"/>
      <c r="I117" s="524"/>
      <c r="J117" s="524"/>
      <c r="K117" s="524"/>
      <c r="L117" s="524"/>
      <c r="M117" s="524"/>
      <c r="N117" s="524"/>
      <c r="O117" s="524"/>
    </row>
    <row r="118" spans="1:15" ht="15" customHeight="1" x14ac:dyDescent="0.25">
      <c r="A118" s="38" t="s">
        <v>144</v>
      </c>
      <c r="B118" s="29" t="s">
        <v>57</v>
      </c>
      <c r="C118" s="39" t="s">
        <v>30</v>
      </c>
      <c r="D118" s="16">
        <f t="shared" ref="D118" si="95">E118+G118</f>
        <v>0.2</v>
      </c>
      <c r="E118" s="16">
        <v>0.2</v>
      </c>
      <c r="F118" s="16"/>
      <c r="G118" s="16"/>
      <c r="H118" s="10">
        <f t="shared" si="89"/>
        <v>0</v>
      </c>
      <c r="I118" s="10"/>
      <c r="J118" s="10"/>
      <c r="K118" s="10"/>
      <c r="L118" s="12">
        <f t="shared" si="90"/>
        <v>0.2</v>
      </c>
      <c r="M118" s="12">
        <f t="shared" si="92"/>
        <v>0.2</v>
      </c>
      <c r="N118" s="12">
        <f t="shared" si="92"/>
        <v>0</v>
      </c>
      <c r="O118" s="12">
        <f t="shared" si="92"/>
        <v>0</v>
      </c>
    </row>
    <row r="119" spans="1:15" ht="15.95" customHeight="1" x14ac:dyDescent="0.25">
      <c r="A119" s="408" t="s">
        <v>145</v>
      </c>
      <c r="B119" s="44" t="s">
        <v>179</v>
      </c>
      <c r="C119" s="79"/>
      <c r="D119" s="243">
        <f>E119+G119</f>
        <v>0.2</v>
      </c>
      <c r="E119" s="23">
        <f>SUM(E118:E118)</f>
        <v>0.2</v>
      </c>
      <c r="F119" s="23">
        <f>SUM(F118:F118)</f>
        <v>0</v>
      </c>
      <c r="G119" s="23">
        <f>SUM(G118:G118)</f>
        <v>0</v>
      </c>
      <c r="H119" s="24">
        <f t="shared" si="89"/>
        <v>0</v>
      </c>
      <c r="I119" s="24">
        <f t="shared" ref="I119:K119" si="96">SUM(I118:I118)</f>
        <v>0</v>
      </c>
      <c r="J119" s="24">
        <f t="shared" si="96"/>
        <v>0</v>
      </c>
      <c r="K119" s="24">
        <f t="shared" si="96"/>
        <v>0</v>
      </c>
      <c r="L119" s="21">
        <f t="shared" si="90"/>
        <v>0.2</v>
      </c>
      <c r="M119" s="21">
        <f t="shared" ref="M119:O119" si="97">SUM(M118:M118)</f>
        <v>0.2</v>
      </c>
      <c r="N119" s="21">
        <f t="shared" si="97"/>
        <v>0</v>
      </c>
      <c r="O119" s="21">
        <f t="shared" si="97"/>
        <v>0</v>
      </c>
    </row>
    <row r="120" spans="1:15" ht="15.95" customHeight="1" x14ac:dyDescent="0.25">
      <c r="A120" s="32" t="s">
        <v>146</v>
      </c>
      <c r="B120" s="523" t="s">
        <v>68</v>
      </c>
      <c r="C120" s="524"/>
      <c r="D120" s="524"/>
      <c r="E120" s="524"/>
      <c r="F120" s="524"/>
      <c r="G120" s="524"/>
      <c r="H120" s="524"/>
      <c r="I120" s="524"/>
      <c r="J120" s="524"/>
      <c r="K120" s="524"/>
      <c r="L120" s="524"/>
      <c r="M120" s="524"/>
      <c r="N120" s="524"/>
      <c r="O120" s="525"/>
    </row>
    <row r="121" spans="1:15" ht="15" customHeight="1" x14ac:dyDescent="0.25">
      <c r="A121" s="32" t="s">
        <v>147</v>
      </c>
      <c r="B121" s="11" t="s">
        <v>52</v>
      </c>
      <c r="C121" s="7" t="s">
        <v>24</v>
      </c>
      <c r="D121" s="8">
        <f>E121+G121</f>
        <v>0.1</v>
      </c>
      <c r="E121" s="42">
        <v>0.1</v>
      </c>
      <c r="F121" s="42"/>
      <c r="G121" s="42"/>
      <c r="H121" s="9">
        <f t="shared" si="89"/>
        <v>0</v>
      </c>
      <c r="I121" s="9"/>
      <c r="J121" s="9"/>
      <c r="K121" s="9"/>
      <c r="L121" s="11">
        <f t="shared" si="90"/>
        <v>0.1</v>
      </c>
      <c r="M121" s="11">
        <f t="shared" si="92"/>
        <v>0.1</v>
      </c>
      <c r="N121" s="11">
        <f>F121+J121</f>
        <v>0</v>
      </c>
      <c r="O121" s="11">
        <f t="shared" si="92"/>
        <v>0</v>
      </c>
    </row>
    <row r="122" spans="1:15" ht="15" customHeight="1" x14ac:dyDescent="0.25">
      <c r="A122" s="32" t="s">
        <v>148</v>
      </c>
      <c r="B122" s="12" t="s">
        <v>53</v>
      </c>
      <c r="C122" s="15" t="s">
        <v>24</v>
      </c>
      <c r="D122" s="16">
        <f>E122+G122</f>
        <v>0.1</v>
      </c>
      <c r="E122" s="16">
        <v>0.1</v>
      </c>
      <c r="F122" s="16"/>
      <c r="G122" s="16"/>
      <c r="H122" s="10">
        <f t="shared" si="89"/>
        <v>0</v>
      </c>
      <c r="I122" s="10"/>
      <c r="J122" s="10"/>
      <c r="K122" s="10"/>
      <c r="L122" s="12">
        <f t="shared" si="90"/>
        <v>0.1</v>
      </c>
      <c r="M122" s="12">
        <f t="shared" si="92"/>
        <v>0.1</v>
      </c>
      <c r="N122" s="12">
        <f t="shared" si="92"/>
        <v>0</v>
      </c>
      <c r="O122" s="12">
        <f t="shared" si="92"/>
        <v>0</v>
      </c>
    </row>
    <row r="123" spans="1:15" ht="15" customHeight="1" x14ac:dyDescent="0.25">
      <c r="A123" s="38" t="s">
        <v>149</v>
      </c>
      <c r="B123" s="12" t="s">
        <v>167</v>
      </c>
      <c r="C123" s="15" t="s">
        <v>24</v>
      </c>
      <c r="D123" s="16">
        <f>E123+G123</f>
        <v>0.1</v>
      </c>
      <c r="E123" s="43">
        <v>0.1</v>
      </c>
      <c r="F123" s="43"/>
      <c r="G123" s="43"/>
      <c r="H123" s="10">
        <f t="shared" si="89"/>
        <v>0</v>
      </c>
      <c r="I123" s="10"/>
      <c r="J123" s="10"/>
      <c r="K123" s="10"/>
      <c r="L123" s="12">
        <f t="shared" si="90"/>
        <v>0.1</v>
      </c>
      <c r="M123" s="12">
        <f t="shared" si="92"/>
        <v>0.1</v>
      </c>
      <c r="N123" s="12">
        <f t="shared" si="92"/>
        <v>0</v>
      </c>
      <c r="O123" s="12">
        <f t="shared" si="92"/>
        <v>0</v>
      </c>
    </row>
    <row r="124" spans="1:15" ht="15.95" customHeight="1" x14ac:dyDescent="0.25">
      <c r="A124" s="408" t="s">
        <v>150</v>
      </c>
      <c r="B124" s="80" t="s">
        <v>180</v>
      </c>
      <c r="C124" s="81"/>
      <c r="D124" s="243">
        <f>E124+G124</f>
        <v>0.30000000000000004</v>
      </c>
      <c r="E124" s="23">
        <f>SUM(E121:E123)</f>
        <v>0.30000000000000004</v>
      </c>
      <c r="F124" s="23">
        <f>SUM(F121:F123)</f>
        <v>0</v>
      </c>
      <c r="G124" s="23">
        <f>SUM(G121:G123)</f>
        <v>0</v>
      </c>
      <c r="H124" s="10">
        <f t="shared" si="89"/>
        <v>0</v>
      </c>
      <c r="I124" s="24">
        <f t="shared" ref="I124:K124" si="98">SUM(I121:I123)</f>
        <v>0</v>
      </c>
      <c r="J124" s="24">
        <f t="shared" si="98"/>
        <v>0</v>
      </c>
      <c r="K124" s="24">
        <f t="shared" si="98"/>
        <v>0</v>
      </c>
      <c r="L124" s="21">
        <f t="shared" si="90"/>
        <v>0.30000000000000004</v>
      </c>
      <c r="M124" s="21">
        <f t="shared" ref="M124:O124" si="99">SUM(M121:M123)</f>
        <v>0.30000000000000004</v>
      </c>
      <c r="N124" s="21">
        <f t="shared" si="99"/>
        <v>0</v>
      </c>
      <c r="O124" s="21">
        <f t="shared" si="99"/>
        <v>0</v>
      </c>
    </row>
    <row r="125" spans="1:15" ht="18" customHeight="1" x14ac:dyDescent="0.25">
      <c r="A125" s="32" t="s">
        <v>151</v>
      </c>
      <c r="B125" s="639" t="s">
        <v>488</v>
      </c>
      <c r="C125" s="639"/>
      <c r="D125" s="639"/>
      <c r="E125" s="639"/>
      <c r="F125" s="639"/>
      <c r="G125" s="639"/>
      <c r="H125" s="639"/>
      <c r="I125" s="639"/>
      <c r="J125" s="639"/>
      <c r="K125" s="639"/>
      <c r="L125" s="639"/>
      <c r="M125" s="639"/>
      <c r="N125" s="639"/>
      <c r="O125" s="639"/>
    </row>
    <row r="126" spans="1:15" ht="15.75" customHeight="1" x14ac:dyDescent="0.25">
      <c r="A126" s="32" t="s">
        <v>462</v>
      </c>
      <c r="B126" s="523" t="s">
        <v>59</v>
      </c>
      <c r="C126" s="524"/>
      <c r="D126" s="524"/>
      <c r="E126" s="524"/>
      <c r="F126" s="524"/>
      <c r="G126" s="524"/>
      <c r="H126" s="524"/>
      <c r="I126" s="524"/>
      <c r="J126" s="524"/>
      <c r="K126" s="524"/>
      <c r="L126" s="524"/>
      <c r="M126" s="524"/>
      <c r="N126" s="524"/>
      <c r="O126" s="525"/>
    </row>
    <row r="127" spans="1:15" ht="15" customHeight="1" x14ac:dyDescent="0.25">
      <c r="A127" s="32" t="s">
        <v>463</v>
      </c>
      <c r="B127" s="12" t="s">
        <v>20</v>
      </c>
      <c r="C127" s="30" t="s">
        <v>31</v>
      </c>
      <c r="D127" s="16">
        <f t="shared" ref="D127:D128" si="100">E127+G127</f>
        <v>1.6</v>
      </c>
      <c r="E127" s="16">
        <v>1.6</v>
      </c>
      <c r="F127" s="16"/>
      <c r="G127" s="16"/>
      <c r="H127" s="10">
        <f t="shared" ref="H127:H129" si="101">I127+K127</f>
        <v>0</v>
      </c>
      <c r="I127" s="10"/>
      <c r="J127" s="10"/>
      <c r="K127" s="10"/>
      <c r="L127" s="12">
        <f t="shared" ref="L127:L129" si="102">M127+O127</f>
        <v>1.6</v>
      </c>
      <c r="M127" s="12">
        <f t="shared" ref="M127:M128" si="103">E127+I127</f>
        <v>1.6</v>
      </c>
      <c r="N127" s="12">
        <f t="shared" ref="N127:N128" si="104">F127+J127</f>
        <v>0</v>
      </c>
      <c r="O127" s="12">
        <f t="shared" ref="O127:O128" si="105">G127+K127</f>
        <v>0</v>
      </c>
    </row>
    <row r="128" spans="1:15" ht="15" hidden="1" customHeight="1" x14ac:dyDescent="0.25">
      <c r="A128" s="38" t="s">
        <v>466</v>
      </c>
      <c r="B128" s="35" t="s">
        <v>13</v>
      </c>
      <c r="C128" s="15" t="s">
        <v>9</v>
      </c>
      <c r="D128" s="16">
        <f t="shared" si="100"/>
        <v>0</v>
      </c>
      <c r="E128" s="16"/>
      <c r="F128" s="16"/>
      <c r="G128" s="16"/>
      <c r="H128" s="10">
        <f t="shared" si="101"/>
        <v>0</v>
      </c>
      <c r="I128" s="10"/>
      <c r="J128" s="10"/>
      <c r="K128" s="10"/>
      <c r="L128" s="12">
        <f t="shared" si="102"/>
        <v>0</v>
      </c>
      <c r="M128" s="12">
        <f t="shared" si="103"/>
        <v>0</v>
      </c>
      <c r="N128" s="12">
        <f t="shared" si="104"/>
        <v>0</v>
      </c>
      <c r="O128" s="12">
        <f t="shared" si="105"/>
        <v>0</v>
      </c>
    </row>
    <row r="129" spans="1:16" ht="15" customHeight="1" x14ac:dyDescent="0.25">
      <c r="A129" s="410" t="s">
        <v>485</v>
      </c>
      <c r="B129" s="21" t="s">
        <v>175</v>
      </c>
      <c r="C129" s="28"/>
      <c r="D129" s="243">
        <f>E129+G129</f>
        <v>1.6</v>
      </c>
      <c r="E129" s="23">
        <f>SUM(E127:E128)</f>
        <v>1.6</v>
      </c>
      <c r="F129" s="23">
        <f>SUM(F127:F128)</f>
        <v>0</v>
      </c>
      <c r="G129" s="23">
        <f>SUM(G127:G128)</f>
        <v>0</v>
      </c>
      <c r="H129" s="24">
        <f t="shared" si="101"/>
        <v>0</v>
      </c>
      <c r="I129" s="24">
        <f>SUM(I127:I128)</f>
        <v>0</v>
      </c>
      <c r="J129" s="24">
        <f>SUM(J127:J128)</f>
        <v>0</v>
      </c>
      <c r="K129" s="24">
        <f>SUM(K127:K128)</f>
        <v>0</v>
      </c>
      <c r="L129" s="21">
        <f t="shared" si="102"/>
        <v>1.6</v>
      </c>
      <c r="M129" s="21">
        <f>SUM(M127:M128)</f>
        <v>1.6</v>
      </c>
      <c r="N129" s="21">
        <f>SUM(N127:N128)</f>
        <v>0</v>
      </c>
      <c r="O129" s="21">
        <f>SUM(O127:O128)</f>
        <v>0</v>
      </c>
    </row>
    <row r="130" spans="1:16" ht="18" customHeight="1" x14ac:dyDescent="0.25">
      <c r="A130" s="32" t="s">
        <v>465</v>
      </c>
      <c r="B130" s="639" t="s">
        <v>489</v>
      </c>
      <c r="C130" s="639"/>
      <c r="D130" s="639"/>
      <c r="E130" s="639"/>
      <c r="F130" s="639"/>
      <c r="G130" s="639"/>
      <c r="H130" s="639"/>
      <c r="I130" s="639"/>
      <c r="J130" s="639"/>
      <c r="K130" s="639"/>
      <c r="L130" s="639"/>
      <c r="M130" s="639"/>
      <c r="N130" s="639"/>
      <c r="O130" s="639"/>
    </row>
    <row r="131" spans="1:16" ht="15.75" customHeight="1" x14ac:dyDescent="0.25">
      <c r="A131" s="32" t="s">
        <v>466</v>
      </c>
      <c r="B131" s="523" t="s">
        <v>66</v>
      </c>
      <c r="C131" s="524"/>
      <c r="D131" s="524"/>
      <c r="E131" s="524"/>
      <c r="F131" s="524"/>
      <c r="G131" s="524"/>
      <c r="H131" s="524"/>
      <c r="I131" s="524"/>
      <c r="J131" s="524"/>
      <c r="K131" s="524"/>
      <c r="L131" s="524"/>
      <c r="M131" s="524"/>
      <c r="N131" s="524"/>
      <c r="O131" s="524"/>
    </row>
    <row r="132" spans="1:16" ht="15" customHeight="1" x14ac:dyDescent="0.25">
      <c r="A132" s="38" t="s">
        <v>467</v>
      </c>
      <c r="B132" s="12" t="s">
        <v>20</v>
      </c>
      <c r="C132" s="39" t="s">
        <v>30</v>
      </c>
      <c r="D132" s="16">
        <f t="shared" ref="D132:D133" si="106">E132+G132</f>
        <v>92.699999999999989</v>
      </c>
      <c r="E132" s="16">
        <v>0.1</v>
      </c>
      <c r="F132" s="16"/>
      <c r="G132" s="16">
        <v>92.6</v>
      </c>
      <c r="H132" s="10">
        <f t="shared" ref="H132:H134" si="107">I132+K132</f>
        <v>0</v>
      </c>
      <c r="I132" s="10"/>
      <c r="J132" s="10"/>
      <c r="K132" s="10"/>
      <c r="L132" s="12">
        <f t="shared" ref="L132:L134" si="108">M132+O132</f>
        <v>92.699999999999989</v>
      </c>
      <c r="M132" s="12">
        <f t="shared" ref="M132:M133" si="109">E132+I132</f>
        <v>0.1</v>
      </c>
      <c r="N132" s="12">
        <f t="shared" ref="N132:N133" si="110">F132+J132</f>
        <v>0</v>
      </c>
      <c r="O132" s="12">
        <f t="shared" ref="O132:O133" si="111">G132+K132</f>
        <v>92.6</v>
      </c>
    </row>
    <row r="133" spans="1:16" ht="15" hidden="1" customHeight="1" x14ac:dyDescent="0.25">
      <c r="A133" s="38" t="s">
        <v>471</v>
      </c>
      <c r="B133" s="35" t="s">
        <v>13</v>
      </c>
      <c r="C133" s="15" t="s">
        <v>9</v>
      </c>
      <c r="D133" s="16">
        <f t="shared" si="106"/>
        <v>0</v>
      </c>
      <c r="E133" s="16"/>
      <c r="F133" s="16"/>
      <c r="G133" s="16"/>
      <c r="H133" s="10">
        <f t="shared" si="107"/>
        <v>0</v>
      </c>
      <c r="I133" s="10"/>
      <c r="J133" s="10"/>
      <c r="K133" s="10"/>
      <c r="L133" s="12">
        <f t="shared" si="108"/>
        <v>0</v>
      </c>
      <c r="M133" s="12">
        <f t="shared" si="109"/>
        <v>0</v>
      </c>
      <c r="N133" s="12">
        <f t="shared" si="110"/>
        <v>0</v>
      </c>
      <c r="O133" s="12">
        <f t="shared" si="111"/>
        <v>0</v>
      </c>
    </row>
    <row r="134" spans="1:16" ht="15" customHeight="1" x14ac:dyDescent="0.25">
      <c r="A134" s="408" t="s">
        <v>468</v>
      </c>
      <c r="B134" s="21" t="s">
        <v>179</v>
      </c>
      <c r="C134" s="28"/>
      <c r="D134" s="243">
        <f>E134+G134</f>
        <v>92.699999999999989</v>
      </c>
      <c r="E134" s="23">
        <f>SUM(E132:E133)</f>
        <v>0.1</v>
      </c>
      <c r="F134" s="23">
        <f>SUM(F132:F133)</f>
        <v>0</v>
      </c>
      <c r="G134" s="23">
        <f>SUM(G132:G133)</f>
        <v>92.6</v>
      </c>
      <c r="H134" s="24">
        <f t="shared" si="107"/>
        <v>0</v>
      </c>
      <c r="I134" s="24">
        <f>SUM(I132:I133)</f>
        <v>0</v>
      </c>
      <c r="J134" s="24">
        <f>SUM(J132:J133)</f>
        <v>0</v>
      </c>
      <c r="K134" s="24">
        <f>SUM(K132:K133)</f>
        <v>0</v>
      </c>
      <c r="L134" s="21">
        <f t="shared" si="108"/>
        <v>92.699999999999989</v>
      </c>
      <c r="M134" s="21">
        <f>SUM(M132:M133)</f>
        <v>0.1</v>
      </c>
      <c r="N134" s="21">
        <f>SUM(N132:N133)</f>
        <v>0</v>
      </c>
      <c r="O134" s="21">
        <f>SUM(O132:O133)</f>
        <v>92.6</v>
      </c>
    </row>
    <row r="135" spans="1:16" ht="15.75" customHeight="1" x14ac:dyDescent="0.25">
      <c r="A135" s="38" t="s">
        <v>486</v>
      </c>
      <c r="B135" s="639" t="s">
        <v>490</v>
      </c>
      <c r="C135" s="639"/>
      <c r="D135" s="639"/>
      <c r="E135" s="639"/>
      <c r="F135" s="639"/>
      <c r="G135" s="639"/>
      <c r="H135" s="639"/>
      <c r="I135" s="639"/>
      <c r="J135" s="639"/>
      <c r="K135" s="639"/>
      <c r="L135" s="639"/>
      <c r="M135" s="639"/>
      <c r="N135" s="639"/>
      <c r="O135" s="639"/>
    </row>
    <row r="136" spans="1:16" ht="15.75" customHeight="1" x14ac:dyDescent="0.25">
      <c r="A136" s="32" t="s">
        <v>469</v>
      </c>
      <c r="B136" s="523" t="s">
        <v>171</v>
      </c>
      <c r="C136" s="524"/>
      <c r="D136" s="524"/>
      <c r="E136" s="524"/>
      <c r="F136" s="524"/>
      <c r="G136" s="524"/>
      <c r="H136" s="524"/>
      <c r="I136" s="524"/>
      <c r="J136" s="524"/>
      <c r="K136" s="524"/>
      <c r="L136" s="524"/>
      <c r="M136" s="524"/>
      <c r="N136" s="524"/>
      <c r="O136" s="525"/>
    </row>
    <row r="137" spans="1:16" ht="15" customHeight="1" x14ac:dyDescent="0.25">
      <c r="A137" s="32" t="s">
        <v>470</v>
      </c>
      <c r="B137" s="12" t="s">
        <v>20</v>
      </c>
      <c r="C137" s="15" t="s">
        <v>51</v>
      </c>
      <c r="D137" s="16">
        <f t="shared" ref="D137:D138" si="112">E137+G137</f>
        <v>1</v>
      </c>
      <c r="E137" s="16">
        <v>1</v>
      </c>
      <c r="F137" s="16">
        <v>0.4</v>
      </c>
      <c r="G137" s="16"/>
      <c r="H137" s="10">
        <f t="shared" ref="H137:H139" si="113">I137+K137</f>
        <v>0</v>
      </c>
      <c r="I137" s="10"/>
      <c r="J137" s="10"/>
      <c r="K137" s="10"/>
      <c r="L137" s="12">
        <f t="shared" ref="L137:L139" si="114">M137+O137</f>
        <v>1</v>
      </c>
      <c r="M137" s="12">
        <f t="shared" ref="M137:M138" si="115">E137+I137</f>
        <v>1</v>
      </c>
      <c r="N137" s="12">
        <f t="shared" ref="N137:N138" si="116">F137+J137</f>
        <v>0.4</v>
      </c>
      <c r="O137" s="12">
        <f t="shared" ref="O137:O138" si="117">G137+K137</f>
        <v>0</v>
      </c>
    </row>
    <row r="138" spans="1:16" ht="15" hidden="1" customHeight="1" x14ac:dyDescent="0.25">
      <c r="A138" s="32" t="s">
        <v>471</v>
      </c>
      <c r="B138" s="35" t="s">
        <v>13</v>
      </c>
      <c r="C138" s="15" t="s">
        <v>9</v>
      </c>
      <c r="D138" s="16">
        <f t="shared" si="112"/>
        <v>0</v>
      </c>
      <c r="E138" s="16"/>
      <c r="F138" s="16"/>
      <c r="G138" s="16"/>
      <c r="H138" s="10">
        <f t="shared" si="113"/>
        <v>0</v>
      </c>
      <c r="I138" s="10"/>
      <c r="J138" s="10"/>
      <c r="K138" s="10"/>
      <c r="L138" s="12">
        <f t="shared" si="114"/>
        <v>0</v>
      </c>
      <c r="M138" s="12">
        <f t="shared" si="115"/>
        <v>0</v>
      </c>
      <c r="N138" s="12">
        <f t="shared" si="116"/>
        <v>0</v>
      </c>
      <c r="O138" s="12">
        <f t="shared" si="117"/>
        <v>0</v>
      </c>
    </row>
    <row r="139" spans="1:16" ht="15" customHeight="1" x14ac:dyDescent="0.25">
      <c r="A139" s="408" t="s">
        <v>471</v>
      </c>
      <c r="B139" s="21" t="s">
        <v>177</v>
      </c>
      <c r="C139" s="28"/>
      <c r="D139" s="243">
        <f>E139+G139</f>
        <v>1</v>
      </c>
      <c r="E139" s="23">
        <f>SUM(E137:E138)</f>
        <v>1</v>
      </c>
      <c r="F139" s="23">
        <f>SUM(F137:F138)</f>
        <v>0.4</v>
      </c>
      <c r="G139" s="23">
        <f>SUM(G137:G138)</f>
        <v>0</v>
      </c>
      <c r="H139" s="24">
        <f t="shared" si="113"/>
        <v>0</v>
      </c>
      <c r="I139" s="24">
        <f>SUM(I137:I138)</f>
        <v>0</v>
      </c>
      <c r="J139" s="24">
        <f>SUM(J137:J138)</f>
        <v>0</v>
      </c>
      <c r="K139" s="24">
        <f>SUM(K137:K138)</f>
        <v>0</v>
      </c>
      <c r="L139" s="21">
        <f t="shared" si="114"/>
        <v>1</v>
      </c>
      <c r="M139" s="21">
        <f>SUM(M137:M138)</f>
        <v>1</v>
      </c>
      <c r="N139" s="21">
        <f>SUM(N137:N138)</f>
        <v>0.4</v>
      </c>
      <c r="O139" s="21">
        <f>SUM(O137:O138)</f>
        <v>0</v>
      </c>
    </row>
    <row r="140" spans="1:16" ht="15.95" customHeight="1" x14ac:dyDescent="0.25">
      <c r="A140" s="38" t="s">
        <v>472</v>
      </c>
      <c r="B140" s="639" t="s">
        <v>68</v>
      </c>
      <c r="C140" s="639"/>
      <c r="D140" s="639"/>
      <c r="E140" s="639"/>
      <c r="F140" s="639"/>
      <c r="G140" s="639"/>
      <c r="H140" s="639"/>
      <c r="I140" s="639"/>
      <c r="J140" s="639"/>
      <c r="K140" s="639"/>
      <c r="L140" s="639"/>
      <c r="M140" s="639"/>
      <c r="N140" s="639"/>
      <c r="O140" s="639"/>
    </row>
    <row r="141" spans="1:16" ht="15" customHeight="1" x14ac:dyDescent="0.25">
      <c r="A141" s="38" t="s">
        <v>473</v>
      </c>
      <c r="B141" s="12" t="s">
        <v>20</v>
      </c>
      <c r="C141" s="7" t="s">
        <v>24</v>
      </c>
      <c r="D141" s="8">
        <f>E141+G141</f>
        <v>16</v>
      </c>
      <c r="E141" s="42">
        <v>1.8</v>
      </c>
      <c r="F141" s="42">
        <v>0.9</v>
      </c>
      <c r="G141" s="42">
        <v>14.2</v>
      </c>
      <c r="H141" s="9">
        <f t="shared" ref="H141:H143" si="118">I141+K141</f>
        <v>0</v>
      </c>
      <c r="I141" s="9"/>
      <c r="J141" s="9"/>
      <c r="K141" s="9"/>
      <c r="L141" s="11">
        <f t="shared" ref="L141:L143" si="119">M141+O141</f>
        <v>16</v>
      </c>
      <c r="M141" s="11">
        <f t="shared" ref="M141:M142" si="120">E141+I141</f>
        <v>1.8</v>
      </c>
      <c r="N141" s="11">
        <f>F141+J141</f>
        <v>0.9</v>
      </c>
      <c r="O141" s="11">
        <f t="shared" ref="O141:O142" si="121">G141+K141</f>
        <v>14.2</v>
      </c>
    </row>
    <row r="142" spans="1:16" ht="15" customHeight="1" x14ac:dyDescent="0.25">
      <c r="A142" s="38" t="s">
        <v>474</v>
      </c>
      <c r="B142" s="12" t="s">
        <v>53</v>
      </c>
      <c r="C142" s="15" t="s">
        <v>24</v>
      </c>
      <c r="D142" s="16">
        <f>E142+G142</f>
        <v>43.1</v>
      </c>
      <c r="E142" s="16">
        <v>43.1</v>
      </c>
      <c r="F142" s="16">
        <v>31.4</v>
      </c>
      <c r="G142" s="16"/>
      <c r="H142" s="10">
        <f t="shared" si="118"/>
        <v>0</v>
      </c>
      <c r="I142" s="10"/>
      <c r="J142" s="10"/>
      <c r="K142" s="10"/>
      <c r="L142" s="12">
        <f t="shared" si="119"/>
        <v>43.1</v>
      </c>
      <c r="M142" s="12">
        <f t="shared" si="120"/>
        <v>43.1</v>
      </c>
      <c r="N142" s="12">
        <f t="shared" ref="N142" si="122">F142+J142</f>
        <v>31.4</v>
      </c>
      <c r="O142" s="12">
        <f t="shared" si="121"/>
        <v>0</v>
      </c>
    </row>
    <row r="143" spans="1:16" ht="15.95" customHeight="1" x14ac:dyDescent="0.25">
      <c r="A143" s="408" t="s">
        <v>475</v>
      </c>
      <c r="B143" s="44" t="s">
        <v>180</v>
      </c>
      <c r="C143" s="391"/>
      <c r="D143" s="243">
        <f>E143+G143</f>
        <v>59.099999999999994</v>
      </c>
      <c r="E143" s="23">
        <f>SUM(E141:E142)</f>
        <v>44.9</v>
      </c>
      <c r="F143" s="23">
        <f>SUM(F141:F142)</f>
        <v>32.299999999999997</v>
      </c>
      <c r="G143" s="23">
        <f>SUM(G141:G142)</f>
        <v>14.2</v>
      </c>
      <c r="H143" s="10">
        <f t="shared" si="118"/>
        <v>0</v>
      </c>
      <c r="I143" s="24">
        <f>SUM(I141:I142)</f>
        <v>0</v>
      </c>
      <c r="J143" s="24">
        <f>SUM(J141:J142)</f>
        <v>0</v>
      </c>
      <c r="K143" s="24">
        <f>SUM(K141:K142)</f>
        <v>0</v>
      </c>
      <c r="L143" s="21">
        <f t="shared" si="119"/>
        <v>59.099999999999994</v>
      </c>
      <c r="M143" s="21">
        <f>SUM(M141:M142)</f>
        <v>44.9</v>
      </c>
      <c r="N143" s="21">
        <f>SUM(N141:N142)</f>
        <v>32.299999999999997</v>
      </c>
      <c r="O143" s="21">
        <f>SUM(O141:O142)</f>
        <v>14.2</v>
      </c>
    </row>
    <row r="144" spans="1:16" x14ac:dyDescent="0.25">
      <c r="A144" s="411" t="s">
        <v>476</v>
      </c>
      <c r="B144" s="394" t="s">
        <v>172</v>
      </c>
      <c r="C144" s="369"/>
      <c r="D144" s="243">
        <f>D146+D147+D148+D149+D150</f>
        <v>780.6</v>
      </c>
      <c r="E144" s="23">
        <f t="shared" ref="E144:O144" si="123">E146+E147+E148+E149+E150</f>
        <v>570.70000000000005</v>
      </c>
      <c r="F144" s="23">
        <f t="shared" si="123"/>
        <v>38.499999999999993</v>
      </c>
      <c r="G144" s="23">
        <f t="shared" si="123"/>
        <v>209.89999999999998</v>
      </c>
      <c r="H144" s="10">
        <f t="shared" si="123"/>
        <v>0</v>
      </c>
      <c r="I144" s="24">
        <f t="shared" si="123"/>
        <v>-5.9</v>
      </c>
      <c r="J144" s="24">
        <f t="shared" si="123"/>
        <v>0</v>
      </c>
      <c r="K144" s="24">
        <f t="shared" si="123"/>
        <v>5.9</v>
      </c>
      <c r="L144" s="21">
        <f t="shared" si="123"/>
        <v>780.6</v>
      </c>
      <c r="M144" s="21">
        <f t="shared" si="123"/>
        <v>564.80000000000007</v>
      </c>
      <c r="N144" s="21">
        <f t="shared" si="123"/>
        <v>38.499999999999993</v>
      </c>
      <c r="O144" s="21">
        <f t="shared" si="123"/>
        <v>215.8</v>
      </c>
      <c r="P144" s="367"/>
    </row>
    <row r="145" spans="1:17" ht="15" customHeight="1" x14ac:dyDescent="0.25">
      <c r="A145" s="412"/>
      <c r="B145" s="389" t="s">
        <v>194</v>
      </c>
      <c r="C145" s="392"/>
      <c r="D145" s="294"/>
      <c r="E145" s="174"/>
      <c r="F145" s="175"/>
      <c r="G145" s="175"/>
      <c r="H145" s="176"/>
      <c r="I145" s="176"/>
      <c r="J145" s="177"/>
      <c r="K145" s="177"/>
      <c r="L145" s="178"/>
      <c r="M145" s="178"/>
      <c r="N145" s="179"/>
      <c r="O145" s="179"/>
    </row>
    <row r="146" spans="1:17" x14ac:dyDescent="0.25">
      <c r="A146" s="412"/>
      <c r="B146" s="390" t="s">
        <v>477</v>
      </c>
      <c r="C146" s="392"/>
      <c r="D146" s="291">
        <f>E146+G146</f>
        <v>607.4</v>
      </c>
      <c r="E146" s="88">
        <f>E23+E30+E63+E74+E80</f>
        <v>506</v>
      </c>
      <c r="F146" s="88">
        <f>F23+F30+F63+F74+F80</f>
        <v>0</v>
      </c>
      <c r="G146" s="88">
        <f>G23+G30+G63+G74+G80</f>
        <v>101.4</v>
      </c>
      <c r="H146" s="92">
        <f>I146+K146</f>
        <v>0</v>
      </c>
      <c r="I146" s="92">
        <f>I23+I30+I63+I74+I80</f>
        <v>-5.9</v>
      </c>
      <c r="J146" s="92">
        <f>J23+J30+J63+J74+J80</f>
        <v>0</v>
      </c>
      <c r="K146" s="92">
        <f>K23+K30+K63+K74+K80</f>
        <v>5.9</v>
      </c>
      <c r="L146" s="93">
        <f>M146+O146</f>
        <v>607.40000000000009</v>
      </c>
      <c r="M146" s="93">
        <f>M23+M30+M63+M74+M80</f>
        <v>500.1</v>
      </c>
      <c r="N146" s="93">
        <f>N23+N30+N63+N74+N80</f>
        <v>0</v>
      </c>
      <c r="O146" s="93">
        <f>O23+O30+O63+O74+O80</f>
        <v>107.30000000000001</v>
      </c>
    </row>
    <row r="147" spans="1:17" x14ac:dyDescent="0.25">
      <c r="A147" s="412"/>
      <c r="B147" s="390" t="s">
        <v>496</v>
      </c>
      <c r="C147" s="392"/>
      <c r="D147" s="291">
        <f t="shared" ref="D147:D149" si="124">E147+G147</f>
        <v>18.8</v>
      </c>
      <c r="E147" s="88">
        <f>E86+E91+E94+E116+E119+E124</f>
        <v>17.100000000000001</v>
      </c>
      <c r="F147" s="88">
        <f>F86+F91+F94+F116+F119+F124</f>
        <v>5.8</v>
      </c>
      <c r="G147" s="88">
        <f>G86+G91+G94+G116+G119+G124</f>
        <v>1.7</v>
      </c>
      <c r="H147" s="92">
        <f t="shared" ref="H147:H150" si="125">I147+K147</f>
        <v>0</v>
      </c>
      <c r="I147" s="92">
        <f>I86+I91+I94+I116+I119+I124</f>
        <v>0</v>
      </c>
      <c r="J147" s="92">
        <f>J86+J91+J94+J116+J119+J124</f>
        <v>0</v>
      </c>
      <c r="K147" s="92">
        <f>K86+K91+K94+K116+K119+K124</f>
        <v>0</v>
      </c>
      <c r="L147" s="93">
        <f t="shared" ref="L147:L150" si="126">M147+O147</f>
        <v>18.8</v>
      </c>
      <c r="M147" s="93">
        <f>M86+M91+M94+M116+M119+M124</f>
        <v>17.100000000000001</v>
      </c>
      <c r="N147" s="93">
        <f>N86+N91+N94+N116+N119+N124</f>
        <v>5.8</v>
      </c>
      <c r="O147" s="93">
        <f>O86+O91+O94+O116+O119+O124</f>
        <v>1.7</v>
      </c>
    </row>
    <row r="148" spans="1:17" x14ac:dyDescent="0.25">
      <c r="A148" s="412"/>
      <c r="B148" s="390" t="s">
        <v>492</v>
      </c>
      <c r="C148" s="392"/>
      <c r="D148" s="291">
        <f t="shared" si="124"/>
        <v>1.6</v>
      </c>
      <c r="E148" s="88">
        <f>E129</f>
        <v>1.6</v>
      </c>
      <c r="F148" s="88">
        <f>F129</f>
        <v>0</v>
      </c>
      <c r="G148" s="88">
        <f>G129</f>
        <v>0</v>
      </c>
      <c r="H148" s="92">
        <f t="shared" si="125"/>
        <v>0</v>
      </c>
      <c r="I148" s="92">
        <f>I129</f>
        <v>0</v>
      </c>
      <c r="J148" s="92">
        <f>J129</f>
        <v>0</v>
      </c>
      <c r="K148" s="92">
        <f>K129</f>
        <v>0</v>
      </c>
      <c r="L148" s="93">
        <f t="shared" si="126"/>
        <v>1.6</v>
      </c>
      <c r="M148" s="93">
        <f>M129</f>
        <v>1.6</v>
      </c>
      <c r="N148" s="93">
        <f>N129</f>
        <v>0</v>
      </c>
      <c r="O148" s="93">
        <f>O129</f>
        <v>0</v>
      </c>
    </row>
    <row r="149" spans="1:17" x14ac:dyDescent="0.25">
      <c r="A149" s="412"/>
      <c r="B149" s="390" t="s">
        <v>494</v>
      </c>
      <c r="C149" s="392"/>
      <c r="D149" s="291">
        <f t="shared" si="124"/>
        <v>92.699999999999989</v>
      </c>
      <c r="E149" s="88">
        <f>E134</f>
        <v>0.1</v>
      </c>
      <c r="F149" s="88">
        <f>F134</f>
        <v>0</v>
      </c>
      <c r="G149" s="88">
        <f>G134</f>
        <v>92.6</v>
      </c>
      <c r="H149" s="92">
        <f t="shared" si="125"/>
        <v>0</v>
      </c>
      <c r="I149" s="92">
        <f>I134</f>
        <v>0</v>
      </c>
      <c r="J149" s="92">
        <f>J134</f>
        <v>0</v>
      </c>
      <c r="K149" s="92">
        <f>K134</f>
        <v>0</v>
      </c>
      <c r="L149" s="93">
        <f t="shared" si="126"/>
        <v>92.699999999999989</v>
      </c>
      <c r="M149" s="93">
        <f>M134</f>
        <v>0.1</v>
      </c>
      <c r="N149" s="93">
        <f>N134</f>
        <v>0</v>
      </c>
      <c r="O149" s="93">
        <f>O134</f>
        <v>92.6</v>
      </c>
    </row>
    <row r="150" spans="1:17" ht="26.25" x14ac:dyDescent="0.25">
      <c r="A150" s="413"/>
      <c r="B150" s="395" t="s">
        <v>495</v>
      </c>
      <c r="C150" s="393"/>
      <c r="D150" s="291">
        <f>E150+G150</f>
        <v>60.099999999999994</v>
      </c>
      <c r="E150" s="88">
        <f>E139+E143</f>
        <v>45.9</v>
      </c>
      <c r="F150" s="88">
        <f t="shared" ref="F150:G150" si="127">F139+F143</f>
        <v>32.699999999999996</v>
      </c>
      <c r="G150" s="88">
        <f t="shared" si="127"/>
        <v>14.2</v>
      </c>
      <c r="H150" s="92">
        <f t="shared" si="125"/>
        <v>0</v>
      </c>
      <c r="I150" s="92">
        <f t="shared" ref="I150:O150" si="128">I139+I143</f>
        <v>0</v>
      </c>
      <c r="J150" s="92">
        <f t="shared" si="128"/>
        <v>0</v>
      </c>
      <c r="K150" s="92">
        <f t="shared" si="128"/>
        <v>0</v>
      </c>
      <c r="L150" s="93">
        <f t="shared" si="126"/>
        <v>60.099999999999994</v>
      </c>
      <c r="M150" s="93">
        <f t="shared" ref="M150" si="129">M139+M143</f>
        <v>45.9</v>
      </c>
      <c r="N150" s="93">
        <f t="shared" si="128"/>
        <v>32.699999999999996</v>
      </c>
      <c r="O150" s="93">
        <f t="shared" si="128"/>
        <v>14.2</v>
      </c>
    </row>
    <row r="151" spans="1:17" ht="12.75" customHeight="1" x14ac:dyDescent="0.25">
      <c r="A151" s="98"/>
      <c r="B151" s="114"/>
      <c r="C151" s="115"/>
      <c r="D151" s="50"/>
      <c r="E151" s="50"/>
      <c r="F151" s="100"/>
      <c r="G151" s="100"/>
      <c r="H151" s="100"/>
      <c r="I151" s="100"/>
      <c r="J151" s="100"/>
      <c r="K151" s="100"/>
      <c r="L151" s="100"/>
      <c r="M151" s="100"/>
      <c r="N151" s="100"/>
      <c r="P151" s="66" t="s">
        <v>305</v>
      </c>
      <c r="Q151" s="67">
        <f>SUMIF(C19:C143,1,L19:L143)</f>
        <v>24.9</v>
      </c>
    </row>
    <row r="152" spans="1:17" x14ac:dyDescent="0.25">
      <c r="A152" s="98"/>
      <c r="B152" s="6"/>
      <c r="C152" s="101"/>
      <c r="D152" s="6"/>
      <c r="E152" s="6"/>
      <c r="F152" s="102"/>
      <c r="G152" s="6"/>
      <c r="H152" s="6"/>
      <c r="I152" s="6"/>
      <c r="J152" s="6"/>
      <c r="K152" s="6"/>
      <c r="L152" s="6"/>
      <c r="M152" s="6"/>
      <c r="N152" s="6"/>
      <c r="P152" s="66" t="s">
        <v>306</v>
      </c>
      <c r="Q152" s="67">
        <f>SUMIF(C19:C143,2,L19:L143)</f>
        <v>0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66" t="s">
        <v>307</v>
      </c>
      <c r="Q153" s="67">
        <f>SUMIF(C19:C143,3,L19:L143)</f>
        <v>17.900000000000002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66" t="s">
        <v>308</v>
      </c>
      <c r="Q154" s="67">
        <f>SUMIF(C19:C143,4,L19:L143)</f>
        <v>87.4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66" t="s">
        <v>311</v>
      </c>
      <c r="Q155" s="67">
        <f>SUMIF(C19:C143,5,L19:L143)</f>
        <v>75.599999999999994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66" t="s">
        <v>309</v>
      </c>
      <c r="Q156" s="67">
        <f>SUMIF(C19:C143,6,L19:L143)</f>
        <v>56.300000000000004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66" t="s">
        <v>310</v>
      </c>
      <c r="Q157" s="67">
        <f>SUMIF(C19:C143,7,L19:L143)</f>
        <v>1.7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P158" s="66" t="s">
        <v>312</v>
      </c>
      <c r="Q158" s="67">
        <f>SUMIF(C19:C143,8,L19:L143)</f>
        <v>108.19999999999999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P159" s="66" t="s">
        <v>313</v>
      </c>
      <c r="Q159" s="67">
        <f>SUMIF(C19:C143,9,L19:L143)</f>
        <v>134.60000000000002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P160" s="66" t="s">
        <v>314</v>
      </c>
      <c r="Q160" s="67">
        <f>SUMIF(C19:C143,10,L19:L143)</f>
        <v>273.99999999999994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P161" s="71" t="s">
        <v>172</v>
      </c>
      <c r="Q161" s="72">
        <f>SUM(Q151:Q160)</f>
        <v>780.59999999999991</v>
      </c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P162" s="73"/>
      <c r="Q162" s="73">
        <f>Q161-L144</f>
        <v>0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</sheetData>
  <mergeCells count="46">
    <mergeCell ref="B140:O140"/>
    <mergeCell ref="B126:O126"/>
    <mergeCell ref="B130:O130"/>
    <mergeCell ref="B131:O131"/>
    <mergeCell ref="B135:O135"/>
    <mergeCell ref="B136:O136"/>
    <mergeCell ref="B92:O92"/>
    <mergeCell ref="B95:O95"/>
    <mergeCell ref="B117:O117"/>
    <mergeCell ref="B120:O120"/>
    <mergeCell ref="B125:O125"/>
    <mergeCell ref="B17:O17"/>
    <mergeCell ref="B75:O75"/>
    <mergeCell ref="B81:O81"/>
    <mergeCell ref="B82:O82"/>
    <mergeCell ref="B87:O87"/>
    <mergeCell ref="B18:O18"/>
    <mergeCell ref="B24:O24"/>
    <mergeCell ref="B31:O31"/>
    <mergeCell ref="B64:O64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0.59055118110236227" right="0.39370078740157483" top="0.78740157480314965" bottom="0.78740157480314965" header="0.31496062992125984" footer="0.31496062992125984"/>
  <pageSetup paperSize="9" scale="99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showZeros="0" tabSelected="1" workbookViewId="0">
      <selection sqref="A1:XFD1048576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640" t="s">
        <v>328</v>
      </c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</row>
    <row r="2" spans="2:15" x14ac:dyDescent="0.25">
      <c r="B2" s="640" t="s">
        <v>447</v>
      </c>
      <c r="C2" s="640"/>
      <c r="D2" s="640"/>
      <c r="E2" s="640"/>
      <c r="F2" s="640"/>
      <c r="G2" s="640"/>
      <c r="H2" s="640"/>
      <c r="I2" s="640"/>
      <c r="J2" s="640"/>
      <c r="K2" s="640"/>
      <c r="L2" s="640"/>
      <c r="M2" s="640"/>
      <c r="N2" s="640"/>
    </row>
    <row r="3" spans="2:15" x14ac:dyDescent="0.25">
      <c r="B3" s="640" t="s">
        <v>504</v>
      </c>
      <c r="C3" s="640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0"/>
    </row>
    <row r="4" spans="2:15" x14ac:dyDescent="0.25">
      <c r="B4" s="640" t="s">
        <v>350</v>
      </c>
      <c r="C4" s="640"/>
      <c r="D4" s="640"/>
      <c r="E4" s="640"/>
      <c r="F4" s="640"/>
      <c r="G4" s="640"/>
      <c r="H4" s="640"/>
      <c r="I4" s="640"/>
      <c r="J4" s="640"/>
      <c r="K4" s="640"/>
      <c r="L4" s="640"/>
      <c r="M4" s="640"/>
      <c r="N4" s="640"/>
    </row>
    <row r="5" spans="2:15" x14ac:dyDescent="0.25">
      <c r="B5" s="635" t="s">
        <v>560</v>
      </c>
      <c r="C5" s="635"/>
      <c r="D5" s="635"/>
      <c r="E5" s="635"/>
      <c r="F5" s="635"/>
      <c r="G5" s="635"/>
      <c r="H5" s="635"/>
      <c r="I5" s="635"/>
      <c r="J5" s="635"/>
      <c r="K5" s="635"/>
      <c r="L5" s="635"/>
      <c r="M5" s="635"/>
      <c r="N5" s="635"/>
      <c r="O5" s="635"/>
    </row>
    <row r="6" spans="2:15" x14ac:dyDescent="0.25">
      <c r="B6" s="635" t="s">
        <v>510</v>
      </c>
      <c r="C6" s="635"/>
      <c r="D6" s="635"/>
      <c r="E6" s="635"/>
      <c r="F6" s="635"/>
      <c r="G6" s="635"/>
      <c r="H6" s="635"/>
      <c r="I6" s="635"/>
      <c r="J6" s="635"/>
      <c r="K6" s="635"/>
      <c r="L6" s="635"/>
      <c r="M6" s="635"/>
      <c r="N6" s="635"/>
      <c r="O6" s="635"/>
    </row>
    <row r="7" spans="2:15" x14ac:dyDescent="0.25">
      <c r="B7" s="635" t="s">
        <v>561</v>
      </c>
      <c r="C7" s="635"/>
      <c r="D7" s="635"/>
      <c r="E7" s="635"/>
      <c r="F7" s="635"/>
      <c r="G7" s="635"/>
      <c r="H7" s="635"/>
      <c r="I7" s="635"/>
      <c r="J7" s="635"/>
      <c r="K7" s="635"/>
      <c r="L7" s="635"/>
      <c r="M7" s="635"/>
      <c r="N7" s="635"/>
      <c r="O7" s="635"/>
    </row>
    <row r="8" spans="2:15" x14ac:dyDescent="0.25">
      <c r="B8" s="635" t="s">
        <v>522</v>
      </c>
      <c r="C8" s="635"/>
      <c r="D8" s="635"/>
      <c r="E8" s="635"/>
      <c r="F8" s="635"/>
      <c r="G8" s="635"/>
      <c r="H8" s="635"/>
      <c r="I8" s="635"/>
      <c r="J8" s="635"/>
      <c r="K8" s="635"/>
      <c r="L8" s="635"/>
      <c r="M8" s="635"/>
      <c r="N8" s="635"/>
      <c r="O8" s="635"/>
    </row>
    <row r="9" spans="2:15" x14ac:dyDescent="0.25">
      <c r="B9" s="665" t="s">
        <v>562</v>
      </c>
      <c r="C9" s="665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</row>
    <row r="10" spans="2:15" x14ac:dyDescent="0.25">
      <c r="B10" s="666" t="s">
        <v>563</v>
      </c>
      <c r="C10" s="666"/>
      <c r="D10" s="666"/>
      <c r="E10" s="666"/>
      <c r="F10" s="666"/>
      <c r="G10" s="666"/>
      <c r="H10" s="666"/>
      <c r="I10" s="666"/>
      <c r="J10" s="666"/>
      <c r="K10" s="666"/>
      <c r="L10" s="666"/>
      <c r="M10" s="666"/>
      <c r="N10" s="666"/>
      <c r="O10" s="667"/>
    </row>
    <row r="11" spans="2:15" x14ac:dyDescent="0.25">
      <c r="B11" s="665" t="s">
        <v>564</v>
      </c>
      <c r="C11" s="665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</row>
    <row r="12" spans="2:15" x14ac:dyDescent="0.25">
      <c r="B12" s="666" t="s">
        <v>582</v>
      </c>
      <c r="C12" s="666"/>
      <c r="D12" s="666"/>
      <c r="E12" s="666"/>
      <c r="F12" s="666"/>
      <c r="G12" s="666"/>
      <c r="H12" s="666"/>
      <c r="I12" s="666"/>
      <c r="J12" s="666"/>
      <c r="K12" s="666"/>
      <c r="L12" s="666"/>
      <c r="M12" s="666"/>
      <c r="N12" s="666"/>
      <c r="O12" s="667"/>
    </row>
    <row r="13" spans="2:15" x14ac:dyDescent="0.25">
      <c r="B13" s="665" t="s">
        <v>583</v>
      </c>
      <c r="C13" s="665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</row>
    <row r="14" spans="2:15" x14ac:dyDescent="0.25">
      <c r="B14" s="666" t="s">
        <v>546</v>
      </c>
      <c r="C14" s="666"/>
      <c r="D14" s="666"/>
      <c r="E14" s="666"/>
      <c r="F14" s="666"/>
      <c r="G14" s="666"/>
      <c r="H14" s="666"/>
      <c r="I14" s="666"/>
      <c r="J14" s="666"/>
      <c r="K14" s="666"/>
      <c r="L14" s="666"/>
      <c r="M14" s="666"/>
      <c r="N14" s="666"/>
      <c r="O14" s="667"/>
    </row>
    <row r="15" spans="2:15" x14ac:dyDescent="0.25">
      <c r="B15" s="665" t="s">
        <v>567</v>
      </c>
      <c r="C15" s="665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</row>
    <row r="16" spans="2:15" x14ac:dyDescent="0.25">
      <c r="B16" s="666" t="s">
        <v>549</v>
      </c>
      <c r="C16" s="666"/>
      <c r="D16" s="666"/>
      <c r="E16" s="666"/>
      <c r="F16" s="666"/>
      <c r="G16" s="666"/>
      <c r="H16" s="666"/>
      <c r="I16" s="666"/>
      <c r="J16" s="666"/>
      <c r="K16" s="666"/>
      <c r="L16" s="666"/>
      <c r="M16" s="666"/>
      <c r="N16" s="666"/>
      <c r="O16" s="667"/>
    </row>
    <row r="17" spans="1:15" x14ac:dyDescent="0.25">
      <c r="B17" s="665" t="s">
        <v>568</v>
      </c>
      <c r="C17" s="665"/>
      <c r="D17" s="665"/>
      <c r="E17" s="665"/>
      <c r="F17" s="665"/>
      <c r="G17" s="665"/>
      <c r="H17" s="665"/>
      <c r="I17" s="665"/>
      <c r="J17" s="665"/>
      <c r="K17" s="665"/>
      <c r="L17" s="665"/>
      <c r="M17" s="665"/>
      <c r="N17" s="665"/>
      <c r="O17" s="665"/>
    </row>
    <row r="18" spans="1:15" x14ac:dyDescent="0.25">
      <c r="B18" s="666" t="s">
        <v>584</v>
      </c>
      <c r="C18" s="666"/>
      <c r="D18" s="666"/>
      <c r="E18" s="666"/>
      <c r="F18" s="666"/>
      <c r="G18" s="666"/>
      <c r="H18" s="666"/>
      <c r="I18" s="666"/>
      <c r="J18" s="666"/>
      <c r="K18" s="666"/>
      <c r="L18" s="666"/>
      <c r="M18" s="666"/>
      <c r="N18" s="666"/>
      <c r="O18" s="667"/>
    </row>
    <row r="20" spans="1:15" x14ac:dyDescent="0.25">
      <c r="A20" s="542" t="s">
        <v>459</v>
      </c>
      <c r="B20" s="542"/>
      <c r="C20" s="542"/>
      <c r="D20" s="542"/>
      <c r="E20" s="542"/>
      <c r="F20" s="542"/>
      <c r="G20" s="542"/>
      <c r="H20" s="542"/>
      <c r="I20" s="542"/>
      <c r="J20" s="542"/>
      <c r="K20" s="542"/>
      <c r="L20" s="542"/>
      <c r="M20" s="542"/>
      <c r="N20" s="542"/>
    </row>
    <row r="21" spans="1:15" ht="17.25" customHeight="1" x14ac:dyDescent="0.25">
      <c r="A21" s="500"/>
      <c r="B21" s="500"/>
      <c r="C21" s="500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4" t="s">
        <v>406</v>
      </c>
      <c r="O21" s="4"/>
    </row>
    <row r="22" spans="1:15" ht="15" customHeight="1" x14ac:dyDescent="0.25">
      <c r="A22" s="546" t="s">
        <v>5</v>
      </c>
      <c r="B22" s="549" t="s">
        <v>226</v>
      </c>
      <c r="C22" s="527" t="s">
        <v>336</v>
      </c>
      <c r="D22" s="531" t="s">
        <v>194</v>
      </c>
      <c r="E22" s="531"/>
      <c r="F22" s="532"/>
      <c r="G22" s="552" t="s">
        <v>338</v>
      </c>
      <c r="H22" s="555" t="s">
        <v>194</v>
      </c>
      <c r="I22" s="556"/>
      <c r="J22" s="557"/>
      <c r="K22" s="526" t="s">
        <v>0</v>
      </c>
      <c r="L22" s="534" t="s">
        <v>194</v>
      </c>
      <c r="M22" s="535"/>
      <c r="N22" s="536"/>
    </row>
    <row r="23" spans="1:15" ht="15" customHeight="1" x14ac:dyDescent="0.25">
      <c r="A23" s="547"/>
      <c r="B23" s="550"/>
      <c r="C23" s="528"/>
      <c r="D23" s="532" t="s">
        <v>1</v>
      </c>
      <c r="E23" s="560"/>
      <c r="F23" s="533" t="s">
        <v>2</v>
      </c>
      <c r="G23" s="553"/>
      <c r="H23" s="566" t="s">
        <v>1</v>
      </c>
      <c r="I23" s="566"/>
      <c r="J23" s="545" t="s">
        <v>2</v>
      </c>
      <c r="K23" s="526"/>
      <c r="L23" s="526" t="s">
        <v>1</v>
      </c>
      <c r="M23" s="526"/>
      <c r="N23" s="537" t="s">
        <v>2</v>
      </c>
    </row>
    <row r="24" spans="1:15" ht="28.5" customHeight="1" x14ac:dyDescent="0.25">
      <c r="A24" s="548"/>
      <c r="B24" s="551"/>
      <c r="C24" s="529"/>
      <c r="D24" s="484" t="s">
        <v>3</v>
      </c>
      <c r="E24" s="485" t="s">
        <v>4</v>
      </c>
      <c r="F24" s="533"/>
      <c r="G24" s="554"/>
      <c r="H24" s="489" t="s">
        <v>3</v>
      </c>
      <c r="I24" s="479" t="s">
        <v>4</v>
      </c>
      <c r="J24" s="545"/>
      <c r="K24" s="526"/>
      <c r="L24" s="482" t="s">
        <v>3</v>
      </c>
      <c r="M24" s="478" t="s">
        <v>4</v>
      </c>
      <c r="N24" s="537"/>
    </row>
    <row r="25" spans="1:15" ht="15" customHeight="1" x14ac:dyDescent="0.25">
      <c r="A25" s="5" t="s">
        <v>71</v>
      </c>
      <c r="B25" s="17" t="s">
        <v>6</v>
      </c>
      <c r="C25" s="16">
        <f>D25+F25</f>
        <v>6939.7999999999993</v>
      </c>
      <c r="D25" s="16">
        <f>'[1]4 pr._savarankiškos f-jos'!E95+'[1]5 pr._valstybinės f-jos'!E88+'[1]7 pr._kita dotacija'!E77+'[1]9 pr._įstaigų pajamos'!E49+'[1]10 pr._skolintos lėšos'!E33+'[1]11 pr._apyvartinės lėšos'!E23+'[1]11 pr._apyvartinės lėšos'!E86</f>
        <v>5476.5999999999995</v>
      </c>
      <c r="E25" s="16">
        <f>'[1]4 pr._savarankiškos f-jos'!F95+'[1]5 pr._valstybinės f-jos'!F88+'[1]7 pr._kita dotacija'!F77+'[1]9 pr._įstaigų pajamos'!F49+'[1]10 pr._skolintos lėšos'!F33+'[1]11 pr._apyvartinės lėšos'!F23+'[1]11 pr._apyvartinės lėšos'!F86</f>
        <v>2847.2000000000007</v>
      </c>
      <c r="F25" s="16">
        <f>'[1]4 pr._savarankiškos f-jos'!G95+'[1]5 pr._valstybinės f-jos'!G88+'[1]7 pr._kita dotacija'!G77+'[1]9 pr._įstaigų pajamos'!G49+'[1]10 pr._skolintos lėšos'!G33+'[1]11 pr._apyvartinės lėšos'!G23+'[1]11 pr._apyvartinės lėšos'!G86</f>
        <v>1463.2</v>
      </c>
      <c r="G25" s="10">
        <f t="shared" ref="G25:G31" si="0">H25+J25</f>
        <v>12.4</v>
      </c>
      <c r="H25" s="10">
        <f>'[1]4 pr._savarankiškos f-jos'!I95+'[1]5 pr._valstybinės f-jos'!I88+'[1]7 pr._kita dotacija'!I77+'[1]9 pr._įstaigų pajamos'!I49+'[1]10 pr._skolintos lėšos'!I33+'[1]11 pr._apyvartinės lėšos'!I23+'[1]11 pr._apyvartinės lėšos'!I86</f>
        <v>-8.1</v>
      </c>
      <c r="I25" s="10">
        <f>'[1]4 pr._savarankiškos f-jos'!J95+'[1]5 pr._valstybinės f-jos'!J88+'[1]7 pr._kita dotacija'!J77+'[1]9 pr._įstaigų pajamos'!J49+'[1]10 pr._skolintos lėšos'!J33+'[1]11 pr._apyvartinės lėšos'!J23+'[1]11 pr._apyvartinės lėšos'!J86</f>
        <v>-22.5</v>
      </c>
      <c r="J25" s="10">
        <f>'[1]4 pr._savarankiškos f-jos'!K95+'[1]5 pr._valstybinės f-jos'!K88+'[1]7 pr._kita dotacija'!K77+'[1]9 pr._įstaigų pajamos'!K49+'[1]10 pr._skolintos lėšos'!K33+'[1]11 pr._apyvartinės lėšos'!K23+'[1]11 pr._apyvartinės lėšos'!K86</f>
        <v>20.5</v>
      </c>
      <c r="K25" s="12">
        <f t="shared" ref="K25:K31" si="1">L25+N25</f>
        <v>6952.2</v>
      </c>
      <c r="L25" s="86">
        <f>'[1]4 pr._savarankiškos f-jos'!M95+'[1]5 pr._valstybinės f-jos'!M88+'[1]7 pr._kita dotacija'!M77+'[1]9 pr._įstaigų pajamos'!M49+'[1]10 pr._skolintos lėšos'!M33+'[1]11 pr._apyvartinės lėšos'!M23+'[1]11 pr._apyvartinės lėšos'!M86</f>
        <v>5468.5</v>
      </c>
      <c r="M25" s="86">
        <f>'[1]4 pr._savarankiškos f-jos'!N95+'[1]5 pr._valstybinės f-jos'!N88+'[1]7 pr._kita dotacija'!N77+'[1]9 pr._įstaigų pajamos'!N49+'[1]10 pr._skolintos lėšos'!N33+'[1]11 pr._apyvartinės lėšos'!N23+'[1]11 pr._apyvartinės lėšos'!N86</f>
        <v>2824.7000000000003</v>
      </c>
      <c r="N25" s="86">
        <f>'[1]4 pr._savarankiškos f-jos'!O95+'[1]5 pr._valstybinės f-jos'!O88+'[1]7 pr._kita dotacija'!O77+'[1]9 pr._įstaigų pajamos'!O49+'[1]10 pr._skolintos lėšos'!O33+'[1]11 pr._apyvartinės lėšos'!O23+'[1]11 pr._apyvartinės lėšos'!O86</f>
        <v>1483.7</v>
      </c>
    </row>
    <row r="26" spans="1:15" ht="15" customHeight="1" x14ac:dyDescent="0.25">
      <c r="A26" s="5" t="s">
        <v>182</v>
      </c>
      <c r="B26" s="17" t="s">
        <v>59</v>
      </c>
      <c r="C26" s="16">
        <f t="shared" ref="C26:C31" si="2">D26+F26</f>
        <v>5467.5999999999995</v>
      </c>
      <c r="D26" s="16">
        <f>'[1]4 pr._savarankiškos f-jos'!E149+'[1]8 pr._aplinkos apsaugos s. p.'!E19+'[1]9 pr._įstaigų pajamos'!E62+'[1]10 pr._skolintos lėšos'!E40+'[1]7 pr._kita dotacija'!E89+'[1]11 pr._apyvartinės lėšos'!E30+'[1]11 pr._apyvartinės lėšos'!E91+'[1]11 pr._apyvartinės lėšos'!E129</f>
        <v>3525.2999999999993</v>
      </c>
      <c r="E26" s="16">
        <f>'[1]4 pr._savarankiškos f-jos'!F149+'[1]8 pr._aplinkos apsaugos s. p.'!F19+'[1]9 pr._įstaigų pajamos'!F62+'[1]10 pr._skolintos lėšos'!F40+'[1]7 pr._kita dotacija'!F89+'[1]11 pr._apyvartinės lėšos'!F30+'[1]11 pr._apyvartinės lėšos'!F91+'[1]11 pr._apyvartinės lėšos'!F129</f>
        <v>2.2999999999999998</v>
      </c>
      <c r="F26" s="16">
        <f>'[1]4 pr._savarankiškos f-jos'!G149+'[1]8 pr._aplinkos apsaugos s. p.'!G19+'[1]9 pr._įstaigų pajamos'!G62+'[1]10 pr._skolintos lėšos'!G40+'[1]7 pr._kita dotacija'!G89+'[1]11 pr._apyvartinės lėšos'!G30+'[1]11 pr._apyvartinės lėšos'!G91+'[1]11 pr._apyvartinės lėšos'!G129</f>
        <v>1942.3</v>
      </c>
      <c r="G26" s="10">
        <f t="shared" si="0"/>
        <v>302</v>
      </c>
      <c r="H26" s="10">
        <f>'[1]4 pr._savarankiškos f-jos'!I149+'[1]8 pr._aplinkos apsaugos s. p.'!I19+'[1]9 pr._įstaigų pajamos'!I62+'[1]10 pr._skolintos lėšos'!I40+'[1]7 pr._kita dotacija'!I89+'[1]11 pr._apyvartinės lėšos'!I30+'[1]11 pr._apyvartinės lėšos'!I91+'[1]11 pr._apyvartinės lėšos'!I129</f>
        <v>111.19999999999999</v>
      </c>
      <c r="I26" s="10">
        <f>'[1]4 pr._savarankiškos f-jos'!J149+'[1]8 pr._aplinkos apsaugos s. p.'!J19+'[1]9 pr._įstaigų pajamos'!J62+'[1]10 pr._skolintos lėšos'!J40+'[1]7 pr._kita dotacija'!J89+'[1]11 pr._apyvartinės lėšos'!J30+'[1]11 pr._apyvartinės lėšos'!J91+'[1]11 pr._apyvartinės lėšos'!J129</f>
        <v>3.5</v>
      </c>
      <c r="J26" s="10">
        <f>'[1]4 pr._savarankiškos f-jos'!K149+'[1]8 pr._aplinkos apsaugos s. p.'!K19+'[1]9 pr._įstaigų pajamos'!K62+'[1]10 pr._skolintos lėšos'!K40+'[1]7 pr._kita dotacija'!K89+'[1]11 pr._apyvartinės lėšos'!K30+'[1]11 pr._apyvartinės lėšos'!K91+'[1]11 pr._apyvartinės lėšos'!K129</f>
        <v>190.79999999999998</v>
      </c>
      <c r="K26" s="12">
        <f t="shared" si="1"/>
        <v>5769.5999999999985</v>
      </c>
      <c r="L26" s="12">
        <f>'[1]4 pr._savarankiškos f-jos'!M149+'[1]8 pr._aplinkos apsaugos s. p.'!M19+'[1]9 pr._įstaigų pajamos'!M62+'[1]10 pr._skolintos lėšos'!M40+'[1]7 pr._kita dotacija'!M89+'[1]11 pr._apyvartinės lėšos'!M30+'[1]11 pr._apyvartinės lėšos'!M91+'[1]11 pr._apyvartinės lėšos'!M129</f>
        <v>3636.4999999999991</v>
      </c>
      <c r="M26" s="12">
        <f>'[1]4 pr._savarankiškos f-jos'!N149+'[1]8 pr._aplinkos apsaugos s. p.'!N19+'[1]9 pr._įstaigų pajamos'!N62+'[1]10 pr._skolintos lėšos'!N40+'[1]7 pr._kita dotacija'!N89+'[1]11 pr._apyvartinės lėšos'!N30+'[1]11 pr._apyvartinės lėšos'!N91+'[1]11 pr._apyvartinės lėšos'!N129</f>
        <v>5.8</v>
      </c>
      <c r="N26" s="12">
        <f>'[1]4 pr._savarankiškos f-jos'!O149+'[1]8 pr._aplinkos apsaugos s. p.'!O19+'[1]9 pr._įstaigų pajamos'!O62+'[1]10 pr._skolintos lėšos'!O40+'[1]7 pr._kita dotacija'!O89+'[1]11 pr._apyvartinės lėšos'!O30+'[1]11 pr._apyvartinės lėšos'!O91+'[1]11 pr._apyvartinės lėšos'!O129</f>
        <v>2133.1</v>
      </c>
    </row>
    <row r="27" spans="1:15" ht="15.95" customHeight="1" x14ac:dyDescent="0.25">
      <c r="A27" s="5" t="s">
        <v>72</v>
      </c>
      <c r="B27" s="17" t="s">
        <v>63</v>
      </c>
      <c r="C27" s="16">
        <f t="shared" si="2"/>
        <v>595.29999999999995</v>
      </c>
      <c r="D27" s="16">
        <f>'[1]4 pr._savarankiškos f-jos'!E153+'[1]5 pr._valstybinės f-jos'!E94+'[1]8 pr._aplinkos apsaugos s. p.'!E22+'[1]9 pr._įstaigų pajamos'!E66+'[1]10 pr._skolintos lėšos'!E43+'[1]7 pr._kita dotacija'!E100+'[1]11 pr._apyvartinės lėšos'!E93</f>
        <v>275.40000000000003</v>
      </c>
      <c r="E27" s="16">
        <f>'[1]4 pr._savarankiškos f-jos'!F153+'[1]5 pr._valstybinės f-jos'!F94+'[1]8 pr._aplinkos apsaugos s. p.'!F22+'[1]9 pr._įstaigų pajamos'!F66+'[1]10 pr._skolintos lėšos'!F43+'[1]7 pr._kita dotacija'!F100+'[1]11 pr._apyvartinės lėšos'!F93</f>
        <v>124.99999999999999</v>
      </c>
      <c r="F27" s="16">
        <f>'[1]4 pr._savarankiškos f-jos'!G153+'[1]5 pr._valstybinės f-jos'!G94+'[1]8 pr._aplinkos apsaugos s. p.'!G22+'[1]9 pr._įstaigų pajamos'!G66+'[1]10 pr._skolintos lėšos'!G43+'[1]7 pr._kita dotacija'!G100+'[1]11 pr._apyvartinės lėšos'!G93</f>
        <v>319.89999999999998</v>
      </c>
      <c r="G27" s="10">
        <f t="shared" si="0"/>
        <v>55.5</v>
      </c>
      <c r="H27" s="10">
        <f>'[1]4 pr._savarankiškos f-jos'!I153+'[1]5 pr._valstybinės f-jos'!I94+'[1]8 pr._aplinkos apsaugos s. p.'!I22+'[1]9 pr._įstaigų pajamos'!I66+'[1]10 pr._skolintos lėšos'!I43+'[1]7 pr._kita dotacija'!I100+'[1]11 pr._apyvartinės lėšos'!I93</f>
        <v>7.6999999999999993</v>
      </c>
      <c r="I27" s="10">
        <f>'[1]4 pr._savarankiškos f-jos'!J153+'[1]5 pr._valstybinės f-jos'!J94+'[1]8 pr._aplinkos apsaugos s. p.'!J22+'[1]9 pr._įstaigų pajamos'!J66+'[1]10 pr._skolintos lėšos'!J43+'[1]7 pr._kita dotacija'!J100+'[1]11 pr._apyvartinės lėšos'!J93</f>
        <v>1.3</v>
      </c>
      <c r="J27" s="10">
        <f>'[1]4 pr._savarankiškos f-jos'!K153+'[1]5 pr._valstybinės f-jos'!K94+'[1]8 pr._aplinkos apsaugos s. p.'!K22+'[1]9 pr._įstaigų pajamos'!K66+'[1]10 pr._skolintos lėšos'!K43+'[1]7 pr._kita dotacija'!K100+'[1]11 pr._apyvartinės lėšos'!K93</f>
        <v>47.8</v>
      </c>
      <c r="K27" s="12">
        <f t="shared" si="1"/>
        <v>650.79999999999995</v>
      </c>
      <c r="L27" s="12">
        <f>'[1]4 pr._savarankiškos f-jos'!M153+'[1]5 pr._valstybinės f-jos'!M94+'[1]8 pr._aplinkos apsaugos s. p.'!M22+'[1]9 pr._įstaigų pajamos'!M66+'[1]10 pr._skolintos lėšos'!M43+'[1]7 pr._kita dotacija'!M100+'[1]11 pr._apyvartinės lėšos'!M93</f>
        <v>283.10000000000002</v>
      </c>
      <c r="M27" s="12">
        <f>'[1]4 pr._savarankiškos f-jos'!N153+'[1]5 pr._valstybinės f-jos'!N94+'[1]8 pr._aplinkos apsaugos s. p.'!N22+'[1]9 pr._įstaigų pajamos'!N66+'[1]10 pr._skolintos lėšos'!N43+'[1]7 pr._kita dotacija'!N100+'[1]11 pr._apyvartinės lėšos'!N93</f>
        <v>126.29999999999998</v>
      </c>
      <c r="N27" s="12">
        <f>'[1]4 pr._savarankiškos f-jos'!O153+'[1]5 pr._valstybinės f-jos'!O94+'[1]8 pr._aplinkos apsaugos s. p.'!O22+'[1]9 pr._įstaigų pajamos'!O66+'[1]10 pr._skolintos lėšos'!O43+'[1]7 pr._kita dotacija'!O100+'[1]11 pr._apyvartinės lėšos'!O93</f>
        <v>367.7</v>
      </c>
    </row>
    <row r="28" spans="1:15" ht="15" customHeight="1" x14ac:dyDescent="0.25">
      <c r="A28" s="5" t="s">
        <v>73</v>
      </c>
      <c r="B28" s="17" t="s">
        <v>171</v>
      </c>
      <c r="C28" s="16">
        <f>D28+F28</f>
        <v>17521</v>
      </c>
      <c r="D28" s="16">
        <f>'[1]4 pr._savarankiškos f-jos'!E193+'[1]6 pr._mokinio krepšelis'!E59+'[1]7 pr._kita dotacija'!E258+'[1]9 pr._įstaigų pajamos'!E103+'[1]10 pr._skolintos lėšos'!E46+'[1]11 pr._apyvartinės lėšos'!E63+'[1]11 pr._apyvartinės lėšos'!E116+'[1]11 pr._apyvartinės lėšos'!E139</f>
        <v>16451.3</v>
      </c>
      <c r="E28" s="16">
        <f>'[1]4 pr._savarankiškos f-jos'!F193+'[1]6 pr._mokinio krepšelis'!F59+'[1]7 pr._kita dotacija'!F258+'[1]9 pr._įstaigų pajamos'!F103+'[1]10 pr._skolintos lėšos'!F46+'[1]11 pr._apyvartinės lėšos'!F63+'[1]11 pr._apyvartinės lėšos'!F116+'[1]11 pr._apyvartinės lėšos'!F139</f>
        <v>10506.699999999997</v>
      </c>
      <c r="F28" s="16">
        <f>'[1]4 pr._savarankiškos f-jos'!G193+'[1]6 pr._mokinio krepšelis'!G59+'[1]7 pr._kita dotacija'!G258+'[1]9 pr._įstaigų pajamos'!G103+'[1]10 pr._skolintos lėšos'!G46+'[1]11 pr._apyvartinės lėšos'!G63+'[1]11 pr._apyvartinės lėšos'!G116+'[1]11 pr._apyvartinės lėšos'!G139</f>
        <v>1069.7</v>
      </c>
      <c r="G28" s="10">
        <f t="shared" si="0"/>
        <v>155.4</v>
      </c>
      <c r="H28" s="10">
        <f>'[1]4 pr._savarankiškos f-jos'!I193+'[1]6 pr._mokinio krepšelis'!I59+'[1]7 pr._kita dotacija'!I258+'[1]9 pr._įstaigų pajamos'!I103+'[1]10 pr._skolintos lėšos'!I46+'[1]11 pr._apyvartinės lėšos'!I63+'[1]11 pr._apyvartinės lėšos'!I116+'[1]11 pr._apyvartinės lėšos'!I139</f>
        <v>-23.000000000000004</v>
      </c>
      <c r="I28" s="10">
        <f>'[1]4 pr._savarankiškos f-jos'!J193+'[1]6 pr._mokinio krepšelis'!J59+'[1]7 pr._kita dotacija'!J258+'[1]9 pr._įstaigų pajamos'!J103+'[1]10 pr._skolintos lėšos'!J46+'[1]11 pr._apyvartinės lėšos'!J63+'[1]11 pr._apyvartinės lėšos'!J116+'[1]11 pr._apyvartinės lėšos'!J139</f>
        <v>0.1000000000000002</v>
      </c>
      <c r="J28" s="10">
        <f>'[1]4 pr._savarankiškos f-jos'!K193+'[1]6 pr._mokinio krepšelis'!K59+'[1]7 pr._kita dotacija'!K258+'[1]9 pr._įstaigų pajamos'!K103+'[1]10 pr._skolintos lėšos'!K46+'[1]11 pr._apyvartinės lėšos'!K63+'[1]11 pr._apyvartinės lėšos'!K116+'[1]11 pr._apyvartinės lėšos'!K139</f>
        <v>178.4</v>
      </c>
      <c r="K28" s="12">
        <f t="shared" si="1"/>
        <v>17676.399999999994</v>
      </c>
      <c r="L28" s="12">
        <f>'[1]4 pr._savarankiškos f-jos'!M193+'[1]6 pr._mokinio krepšelis'!M59+'[1]7 pr._kita dotacija'!M258+'[1]9 pr._įstaigų pajamos'!M103+'[1]10 pr._skolintos lėšos'!M46+'[1]11 pr._apyvartinės lėšos'!M63+'[1]11 pr._apyvartinės lėšos'!M116+'[1]11 pr._apyvartinės lėšos'!M139</f>
        <v>16428.299999999996</v>
      </c>
      <c r="M28" s="12">
        <f>'[1]4 pr._savarankiškos f-jos'!N193+'[1]6 pr._mokinio krepšelis'!N59+'[1]7 pr._kita dotacija'!N258+'[1]9 pr._įstaigų pajamos'!N103+'[1]10 pr._skolintos lėšos'!N46+'[1]11 pr._apyvartinės lėšos'!N63+'[1]11 pr._apyvartinės lėšos'!N116+'[1]11 pr._apyvartinės lėšos'!N139</f>
        <v>10506.8</v>
      </c>
      <c r="N28" s="12">
        <f>'[1]4 pr._savarankiškos f-jos'!O193+'[1]6 pr._mokinio krepšelis'!O59+'[1]7 pr._kita dotacija'!O258+'[1]9 pr._įstaigų pajamos'!O103+'[1]10 pr._skolintos lėšos'!O46+'[1]11 pr._apyvartinės lėšos'!O63+'[1]11 pr._apyvartinės lėšos'!O116+'[1]11 pr._apyvartinės lėšos'!O139</f>
        <v>1248.0999999999999</v>
      </c>
    </row>
    <row r="29" spans="1:15" x14ac:dyDescent="0.25">
      <c r="A29" s="5" t="s">
        <v>74</v>
      </c>
      <c r="B29" s="17" t="s">
        <v>181</v>
      </c>
      <c r="C29" s="16">
        <f t="shared" si="2"/>
        <v>1271</v>
      </c>
      <c r="D29" s="16">
        <f>'[1]4 pr._savarankiškos f-jos'!E198+'[1]5 pr._valstybinės f-jos'!E120+'[1]10 pr._skolintos lėšos'!E49+'[1]7 pr._kita dotacija'!E264</f>
        <v>700.1</v>
      </c>
      <c r="E29" s="16">
        <f>'[1]4 pr._savarankiškos f-jos'!F198+'[1]5 pr._valstybinės f-jos'!F120+'[1]10 pr._skolintos lėšos'!F49+'[1]7 pr._kita dotacija'!F264</f>
        <v>168.2</v>
      </c>
      <c r="F29" s="16">
        <f>'[1]4 pr._savarankiškos f-jos'!G198+'[1]5 pr._valstybinės f-jos'!G120+'[1]10 pr._skolintos lėšos'!G49+'[1]7 pr._kita dotacija'!G264</f>
        <v>570.9</v>
      </c>
      <c r="G29" s="10">
        <f t="shared" si="0"/>
        <v>974.19999999999993</v>
      </c>
      <c r="H29" s="10">
        <f>'[1]4 pr._savarankiškos f-jos'!I198+'[1]5 pr._valstybinės f-jos'!I120+'[1]10 pr._skolintos lėšos'!I49+'[1]7 pr._kita dotacija'!I264</f>
        <v>95.1</v>
      </c>
      <c r="I29" s="10">
        <f>'[1]4 pr._savarankiškos f-jos'!J198+'[1]5 pr._valstybinės f-jos'!J120+'[1]10 pr._skolintos lėšos'!J49+'[1]7 pr._kita dotacija'!J264</f>
        <v>11.399999999999999</v>
      </c>
      <c r="J29" s="10">
        <f>'[1]4 pr._savarankiškos f-jos'!K198+'[1]5 pr._valstybinės f-jos'!K120+'[1]10 pr._skolintos lėšos'!K49+'[1]7 pr._kita dotacija'!K264</f>
        <v>879.09999999999991</v>
      </c>
      <c r="K29" s="12">
        <f t="shared" si="1"/>
        <v>2245.1999999999998</v>
      </c>
      <c r="L29" s="12">
        <f>'[1]4 pr._savarankiškos f-jos'!M198+'[1]5 pr._valstybinės f-jos'!M120+'[1]10 pr._skolintos lėšos'!M49+'[1]7 pr._kita dotacija'!M264</f>
        <v>795.2</v>
      </c>
      <c r="M29" s="12">
        <f>'[1]4 pr._savarankiškos f-jos'!N198+'[1]5 pr._valstybinės f-jos'!N120+'[1]10 pr._skolintos lėšos'!N49+'[1]7 pr._kita dotacija'!N264</f>
        <v>179.6</v>
      </c>
      <c r="N29" s="12">
        <f>'[1]4 pr._savarankiškos f-jos'!O198+'[1]5 pr._valstybinės f-jos'!O120+'[1]10 pr._skolintos lėšos'!O49+'[1]7 pr._kita dotacija'!O264</f>
        <v>1450</v>
      </c>
    </row>
    <row r="30" spans="1:15" x14ac:dyDescent="0.25">
      <c r="A30" s="5" t="s">
        <v>75</v>
      </c>
      <c r="B30" s="17" t="s">
        <v>66</v>
      </c>
      <c r="C30" s="16">
        <f t="shared" si="2"/>
        <v>4443.1000000000004</v>
      </c>
      <c r="D30" s="16">
        <f>'[1]4 pr._savarankiškos f-jos'!E216+'[1]9 pr._įstaigų pajamos'!E120+'[1]10 pr._skolintos lėšos'!E53+'[1]7 pr._kita dotacija'!E326+'[1]11 pr._apyvartinės lėšos'!E74+'[1]11 pr._apyvartinės lėšos'!E119+'[1]11 pr._apyvartinės lėšos'!E134</f>
        <v>2250.6999999999998</v>
      </c>
      <c r="E30" s="16">
        <f>'[1]4 pr._savarankiškos f-jos'!F216+'[1]9 pr._įstaigų pajamos'!F120+'[1]10 pr._skolintos lėšos'!F53+'[1]7 pr._kita dotacija'!F326+'[1]11 pr._apyvartinės lėšos'!F74+'[1]11 pr._apyvartinės lėšos'!F119+'[1]11 pr._apyvartinės lėšos'!F134</f>
        <v>1136.3999999999999</v>
      </c>
      <c r="F30" s="16">
        <f>'[1]4 pr._savarankiškos f-jos'!G216+'[1]9 pr._įstaigų pajamos'!G120+'[1]10 pr._skolintos lėšos'!G53+'[1]7 pr._kita dotacija'!G326+'[1]11 pr._apyvartinės lėšos'!G74+'[1]11 pr._apyvartinės lėšos'!G119+'[1]11 pr._apyvartinės lėšos'!G134</f>
        <v>2192.4</v>
      </c>
      <c r="G30" s="10">
        <f t="shared" si="0"/>
        <v>318.70000000000005</v>
      </c>
      <c r="H30" s="10">
        <f>'[1]4 pr._savarankiškos f-jos'!I216+'[1]9 pr._įstaigų pajamos'!I120+'[1]10 pr._skolintos lėšos'!I53+'[1]7 pr._kita dotacija'!I326+'[1]11 pr._apyvartinės lėšos'!I74+'[1]11 pr._apyvartinės lėšos'!I119+'[1]11 pr._apyvartinės lėšos'!I134</f>
        <v>1.1000000000000001</v>
      </c>
      <c r="I30" s="10">
        <f>'[1]4 pr._savarankiškos f-jos'!J216+'[1]9 pr._įstaigų pajamos'!J120+'[1]10 pr._skolintos lėšos'!J53+'[1]7 pr._kita dotacija'!J326+'[1]11 pr._apyvartinės lėšos'!J74+'[1]11 pr._apyvartinės lėšos'!J119+'[1]11 pr._apyvartinės lėšos'!J134</f>
        <v>1.7000000000000002</v>
      </c>
      <c r="J30" s="10">
        <f>'[1]4 pr._savarankiškos f-jos'!K216+'[1]9 pr._įstaigų pajamos'!K120+'[1]10 pr._skolintos lėšos'!K53+'[1]7 pr._kita dotacija'!K326+'[1]11 pr._apyvartinės lėšos'!K74+'[1]11 pr._apyvartinės lėšos'!K119+'[1]11 pr._apyvartinės lėšos'!K134</f>
        <v>317.60000000000002</v>
      </c>
      <c r="K30" s="12">
        <f t="shared" si="1"/>
        <v>4761.8</v>
      </c>
      <c r="L30" s="12">
        <f>'[1]4 pr._savarankiškos f-jos'!M216+'[1]9 pr._įstaigų pajamos'!M120+'[1]10 pr._skolintos lėšos'!M53+'[1]7 pr._kita dotacija'!M326+'[1]11 pr._apyvartinės lėšos'!M74+'[1]11 pr._apyvartinės lėšos'!M119+'[1]11 pr._apyvartinės lėšos'!M134</f>
        <v>2251.8000000000002</v>
      </c>
      <c r="M30" s="12">
        <f>'[1]4 pr._savarankiškos f-jos'!N216+'[1]9 pr._įstaigų pajamos'!N120+'[1]10 pr._skolintos lėšos'!N53+'[1]7 pr._kita dotacija'!N326+'[1]11 pr._apyvartinės lėšos'!N74+'[1]11 pr._apyvartinės lėšos'!N119+'[1]11 pr._apyvartinės lėšos'!N134</f>
        <v>1138.1000000000001</v>
      </c>
      <c r="N30" s="12">
        <f>'[1]4 pr._savarankiškos f-jos'!O216+'[1]9 pr._įstaigų pajamos'!O120+'[1]10 pr._skolintos lėšos'!O53+'[1]7 pr._kita dotacija'!O326+'[1]11 pr._apyvartinės lėšos'!O74+'[1]11 pr._apyvartinės lėšos'!O119+'[1]11 pr._apyvartinės lėšos'!O134</f>
        <v>2510</v>
      </c>
    </row>
    <row r="31" spans="1:15" x14ac:dyDescent="0.25">
      <c r="A31" s="5" t="s">
        <v>76</v>
      </c>
      <c r="B31" s="17" t="s">
        <v>68</v>
      </c>
      <c r="C31" s="16">
        <f t="shared" si="2"/>
        <v>5186.2000000000007</v>
      </c>
      <c r="D31" s="16">
        <f>'[1]4 pr._savarankiškos f-jos'!E228+'[1]5 pr._valstybinės f-jos'!E131+'[1]9 pr._įstaigų pajamos'!E127+'[1]7 pr._kita dotacija'!E347+'[1]10 pr._skolintos lėšos'!E56+'[1]11 pr._apyvartinės lėšos'!E80+'[1]11 pr._apyvartinės lėšos'!E124+'[1]11 pr._apyvartinės lėšos'!E143</f>
        <v>4989.4000000000005</v>
      </c>
      <c r="E31" s="16">
        <f>'[1]4 pr._savarankiškos f-jos'!F228+'[1]5 pr._valstybinės f-jos'!F131+'[1]9 pr._įstaigų pajamos'!F127+'[1]7 pr._kita dotacija'!F347+'[1]10 pr._skolintos lėšos'!F56+'[1]11 pr._apyvartinės lėšos'!F80+'[1]11 pr._apyvartinės lėšos'!F124+'[1]11 pr._apyvartinės lėšos'!F143</f>
        <v>1263.7</v>
      </c>
      <c r="F31" s="16">
        <f>'[1]4 pr._savarankiškos f-jos'!G228+'[1]5 pr._valstybinės f-jos'!G131+'[1]9 pr._įstaigų pajamos'!G127+'[1]7 pr._kita dotacija'!G347+'[1]10 pr._skolintos lėšos'!G56+'[1]11 pr._apyvartinės lėšos'!G80+'[1]11 pr._apyvartinės lėšos'!G124+'[1]11 pr._apyvartinės lėšos'!G143</f>
        <v>196.8</v>
      </c>
      <c r="G31" s="10">
        <f t="shared" si="0"/>
        <v>199.1</v>
      </c>
      <c r="H31" s="10">
        <f>'[1]4 pr._savarankiškos f-jos'!I228+'[1]5 pr._valstybinės f-jos'!I131+'[1]9 pr._įstaigų pajamos'!I127+'[1]7 pr._kita dotacija'!I347+'[1]10 pr._skolintos lėšos'!I56+'[1]11 pr._apyvartinės lėšos'!I80+'[1]11 pr._apyvartinės lėšos'!I124+'[1]11 pr._apyvartinės lėšos'!I143</f>
        <v>87.199999999999989</v>
      </c>
      <c r="I31" s="10">
        <f>'[1]4 pr._savarankiškos f-jos'!J228+'[1]5 pr._valstybinės f-jos'!J131+'[1]9 pr._įstaigų pajamos'!J127+'[1]7 pr._kita dotacija'!J347+'[1]10 pr._skolintos lėšos'!J56+'[1]11 pr._apyvartinės lėšos'!J80+'[1]11 pr._apyvartinės lėšos'!J124+'[1]11 pr._apyvartinės lėšos'!J143</f>
        <v>41.6</v>
      </c>
      <c r="J31" s="10">
        <f>'[1]4 pr._savarankiškos f-jos'!K228+'[1]5 pr._valstybinės f-jos'!K131+'[1]9 pr._įstaigų pajamos'!K127+'[1]7 pr._kita dotacija'!K347+'[1]10 pr._skolintos lėšos'!K56+'[1]11 pr._apyvartinės lėšos'!K80+'[1]11 pr._apyvartinės lėšos'!K124+'[1]11 pr._apyvartinės lėšos'!K143</f>
        <v>111.9</v>
      </c>
      <c r="K31" s="12">
        <f t="shared" si="1"/>
        <v>5385.2999999999993</v>
      </c>
      <c r="L31" s="12">
        <f>'[1]4 pr._savarankiškos f-jos'!M228+'[1]5 pr._valstybinės f-jos'!M131+'[1]9 pr._įstaigų pajamos'!M127+'[1]7 pr._kita dotacija'!M347+'[1]10 pr._skolintos lėšos'!M56+'[1]11 pr._apyvartinės lėšos'!M80+'[1]11 pr._apyvartinės lėšos'!M124+'[1]11 pr._apyvartinės lėšos'!M143</f>
        <v>5076.5999999999995</v>
      </c>
      <c r="M31" s="12">
        <f>'[1]4 pr._savarankiškos f-jos'!N228+'[1]5 pr._valstybinės f-jos'!N131+'[1]9 pr._įstaigų pajamos'!N127+'[1]7 pr._kita dotacija'!N347+'[1]10 pr._skolintos lėšos'!N56+'[1]11 pr._apyvartinės lėšos'!N80+'[1]11 pr._apyvartinės lėšos'!N124+'[1]11 pr._apyvartinės lėšos'!N143</f>
        <v>1305.3</v>
      </c>
      <c r="N31" s="12">
        <f>'[1]4 pr._savarankiškos f-jos'!O228+'[1]5 pr._valstybinės f-jos'!O131+'[1]9 pr._įstaigų pajamos'!O127+'[1]7 pr._kita dotacija'!O347+'[1]10 pr._skolintos lėšos'!O56+'[1]11 pr._apyvartinės lėšos'!O80+'[1]11 pr._apyvartinės lėšos'!O124+'[1]11 pr._apyvartinės lėšos'!O143</f>
        <v>308.7</v>
      </c>
    </row>
    <row r="32" spans="1:15" x14ac:dyDescent="0.25">
      <c r="A32" s="113" t="s">
        <v>77</v>
      </c>
      <c r="B32" s="45" t="s">
        <v>172</v>
      </c>
      <c r="C32" s="47">
        <f>SUM(C25:C31)</f>
        <v>41424</v>
      </c>
      <c r="D32" s="47">
        <f>SUM(D25:D31)</f>
        <v>33668.799999999996</v>
      </c>
      <c r="E32" s="47">
        <f>SUM(E25:E31)</f>
        <v>16049.499999999998</v>
      </c>
      <c r="F32" s="47">
        <f>SUM(F25:F31)</f>
        <v>7755.2</v>
      </c>
      <c r="G32" s="48">
        <f t="shared" ref="G32:N32" si="3">SUM(G25:G31)</f>
        <v>2017.3</v>
      </c>
      <c r="H32" s="48">
        <f t="shared" si="3"/>
        <v>271.19999999999993</v>
      </c>
      <c r="I32" s="48">
        <f t="shared" si="3"/>
        <v>37.1</v>
      </c>
      <c r="J32" s="48">
        <f t="shared" si="3"/>
        <v>1746.1</v>
      </c>
      <c r="K32" s="49">
        <f>L32+N32</f>
        <v>43441.299999999996</v>
      </c>
      <c r="L32" s="49">
        <f t="shared" si="3"/>
        <v>33939.999999999993</v>
      </c>
      <c r="M32" s="49">
        <f t="shared" si="3"/>
        <v>16086.6</v>
      </c>
      <c r="N32" s="49">
        <f t="shared" si="3"/>
        <v>9501.3000000000011</v>
      </c>
    </row>
    <row r="33" spans="1:16" x14ac:dyDescent="0.25">
      <c r="A33" s="6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3"/>
      <c r="P35" s="116" t="s">
        <v>323</v>
      </c>
    </row>
    <row r="36" spans="1:16" x14ac:dyDescent="0.25">
      <c r="A36" s="6"/>
      <c r="B36" s="6"/>
      <c r="C36" s="6"/>
      <c r="D36" s="6"/>
      <c r="E36" s="6"/>
      <c r="F36" s="6"/>
      <c r="O36" s="66" t="s">
        <v>305</v>
      </c>
      <c r="P36" s="67">
        <f>'[1]4 pr._savarankiškos f-jos'!Q234+'[1]5 pr._valstybinės f-jos'!Q156+'[1]6 pr._mokinio krepšelis'!Q20+'[1]7 pr._kita dotacija'!S366+'[1]8 pr._aplinkos apsaugos s. p.'!Q16+'[1]9 pr._įstaigų pajamos'!Q130+'[1]10 pr._skolintos lėšos'!Q59+'[1]11 pr._apyvartinės lėšos'!Q151</f>
        <v>4764.3999999999987</v>
      </c>
    </row>
    <row r="37" spans="1:16" x14ac:dyDescent="0.25">
      <c r="A37" s="6"/>
      <c r="B37" s="6"/>
      <c r="C37" s="6"/>
      <c r="D37" s="6"/>
      <c r="E37" s="6"/>
      <c r="F37" s="6"/>
      <c r="O37" s="66" t="s">
        <v>306</v>
      </c>
      <c r="P37" s="67">
        <f>'[1]4 pr._savarankiškos f-jos'!Q235+'[1]5 pr._valstybinės f-jos'!Q157+'[1]6 pr._mokinio krepšelis'!Q21+'[1]7 pr._kita dotacija'!S367+'[1]8 pr._aplinkos apsaugos s. p.'!Q17+'[1]9 pr._įstaigų pajamos'!Q131+'[1]10 pr._skolintos lėšos'!Q60+'[1]11 pr._apyvartinės lėšos'!Q152</f>
        <v>24.299999999999997</v>
      </c>
    </row>
    <row r="38" spans="1:16" x14ac:dyDescent="0.25">
      <c r="A38" s="6"/>
      <c r="B38" s="6"/>
      <c r="C38" s="6"/>
      <c r="D38" s="6"/>
      <c r="E38" s="6"/>
      <c r="F38" s="6"/>
      <c r="O38" s="66" t="s">
        <v>307</v>
      </c>
      <c r="P38" s="67">
        <f>'[1]4 pr._savarankiškos f-jos'!Q236+'[1]5 pr._valstybinės f-jos'!Q158+'[1]6 pr._mokinio krepšelis'!Q22+'[1]7 pr._kita dotacija'!S368+'[1]8 pr._aplinkos apsaugos s. p.'!Q18+'[1]9 pr._įstaigų pajamos'!Q132+'[1]10 pr._skolintos lėšos'!Q61+'[1]11 pr._apyvartinės lėšos'!Q153</f>
        <v>474.2</v>
      </c>
    </row>
    <row r="39" spans="1:16" x14ac:dyDescent="0.25">
      <c r="A39" s="6"/>
      <c r="B39" s="6"/>
      <c r="C39" s="6"/>
      <c r="D39" s="6"/>
      <c r="E39" s="6"/>
      <c r="F39" s="6"/>
      <c r="O39" s="66" t="s">
        <v>308</v>
      </c>
      <c r="P39" s="67">
        <f>'[1]4 pr._savarankiškos f-jos'!Q237+'[1]5 pr._valstybinės f-jos'!Q159+'[1]6 pr._mokinio krepšelis'!Q23+'[1]7 pr._kita dotacija'!S369+'[1]8 pr._aplinkos apsaugos s. p.'!Q19+'[1]9 pr._įstaigų pajamos'!Q133+'[1]10 pr._skolintos lėšos'!Q62+'[1]11 pr._apyvartinės lėšos'!Q154</f>
        <v>5114.5999999999995</v>
      </c>
    </row>
    <row r="40" spans="1:16" x14ac:dyDescent="0.25">
      <c r="A40" s="6"/>
      <c r="B40" s="6"/>
      <c r="C40" s="6"/>
      <c r="D40" s="6"/>
      <c r="E40" s="6"/>
      <c r="F40" s="6"/>
      <c r="O40" s="66" t="s">
        <v>311</v>
      </c>
      <c r="P40" s="67">
        <f>'[1]4 pr._savarankiškos f-jos'!Q238+'[1]5 pr._valstybinės f-jos'!Q160+'[1]6 pr._mokinio krepšelis'!Q24+'[1]7 pr._kita dotacija'!S370+'[1]8 pr._aplinkos apsaugos s. p.'!Q20+'[1]9 pr._įstaigų pajamos'!Q134+'[1]10 pr._skolintos lėšos'!Q63+'[1]11 pr._apyvartinės lėšos'!Q155</f>
        <v>2738.4999999999995</v>
      </c>
    </row>
    <row r="41" spans="1:16" x14ac:dyDescent="0.25">
      <c r="A41" s="6"/>
      <c r="B41" s="6"/>
      <c r="C41" s="6"/>
      <c r="D41" s="6"/>
      <c r="E41" s="6"/>
      <c r="F41" s="6"/>
      <c r="G41" s="2" t="s">
        <v>173</v>
      </c>
      <c r="O41" s="66" t="s">
        <v>309</v>
      </c>
      <c r="P41" s="67">
        <f>'[1]4 pr._savarankiškos f-jos'!Q239+'[1]5 pr._valstybinės f-jos'!Q161+'[1]6 pr._mokinio krepšelis'!Q25+'[1]7 pr._kita dotacija'!S371+'[1]8 pr._aplinkos apsaugos s. p.'!Q21+'[1]9 pr._įstaigų pajamos'!Q135+'[1]10 pr._skolintos lėšos'!Q64+'[1]11 pr._apyvartinės lėšos'!Q156</f>
        <v>1554.1</v>
      </c>
    </row>
    <row r="42" spans="1:16" x14ac:dyDescent="0.25">
      <c r="A42" s="6"/>
      <c r="B42" s="6"/>
      <c r="C42" s="6"/>
      <c r="D42" s="6"/>
      <c r="E42" s="6"/>
      <c r="F42" s="6"/>
      <c r="O42" s="66" t="s">
        <v>310</v>
      </c>
      <c r="P42" s="67">
        <f>'[1]4 pr._savarankiškos f-jos'!Q240+'[1]5 pr._valstybinės f-jos'!Q162+'[1]6 pr._mokinio krepšelis'!Q26+'[1]7 pr._kita dotacija'!S372+'[1]8 pr._aplinkos apsaugos s. p.'!Q22+'[1]9 pr._įstaigų pajamos'!Q136+'[1]10 pr._skolintos lėšos'!Q65+'[1]11 pr._apyvartinės lėšos'!Q157</f>
        <v>656.2</v>
      </c>
    </row>
    <row r="43" spans="1:16" x14ac:dyDescent="0.25">
      <c r="A43" s="6"/>
      <c r="B43" s="6"/>
      <c r="C43" s="6"/>
      <c r="D43" s="6"/>
      <c r="E43" s="6"/>
      <c r="F43" s="6"/>
      <c r="O43" s="66" t="s">
        <v>312</v>
      </c>
      <c r="P43" s="67">
        <f>'[1]4 pr._savarankiškos f-jos'!Q241+'[1]5 pr._valstybinės f-jos'!Q163+'[1]6 pr._mokinio krepšelis'!Q27+'[1]7 pr._kita dotacija'!S373+'[1]8 pr._aplinkos apsaugos s. p.'!Q23+'[1]9 pr._įstaigų pajamos'!Q137+'[1]10 pr._skolintos lėšos'!Q66+'[1]11 pr._apyvartinės lėšos'!Q158</f>
        <v>4873.3</v>
      </c>
    </row>
    <row r="44" spans="1:16" x14ac:dyDescent="0.25">
      <c r="A44" s="6"/>
      <c r="B44" s="6"/>
      <c r="C44" s="6"/>
      <c r="D44" s="6"/>
      <c r="E44" s="6"/>
      <c r="F44" s="6"/>
      <c r="O44" s="66" t="s">
        <v>313</v>
      </c>
      <c r="P44" s="67">
        <f>'[1]4 pr._savarankiškos f-jos'!Q242+'[1]5 pr._valstybinės f-jos'!Q164+'[1]6 pr._mokinio krepšelis'!Q28+'[1]7 pr._kita dotacija'!S374+'[1]8 pr._aplinkos apsaugos s. p.'!Q24+'[1]9 pr._įstaigų pajamos'!Q138+'[1]10 pr._skolintos lėšos'!Q67+'[1]11 pr._apyvartinės lėšos'!Q159</f>
        <v>17655.2</v>
      </c>
    </row>
    <row r="45" spans="1:16" x14ac:dyDescent="0.25">
      <c r="A45" s="6"/>
      <c r="B45" s="6"/>
      <c r="C45" s="6"/>
      <c r="D45" s="6"/>
      <c r="E45" s="6"/>
      <c r="F45" s="6"/>
      <c r="O45" s="66" t="s">
        <v>314</v>
      </c>
      <c r="P45" s="67">
        <f>'[1]4 pr._savarankiškos f-jos'!Q243+'[1]5 pr._valstybinės f-jos'!Q165+'[1]6 pr._mokinio krepšelis'!Q29+'[1]7 pr._kita dotacija'!S375+'[1]8 pr._aplinkos apsaugos s. p.'!Q25+'[1]9 pr._įstaigų pajamos'!Q139+'[1]10 pr._skolintos lėšos'!Q68+'[1]11 pr._apyvartinės lėšos'!Q160</f>
        <v>5586.5000000000009</v>
      </c>
    </row>
    <row r="46" spans="1:16" x14ac:dyDescent="0.25">
      <c r="A46" s="6"/>
      <c r="B46" s="6"/>
      <c r="C46" s="6"/>
      <c r="D46" s="6"/>
      <c r="E46" s="6"/>
      <c r="F46" s="6"/>
      <c r="O46" s="71" t="s">
        <v>172</v>
      </c>
      <c r="P46" s="72">
        <f>SUM(P36:P45)</f>
        <v>43441.3</v>
      </c>
    </row>
    <row r="47" spans="1:16" x14ac:dyDescent="0.25">
      <c r="A47" s="6"/>
      <c r="B47" s="6"/>
      <c r="C47" s="6"/>
      <c r="D47" s="6"/>
      <c r="E47" s="6"/>
      <c r="F47" s="6"/>
      <c r="O47" s="73"/>
      <c r="P47" s="73"/>
    </row>
    <row r="48" spans="1:16" x14ac:dyDescent="0.25">
      <c r="A48" s="6"/>
      <c r="B48" s="6"/>
      <c r="C48" s="6"/>
      <c r="D48" s="6"/>
      <c r="E48" s="6"/>
      <c r="F48" s="6"/>
      <c r="O48" s="73"/>
      <c r="P48" s="73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B18:N18"/>
    <mergeCell ref="A20:N20"/>
    <mergeCell ref="A22:A24"/>
    <mergeCell ref="B22:B24"/>
    <mergeCell ref="C22:C24"/>
    <mergeCell ref="D22:F22"/>
    <mergeCell ref="G22:G24"/>
    <mergeCell ref="H22:J22"/>
    <mergeCell ref="K22:K24"/>
    <mergeCell ref="L22:N22"/>
    <mergeCell ref="D23:E23"/>
    <mergeCell ref="F23:F24"/>
    <mergeCell ref="H23:I23"/>
    <mergeCell ref="J23:J24"/>
    <mergeCell ref="L23:M23"/>
    <mergeCell ref="N23:N24"/>
    <mergeCell ref="B1:N1"/>
    <mergeCell ref="B2:N2"/>
    <mergeCell ref="B3:N3"/>
    <mergeCell ref="B4:N4"/>
    <mergeCell ref="B5:O5"/>
    <mergeCell ref="B6:O6"/>
    <mergeCell ref="B7:O7"/>
    <mergeCell ref="B8:O8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</mergeCells>
  <pageMargins left="1.1811023622047245" right="0.19685039370078741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8"/>
  <sheetViews>
    <sheetView showZeros="0" zoomScale="98" zoomScaleNormal="98" workbookViewId="0">
      <selection sqref="A1:XFD1048576"/>
    </sheetView>
  </sheetViews>
  <sheetFormatPr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58" t="s">
        <v>328</v>
      </c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</row>
    <row r="2" spans="1:15" x14ac:dyDescent="0.25">
      <c r="B2" s="558" t="s">
        <v>447</v>
      </c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558"/>
    </row>
    <row r="3" spans="1:15" x14ac:dyDescent="0.25">
      <c r="B3" s="558" t="s">
        <v>504</v>
      </c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5" x14ac:dyDescent="0.25">
      <c r="B4" s="558" t="s">
        <v>332</v>
      </c>
      <c r="C4" s="558"/>
      <c r="D4" s="558"/>
      <c r="E4" s="558"/>
      <c r="F4" s="558"/>
      <c r="G4" s="558"/>
      <c r="H4" s="558"/>
      <c r="I4" s="558"/>
      <c r="J4" s="558"/>
      <c r="K4" s="558"/>
      <c r="L4" s="558"/>
      <c r="M4" s="558"/>
      <c r="N4" s="558"/>
      <c r="O4" s="558"/>
    </row>
    <row r="5" spans="1:15" s="262" customFormat="1" x14ac:dyDescent="0.25">
      <c r="B5" s="559" t="s">
        <v>529</v>
      </c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559"/>
    </row>
    <row r="6" spans="1:15" s="262" customFormat="1" x14ac:dyDescent="0.25">
      <c r="B6" s="559" t="s">
        <v>536</v>
      </c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559"/>
      <c r="O6" s="559"/>
    </row>
    <row r="7" spans="1:15" s="262" customFormat="1" x14ac:dyDescent="0.25">
      <c r="B7" s="559" t="s">
        <v>538</v>
      </c>
      <c r="C7" s="559"/>
      <c r="D7" s="559"/>
      <c r="E7" s="559"/>
      <c r="F7" s="559"/>
      <c r="G7" s="559"/>
      <c r="H7" s="559"/>
      <c r="I7" s="559"/>
      <c r="J7" s="559"/>
      <c r="K7" s="559"/>
      <c r="L7" s="559"/>
      <c r="M7" s="559"/>
      <c r="N7" s="559"/>
      <c r="O7" s="559"/>
    </row>
    <row r="8" spans="1:15" s="262" customFormat="1" x14ac:dyDescent="0.25">
      <c r="B8" s="559" t="s">
        <v>544</v>
      </c>
      <c r="C8" s="559"/>
      <c r="D8" s="559"/>
      <c r="E8" s="559"/>
      <c r="F8" s="559"/>
      <c r="G8" s="559"/>
      <c r="H8" s="559"/>
      <c r="I8" s="559"/>
      <c r="J8" s="559"/>
      <c r="K8" s="559"/>
      <c r="L8" s="559"/>
      <c r="M8" s="559"/>
      <c r="N8" s="559"/>
      <c r="O8" s="559"/>
    </row>
    <row r="9" spans="1:15" s="262" customFormat="1" x14ac:dyDescent="0.25">
      <c r="B9" s="559" t="s">
        <v>541</v>
      </c>
      <c r="C9" s="559"/>
      <c r="D9" s="559"/>
      <c r="E9" s="559"/>
      <c r="F9" s="559"/>
      <c r="G9" s="559"/>
      <c r="H9" s="559"/>
      <c r="I9" s="559"/>
      <c r="J9" s="559"/>
      <c r="K9" s="559"/>
      <c r="L9" s="559"/>
      <c r="M9" s="559"/>
      <c r="N9" s="559"/>
      <c r="O9" s="559"/>
    </row>
    <row r="10" spans="1:15" s="262" customFormat="1" x14ac:dyDescent="0.25">
      <c r="B10" s="559" t="s">
        <v>549</v>
      </c>
      <c r="C10" s="559"/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559"/>
    </row>
    <row r="11" spans="1:15" s="262" customFormat="1" x14ac:dyDescent="0.25">
      <c r="B11" s="559" t="s">
        <v>558</v>
      </c>
      <c r="C11" s="559"/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</row>
    <row r="12" spans="1:15" s="262" customFormat="1" x14ac:dyDescent="0.25">
      <c r="B12" s="559" t="s">
        <v>559</v>
      </c>
      <c r="C12" s="559"/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</row>
    <row r="13" spans="1:15" s="262" customFormat="1" x14ac:dyDescent="0.25">
      <c r="B13" s="477"/>
      <c r="C13" s="477"/>
      <c r="D13" s="477"/>
      <c r="E13" s="477"/>
      <c r="F13" s="477"/>
      <c r="G13" s="477"/>
      <c r="H13" s="477"/>
      <c r="I13" s="477"/>
      <c r="J13" s="477"/>
      <c r="K13" s="477"/>
      <c r="L13" s="477"/>
      <c r="M13" s="477"/>
      <c r="N13" s="477"/>
      <c r="O13" s="477"/>
    </row>
    <row r="14" spans="1:15" ht="30.75" customHeight="1" x14ac:dyDescent="0.25">
      <c r="A14" s="542" t="s">
        <v>453</v>
      </c>
      <c r="B14" s="542"/>
      <c r="C14" s="542"/>
      <c r="D14" s="542"/>
      <c r="E14" s="542"/>
      <c r="F14" s="542"/>
      <c r="G14" s="542"/>
      <c r="H14" s="542"/>
      <c r="I14" s="542"/>
      <c r="J14" s="542"/>
      <c r="K14" s="542"/>
      <c r="L14" s="542"/>
      <c r="M14" s="542"/>
      <c r="N14" s="542"/>
      <c r="O14" s="542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406</v>
      </c>
    </row>
    <row r="16" spans="1:15" ht="15" customHeight="1" x14ac:dyDescent="0.25">
      <c r="A16" s="546" t="s">
        <v>5</v>
      </c>
      <c r="B16" s="549" t="s">
        <v>326</v>
      </c>
      <c r="C16" s="549" t="s">
        <v>502</v>
      </c>
      <c r="D16" s="527" t="s">
        <v>336</v>
      </c>
      <c r="E16" s="530" t="s">
        <v>194</v>
      </c>
      <c r="F16" s="531"/>
      <c r="G16" s="532"/>
      <c r="H16" s="552" t="s">
        <v>337</v>
      </c>
      <c r="I16" s="555" t="s">
        <v>194</v>
      </c>
      <c r="J16" s="556"/>
      <c r="K16" s="557"/>
      <c r="L16" s="526" t="s">
        <v>0</v>
      </c>
      <c r="M16" s="534" t="s">
        <v>194</v>
      </c>
      <c r="N16" s="535"/>
      <c r="O16" s="536"/>
    </row>
    <row r="17" spans="1:15" x14ac:dyDescent="0.25">
      <c r="A17" s="547"/>
      <c r="B17" s="550"/>
      <c r="C17" s="550"/>
      <c r="D17" s="528"/>
      <c r="E17" s="533" t="s">
        <v>195</v>
      </c>
      <c r="F17" s="538" t="s">
        <v>196</v>
      </c>
      <c r="G17" s="533" t="s">
        <v>197</v>
      </c>
      <c r="H17" s="553"/>
      <c r="I17" s="545" t="s">
        <v>195</v>
      </c>
      <c r="J17" s="540" t="s">
        <v>196</v>
      </c>
      <c r="K17" s="545" t="s">
        <v>197</v>
      </c>
      <c r="L17" s="526"/>
      <c r="M17" s="537" t="s">
        <v>195</v>
      </c>
      <c r="N17" s="543" t="s">
        <v>196</v>
      </c>
      <c r="O17" s="537" t="s">
        <v>197</v>
      </c>
    </row>
    <row r="18" spans="1:15" ht="70.5" customHeight="1" x14ac:dyDescent="0.25">
      <c r="A18" s="548"/>
      <c r="B18" s="551"/>
      <c r="C18" s="551"/>
      <c r="D18" s="529"/>
      <c r="E18" s="533"/>
      <c r="F18" s="539"/>
      <c r="G18" s="533"/>
      <c r="H18" s="554"/>
      <c r="I18" s="545"/>
      <c r="J18" s="541"/>
      <c r="K18" s="545"/>
      <c r="L18" s="526"/>
      <c r="M18" s="537"/>
      <c r="N18" s="544"/>
      <c r="O18" s="537"/>
    </row>
    <row r="19" spans="1:15" ht="15.95" customHeight="1" x14ac:dyDescent="0.25">
      <c r="A19" s="5" t="s">
        <v>71</v>
      </c>
      <c r="B19" s="523" t="s">
        <v>6</v>
      </c>
      <c r="C19" s="524"/>
      <c r="D19" s="524"/>
      <c r="E19" s="524"/>
      <c r="F19" s="524"/>
      <c r="G19" s="524"/>
      <c r="H19" s="524"/>
      <c r="I19" s="524"/>
      <c r="J19" s="524"/>
      <c r="K19" s="524"/>
      <c r="L19" s="524"/>
      <c r="M19" s="524"/>
      <c r="N19" s="524"/>
      <c r="O19" s="525"/>
    </row>
    <row r="20" spans="1:15" ht="15" customHeight="1" x14ac:dyDescent="0.25">
      <c r="A20" s="5" t="s">
        <v>182</v>
      </c>
      <c r="B20" s="6" t="s">
        <v>20</v>
      </c>
      <c r="C20" s="7" t="s">
        <v>9</v>
      </c>
      <c r="D20" s="8">
        <f>E20+F20+G20</f>
        <v>14.3</v>
      </c>
      <c r="E20" s="8">
        <v>14.3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14.3</v>
      </c>
      <c r="M20" s="12">
        <f>E20+I20</f>
        <v>14.3</v>
      </c>
      <c r="N20" s="12">
        <f>F20+J20</f>
        <v>0</v>
      </c>
      <c r="O20" s="12">
        <f>G20+K20</f>
        <v>0</v>
      </c>
    </row>
    <row r="21" spans="1:15" x14ac:dyDescent="0.25">
      <c r="A21" s="13" t="s">
        <v>72</v>
      </c>
      <c r="B21" s="14" t="s">
        <v>324</v>
      </c>
      <c r="C21" s="15" t="s">
        <v>9</v>
      </c>
      <c r="D21" s="16">
        <f t="shared" ref="D21:D31" si="0">E21+F21+G21</f>
        <v>3.8</v>
      </c>
      <c r="E21" s="16">
        <v>3.8</v>
      </c>
      <c r="F21" s="16"/>
      <c r="G21" s="16"/>
      <c r="H21" s="9">
        <f t="shared" ref="H21:H31" si="1">I21+J21+K21</f>
        <v>0</v>
      </c>
      <c r="I21" s="10"/>
      <c r="J21" s="10"/>
      <c r="K21" s="10"/>
      <c r="L21" s="12">
        <f t="shared" ref="L21:L31" si="2">M21+N21+O21</f>
        <v>3.8</v>
      </c>
      <c r="M21" s="12">
        <f t="shared" ref="M21:O31" si="3">E21+I21</f>
        <v>3.8</v>
      </c>
      <c r="N21" s="12">
        <f t="shared" si="3"/>
        <v>0</v>
      </c>
      <c r="O21" s="12">
        <f t="shared" si="3"/>
        <v>0</v>
      </c>
    </row>
    <row r="22" spans="1:15" ht="15" customHeight="1" x14ac:dyDescent="0.25">
      <c r="A22" s="5" t="s">
        <v>73</v>
      </c>
      <c r="B22" s="17" t="s">
        <v>10</v>
      </c>
      <c r="C22" s="15" t="s">
        <v>9</v>
      </c>
      <c r="D22" s="16">
        <f t="shared" si="0"/>
        <v>0.3</v>
      </c>
      <c r="E22" s="16">
        <v>0.3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0.3</v>
      </c>
      <c r="M22" s="12">
        <f t="shared" si="3"/>
        <v>0.3</v>
      </c>
      <c r="N22" s="12">
        <f t="shared" si="3"/>
        <v>0</v>
      </c>
      <c r="O22" s="12">
        <f t="shared" si="3"/>
        <v>0</v>
      </c>
    </row>
    <row r="23" spans="1:15" ht="15" customHeight="1" x14ac:dyDescent="0.25">
      <c r="A23" s="5" t="s">
        <v>74</v>
      </c>
      <c r="B23" s="17" t="s">
        <v>11</v>
      </c>
      <c r="C23" s="15" t="s">
        <v>9</v>
      </c>
      <c r="D23" s="16">
        <f t="shared" si="0"/>
        <v>0.5</v>
      </c>
      <c r="E23" s="16">
        <v>0.5</v>
      </c>
      <c r="F23" s="16"/>
      <c r="G23" s="16"/>
      <c r="H23" s="9">
        <f t="shared" si="1"/>
        <v>0</v>
      </c>
      <c r="I23" s="10"/>
      <c r="J23" s="10"/>
      <c r="K23" s="10"/>
      <c r="L23" s="12">
        <f t="shared" si="2"/>
        <v>0.5</v>
      </c>
      <c r="M23" s="12">
        <f t="shared" si="3"/>
        <v>0.5</v>
      </c>
      <c r="N23" s="12">
        <f t="shared" si="3"/>
        <v>0</v>
      </c>
      <c r="O23" s="12">
        <f t="shared" si="3"/>
        <v>0</v>
      </c>
    </row>
    <row r="24" spans="1:15" ht="15" customHeight="1" x14ac:dyDescent="0.25">
      <c r="A24" s="13" t="s">
        <v>75</v>
      </c>
      <c r="B24" s="17" t="s">
        <v>12</v>
      </c>
      <c r="C24" s="15" t="s">
        <v>9</v>
      </c>
      <c r="D24" s="16">
        <f t="shared" si="0"/>
        <v>1.9</v>
      </c>
      <c r="E24" s="16">
        <v>1.9</v>
      </c>
      <c r="F24" s="16"/>
      <c r="G24" s="16"/>
      <c r="H24" s="10">
        <f t="shared" si="1"/>
        <v>0</v>
      </c>
      <c r="I24" s="10"/>
      <c r="J24" s="10"/>
      <c r="K24" s="10"/>
      <c r="L24" s="12">
        <f t="shared" si="2"/>
        <v>1.9</v>
      </c>
      <c r="M24" s="12">
        <f t="shared" si="3"/>
        <v>1.9</v>
      </c>
      <c r="N24" s="12">
        <f t="shared" si="3"/>
        <v>0</v>
      </c>
      <c r="O24" s="12">
        <f t="shared" si="3"/>
        <v>0</v>
      </c>
    </row>
    <row r="25" spans="1:15" ht="15" hidden="1" customHeight="1" x14ac:dyDescent="0.25">
      <c r="A25" s="13" t="s">
        <v>76</v>
      </c>
      <c r="B25" s="17" t="s">
        <v>13</v>
      </c>
      <c r="C25" s="15" t="s">
        <v>9</v>
      </c>
      <c r="D25" s="16">
        <f t="shared" si="0"/>
        <v>0</v>
      </c>
      <c r="E25" s="16"/>
      <c r="F25" s="16"/>
      <c r="G25" s="16"/>
      <c r="H25" s="10">
        <f t="shared" si="1"/>
        <v>0</v>
      </c>
      <c r="I25" s="10"/>
      <c r="J25" s="10"/>
      <c r="K25" s="10"/>
      <c r="L25" s="12">
        <f t="shared" si="2"/>
        <v>0</v>
      </c>
      <c r="M25" s="12">
        <f t="shared" si="3"/>
        <v>0</v>
      </c>
      <c r="N25" s="12">
        <f t="shared" si="3"/>
        <v>0</v>
      </c>
      <c r="O25" s="12">
        <f t="shared" si="3"/>
        <v>0</v>
      </c>
    </row>
    <row r="26" spans="1:15" ht="15" customHeight="1" x14ac:dyDescent="0.25">
      <c r="A26" s="19" t="s">
        <v>76</v>
      </c>
      <c r="B26" s="18" t="s">
        <v>14</v>
      </c>
      <c r="C26" s="15" t="s">
        <v>9</v>
      </c>
      <c r="D26" s="16">
        <f t="shared" si="0"/>
        <v>2</v>
      </c>
      <c r="E26" s="16">
        <v>2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2</v>
      </c>
      <c r="M26" s="12">
        <f t="shared" si="3"/>
        <v>2</v>
      </c>
      <c r="N26" s="12">
        <f t="shared" si="3"/>
        <v>0</v>
      </c>
      <c r="O26" s="12">
        <f t="shared" si="3"/>
        <v>0</v>
      </c>
    </row>
    <row r="27" spans="1:15" ht="15" customHeight="1" x14ac:dyDescent="0.25">
      <c r="A27" s="5" t="s">
        <v>77</v>
      </c>
      <c r="B27" s="6" t="s">
        <v>15</v>
      </c>
      <c r="C27" s="15" t="s">
        <v>9</v>
      </c>
      <c r="D27" s="16">
        <f t="shared" si="0"/>
        <v>0.1</v>
      </c>
      <c r="E27" s="16">
        <v>0.1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0.1</v>
      </c>
      <c r="M27" s="12">
        <f t="shared" si="3"/>
        <v>0.1</v>
      </c>
      <c r="N27" s="12">
        <f t="shared" si="3"/>
        <v>0</v>
      </c>
      <c r="O27" s="12">
        <f t="shared" si="3"/>
        <v>0</v>
      </c>
    </row>
    <row r="28" spans="1:15" ht="15" customHeight="1" x14ac:dyDescent="0.25">
      <c r="A28" s="5" t="s">
        <v>78</v>
      </c>
      <c r="B28" s="17" t="s">
        <v>16</v>
      </c>
      <c r="C28" s="15" t="s">
        <v>9</v>
      </c>
      <c r="D28" s="16">
        <f t="shared" si="0"/>
        <v>2.5</v>
      </c>
      <c r="E28" s="16">
        <v>2.5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2.5</v>
      </c>
      <c r="M28" s="12">
        <f t="shared" si="3"/>
        <v>2.5</v>
      </c>
      <c r="N28" s="12">
        <f t="shared" si="3"/>
        <v>0</v>
      </c>
      <c r="O28" s="12">
        <f t="shared" si="3"/>
        <v>0</v>
      </c>
    </row>
    <row r="29" spans="1:15" ht="15" customHeight="1" x14ac:dyDescent="0.25">
      <c r="A29" s="5" t="s">
        <v>79</v>
      </c>
      <c r="B29" s="17" t="s">
        <v>17</v>
      </c>
      <c r="C29" s="15" t="s">
        <v>9</v>
      </c>
      <c r="D29" s="16">
        <f t="shared" si="0"/>
        <v>0.5</v>
      </c>
      <c r="E29" s="16">
        <v>0.5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0.5</v>
      </c>
      <c r="M29" s="12">
        <f t="shared" si="3"/>
        <v>0.5</v>
      </c>
      <c r="N29" s="12">
        <f t="shared" si="3"/>
        <v>0</v>
      </c>
      <c r="O29" s="12">
        <f t="shared" si="3"/>
        <v>0</v>
      </c>
    </row>
    <row r="30" spans="1:15" ht="15" customHeight="1" x14ac:dyDescent="0.25">
      <c r="A30" s="38" t="s">
        <v>80</v>
      </c>
      <c r="B30" s="17" t="s">
        <v>18</v>
      </c>
      <c r="C30" s="15" t="s">
        <v>9</v>
      </c>
      <c r="D30" s="16">
        <f t="shared" si="0"/>
        <v>0.3</v>
      </c>
      <c r="E30" s="16">
        <v>0.3</v>
      </c>
      <c r="F30" s="16"/>
      <c r="G30" s="16"/>
      <c r="H30" s="10">
        <f t="shared" si="1"/>
        <v>0</v>
      </c>
      <c r="I30" s="10"/>
      <c r="J30" s="10"/>
      <c r="K30" s="10"/>
      <c r="L30" s="12">
        <f t="shared" si="2"/>
        <v>0.3</v>
      </c>
      <c r="M30" s="12">
        <f t="shared" si="3"/>
        <v>0.3</v>
      </c>
      <c r="N30" s="12">
        <f t="shared" si="3"/>
        <v>0</v>
      </c>
      <c r="O30" s="12">
        <f t="shared" si="3"/>
        <v>0</v>
      </c>
    </row>
    <row r="31" spans="1:15" ht="15" customHeight="1" x14ac:dyDescent="0.25">
      <c r="A31" s="38" t="s">
        <v>81</v>
      </c>
      <c r="B31" s="35" t="s">
        <v>170</v>
      </c>
      <c r="C31" s="371" t="s">
        <v>21</v>
      </c>
      <c r="D31" s="16">
        <f t="shared" si="0"/>
        <v>1.5</v>
      </c>
      <c r="E31" s="16"/>
      <c r="F31" s="16">
        <v>1.5</v>
      </c>
      <c r="G31" s="16"/>
      <c r="H31" s="10">
        <f t="shared" si="1"/>
        <v>0</v>
      </c>
      <c r="I31" s="10"/>
      <c r="J31" s="10"/>
      <c r="K31" s="10"/>
      <c r="L31" s="12">
        <f t="shared" si="2"/>
        <v>1.5</v>
      </c>
      <c r="M31" s="12">
        <f t="shared" si="3"/>
        <v>0</v>
      </c>
      <c r="N31" s="12">
        <f t="shared" si="3"/>
        <v>1.5</v>
      </c>
      <c r="O31" s="12">
        <f t="shared" si="3"/>
        <v>0</v>
      </c>
    </row>
    <row r="32" spans="1:15" ht="15.95" customHeight="1" x14ac:dyDescent="0.25">
      <c r="A32" s="91" t="s">
        <v>82</v>
      </c>
      <c r="B32" s="21" t="s">
        <v>174</v>
      </c>
      <c r="C32" s="22"/>
      <c r="D32" s="23">
        <f>SUM(D20:D31)</f>
        <v>27.700000000000003</v>
      </c>
      <c r="E32" s="23">
        <f t="shared" ref="E32:O32" si="4">SUM(E20:E31)</f>
        <v>26.200000000000003</v>
      </c>
      <c r="F32" s="23">
        <f t="shared" si="4"/>
        <v>1.5</v>
      </c>
      <c r="G32" s="23">
        <f t="shared" si="4"/>
        <v>0</v>
      </c>
      <c r="H32" s="24">
        <f t="shared" si="4"/>
        <v>0</v>
      </c>
      <c r="I32" s="24">
        <f t="shared" si="4"/>
        <v>0</v>
      </c>
      <c r="J32" s="24">
        <f t="shared" si="4"/>
        <v>0</v>
      </c>
      <c r="K32" s="24">
        <f t="shared" si="4"/>
        <v>0</v>
      </c>
      <c r="L32" s="21">
        <f t="shared" si="4"/>
        <v>27.700000000000003</v>
      </c>
      <c r="M32" s="21">
        <f t="shared" si="4"/>
        <v>26.200000000000003</v>
      </c>
      <c r="N32" s="21">
        <f t="shared" si="4"/>
        <v>1.5</v>
      </c>
      <c r="O32" s="21">
        <f t="shared" si="4"/>
        <v>0</v>
      </c>
    </row>
    <row r="33" spans="1:15" ht="15.95" customHeight="1" x14ac:dyDescent="0.25">
      <c r="A33" s="5" t="s">
        <v>83</v>
      </c>
      <c r="B33" s="523" t="s">
        <v>59</v>
      </c>
      <c r="C33" s="524"/>
      <c r="D33" s="524"/>
      <c r="E33" s="524"/>
      <c r="F33" s="524"/>
      <c r="G33" s="524"/>
      <c r="H33" s="524"/>
      <c r="I33" s="524"/>
      <c r="J33" s="524"/>
      <c r="K33" s="524"/>
      <c r="L33" s="524"/>
      <c r="M33" s="524"/>
      <c r="N33" s="524"/>
      <c r="O33" s="525"/>
    </row>
    <row r="34" spans="1:15" ht="15" customHeight="1" x14ac:dyDescent="0.25">
      <c r="A34" s="5" t="s">
        <v>84</v>
      </c>
      <c r="B34" s="6" t="s">
        <v>7</v>
      </c>
      <c r="C34" s="7" t="s">
        <v>22</v>
      </c>
      <c r="D34" s="8">
        <f>E34+F34+G34</f>
        <v>0.1</v>
      </c>
      <c r="E34" s="8">
        <v>0.1</v>
      </c>
      <c r="F34" s="8"/>
      <c r="G34" s="8"/>
      <c r="H34" s="9">
        <f>I34+J34+K34</f>
        <v>0</v>
      </c>
      <c r="I34" s="9"/>
      <c r="J34" s="9"/>
      <c r="K34" s="9"/>
      <c r="L34" s="11">
        <f>M34+N34+O34</f>
        <v>0.1</v>
      </c>
      <c r="M34" s="11">
        <f>E34+I34</f>
        <v>0.1</v>
      </c>
      <c r="N34" s="11">
        <f t="shared" ref="N34:O43" si="5">F34+J34</f>
        <v>0</v>
      </c>
      <c r="O34" s="11">
        <f t="shared" si="5"/>
        <v>0</v>
      </c>
    </row>
    <row r="35" spans="1:15" ht="15" customHeight="1" x14ac:dyDescent="0.25">
      <c r="A35" s="5" t="s">
        <v>85</v>
      </c>
      <c r="B35" s="17" t="s">
        <v>10</v>
      </c>
      <c r="C35" s="15" t="s">
        <v>22</v>
      </c>
      <c r="D35" s="16">
        <f t="shared" ref="D35:D44" si="6">E35+F35+G35</f>
        <v>1.2</v>
      </c>
      <c r="E35" s="16">
        <v>0.6</v>
      </c>
      <c r="F35" s="16">
        <v>0.6</v>
      </c>
      <c r="G35" s="16"/>
      <c r="H35" s="10">
        <f t="shared" ref="H35:H43" si="7">I35+J35+K35</f>
        <v>0</v>
      </c>
      <c r="I35" s="10"/>
      <c r="J35" s="10"/>
      <c r="K35" s="10"/>
      <c r="L35" s="12">
        <f t="shared" ref="L35:L43" si="8">M35+N35+O35</f>
        <v>1.2</v>
      </c>
      <c r="M35" s="12">
        <f t="shared" ref="M35:M43" si="9">E35+I35</f>
        <v>0.6</v>
      </c>
      <c r="N35" s="12">
        <f t="shared" si="5"/>
        <v>0.6</v>
      </c>
      <c r="O35" s="12">
        <f t="shared" si="5"/>
        <v>0</v>
      </c>
    </row>
    <row r="36" spans="1:15" ht="15" customHeight="1" x14ac:dyDescent="0.25">
      <c r="A36" s="5" t="s">
        <v>86</v>
      </c>
      <c r="B36" s="17" t="s">
        <v>11</v>
      </c>
      <c r="C36" s="15" t="s">
        <v>22</v>
      </c>
      <c r="D36" s="16">
        <f t="shared" si="6"/>
        <v>11.299999999999999</v>
      </c>
      <c r="E36" s="16">
        <v>10.7</v>
      </c>
      <c r="F36" s="16">
        <v>0.6</v>
      </c>
      <c r="G36" s="16"/>
      <c r="H36" s="10">
        <f t="shared" si="7"/>
        <v>0</v>
      </c>
      <c r="I36" s="10"/>
      <c r="J36" s="10"/>
      <c r="K36" s="10"/>
      <c r="L36" s="12">
        <f t="shared" si="8"/>
        <v>11.299999999999999</v>
      </c>
      <c r="M36" s="12">
        <f t="shared" si="9"/>
        <v>10.7</v>
      </c>
      <c r="N36" s="12">
        <f t="shared" si="5"/>
        <v>0.6</v>
      </c>
      <c r="O36" s="12">
        <f t="shared" si="5"/>
        <v>0</v>
      </c>
    </row>
    <row r="37" spans="1:15" ht="15" customHeight="1" x14ac:dyDescent="0.25">
      <c r="A37" s="5" t="s">
        <v>87</v>
      </c>
      <c r="B37" s="17" t="s">
        <v>12</v>
      </c>
      <c r="C37" s="15" t="s">
        <v>22</v>
      </c>
      <c r="D37" s="16">
        <f t="shared" si="6"/>
        <v>0.9</v>
      </c>
      <c r="E37" s="16"/>
      <c r="F37" s="16">
        <v>0.9</v>
      </c>
      <c r="G37" s="16"/>
      <c r="H37" s="10">
        <f t="shared" si="7"/>
        <v>0</v>
      </c>
      <c r="I37" s="10"/>
      <c r="J37" s="10"/>
      <c r="K37" s="10"/>
      <c r="L37" s="12">
        <f t="shared" si="8"/>
        <v>0.9</v>
      </c>
      <c r="M37" s="12">
        <f t="shared" si="9"/>
        <v>0</v>
      </c>
      <c r="N37" s="12">
        <f t="shared" si="5"/>
        <v>0.9</v>
      </c>
      <c r="O37" s="12">
        <f t="shared" si="5"/>
        <v>0</v>
      </c>
    </row>
    <row r="38" spans="1:15" ht="15" customHeight="1" x14ac:dyDescent="0.25">
      <c r="A38" s="13" t="s">
        <v>88</v>
      </c>
      <c r="B38" s="17" t="s">
        <v>13</v>
      </c>
      <c r="C38" s="15" t="s">
        <v>22</v>
      </c>
      <c r="D38" s="16">
        <f t="shared" si="6"/>
        <v>1.5</v>
      </c>
      <c r="E38" s="16">
        <v>1.5</v>
      </c>
      <c r="F38" s="16"/>
      <c r="G38" s="16"/>
      <c r="H38" s="10">
        <f t="shared" si="7"/>
        <v>0</v>
      </c>
      <c r="I38" s="10"/>
      <c r="J38" s="10"/>
      <c r="K38" s="10"/>
      <c r="L38" s="12">
        <f t="shared" si="8"/>
        <v>1.5</v>
      </c>
      <c r="M38" s="12">
        <f t="shared" si="9"/>
        <v>1.5</v>
      </c>
      <c r="N38" s="12">
        <f t="shared" si="5"/>
        <v>0</v>
      </c>
      <c r="O38" s="12">
        <f t="shared" si="5"/>
        <v>0</v>
      </c>
    </row>
    <row r="39" spans="1:15" ht="15" customHeight="1" x14ac:dyDescent="0.25">
      <c r="A39" s="13" t="s">
        <v>89</v>
      </c>
      <c r="B39" s="18" t="s">
        <v>14</v>
      </c>
      <c r="C39" s="15" t="s">
        <v>22</v>
      </c>
      <c r="D39" s="16">
        <f t="shared" si="6"/>
        <v>3</v>
      </c>
      <c r="E39" s="16">
        <v>1.5</v>
      </c>
      <c r="F39" s="16">
        <v>1.5</v>
      </c>
      <c r="G39" s="16"/>
      <c r="H39" s="10">
        <f t="shared" si="7"/>
        <v>-0.3</v>
      </c>
      <c r="I39" s="10"/>
      <c r="J39" s="10">
        <v>-0.3</v>
      </c>
      <c r="K39" s="10"/>
      <c r="L39" s="12">
        <f t="shared" si="8"/>
        <v>2.7</v>
      </c>
      <c r="M39" s="12">
        <f t="shared" si="9"/>
        <v>1.5</v>
      </c>
      <c r="N39" s="12">
        <f t="shared" si="5"/>
        <v>1.2</v>
      </c>
      <c r="O39" s="12">
        <f t="shared" si="5"/>
        <v>0</v>
      </c>
    </row>
    <row r="40" spans="1:15" ht="15" customHeight="1" x14ac:dyDescent="0.25">
      <c r="A40" s="5" t="s">
        <v>90</v>
      </c>
      <c r="B40" s="6" t="s">
        <v>15</v>
      </c>
      <c r="C40" s="15" t="s">
        <v>22</v>
      </c>
      <c r="D40" s="16">
        <f t="shared" si="6"/>
        <v>3.5</v>
      </c>
      <c r="E40" s="16">
        <v>2.2999999999999998</v>
      </c>
      <c r="F40" s="16">
        <v>1.2</v>
      </c>
      <c r="G40" s="16"/>
      <c r="H40" s="10">
        <f t="shared" si="7"/>
        <v>0</v>
      </c>
      <c r="I40" s="10"/>
      <c r="J40" s="10"/>
      <c r="K40" s="10"/>
      <c r="L40" s="12">
        <f t="shared" si="8"/>
        <v>3.5</v>
      </c>
      <c r="M40" s="12">
        <f t="shared" si="9"/>
        <v>2.2999999999999998</v>
      </c>
      <c r="N40" s="12">
        <f t="shared" si="5"/>
        <v>1.2</v>
      </c>
      <c r="O40" s="12">
        <f t="shared" si="5"/>
        <v>0</v>
      </c>
    </row>
    <row r="41" spans="1:15" ht="15" customHeight="1" x14ac:dyDescent="0.25">
      <c r="A41" s="5" t="s">
        <v>91</v>
      </c>
      <c r="B41" s="17" t="s">
        <v>16</v>
      </c>
      <c r="C41" s="15" t="s">
        <v>22</v>
      </c>
      <c r="D41" s="16">
        <f t="shared" si="6"/>
        <v>9.1999999999999993</v>
      </c>
      <c r="E41" s="16">
        <v>7</v>
      </c>
      <c r="F41" s="16">
        <v>2.2000000000000002</v>
      </c>
      <c r="G41" s="16"/>
      <c r="H41" s="10">
        <f t="shared" si="7"/>
        <v>-0.2</v>
      </c>
      <c r="I41" s="10"/>
      <c r="J41" s="10">
        <v>-0.2</v>
      </c>
      <c r="K41" s="10"/>
      <c r="L41" s="12">
        <f t="shared" si="8"/>
        <v>9</v>
      </c>
      <c r="M41" s="12">
        <f t="shared" si="9"/>
        <v>7</v>
      </c>
      <c r="N41" s="12">
        <f t="shared" si="5"/>
        <v>2</v>
      </c>
      <c r="O41" s="12">
        <f t="shared" si="5"/>
        <v>0</v>
      </c>
    </row>
    <row r="42" spans="1:15" ht="15" customHeight="1" x14ac:dyDescent="0.25">
      <c r="A42" s="5" t="s">
        <v>92</v>
      </c>
      <c r="B42" s="17" t="s">
        <v>17</v>
      </c>
      <c r="C42" s="15" t="s">
        <v>22</v>
      </c>
      <c r="D42" s="16">
        <f t="shared" si="6"/>
        <v>0.4</v>
      </c>
      <c r="E42" s="16">
        <v>0.1</v>
      </c>
      <c r="F42" s="16">
        <v>0.3</v>
      </c>
      <c r="G42" s="16"/>
      <c r="H42" s="10">
        <f t="shared" si="7"/>
        <v>0</v>
      </c>
      <c r="I42" s="10"/>
      <c r="J42" s="10"/>
      <c r="K42" s="10"/>
      <c r="L42" s="12">
        <f t="shared" si="8"/>
        <v>0.4</v>
      </c>
      <c r="M42" s="12">
        <f t="shared" si="9"/>
        <v>0.1</v>
      </c>
      <c r="N42" s="12">
        <f t="shared" si="5"/>
        <v>0.3</v>
      </c>
      <c r="O42" s="12">
        <f t="shared" si="5"/>
        <v>0</v>
      </c>
    </row>
    <row r="43" spans="1:15" ht="15" customHeight="1" x14ac:dyDescent="0.25">
      <c r="A43" s="5" t="s">
        <v>93</v>
      </c>
      <c r="B43" s="17" t="s">
        <v>18</v>
      </c>
      <c r="C43" s="15" t="s">
        <v>22</v>
      </c>
      <c r="D43" s="16">
        <f t="shared" si="6"/>
        <v>1.9</v>
      </c>
      <c r="E43" s="16">
        <v>1.3</v>
      </c>
      <c r="F43" s="16">
        <v>0.6</v>
      </c>
      <c r="G43" s="16"/>
      <c r="H43" s="10">
        <f t="shared" si="7"/>
        <v>0</v>
      </c>
      <c r="I43" s="10"/>
      <c r="J43" s="10"/>
      <c r="K43" s="10"/>
      <c r="L43" s="12">
        <f t="shared" si="8"/>
        <v>1.9</v>
      </c>
      <c r="M43" s="12">
        <f t="shared" si="9"/>
        <v>1.3</v>
      </c>
      <c r="N43" s="12">
        <f t="shared" si="5"/>
        <v>0.6</v>
      </c>
      <c r="O43" s="12">
        <f t="shared" si="5"/>
        <v>0</v>
      </c>
    </row>
    <row r="44" spans="1:15" ht="15" customHeight="1" x14ac:dyDescent="0.25">
      <c r="A44" s="38" t="s">
        <v>94</v>
      </c>
      <c r="B44" s="17" t="s">
        <v>19</v>
      </c>
      <c r="C44" s="15" t="s">
        <v>22</v>
      </c>
      <c r="D44" s="16">
        <f t="shared" si="6"/>
        <v>0.5</v>
      </c>
      <c r="E44" s="16"/>
      <c r="F44" s="16">
        <v>0.5</v>
      </c>
      <c r="G44" s="16"/>
      <c r="H44" s="10">
        <f>I44+J44+K44</f>
        <v>0</v>
      </c>
      <c r="I44" s="10"/>
      <c r="J44" s="10"/>
      <c r="K44" s="10"/>
      <c r="L44" s="12">
        <f>M44+N44+O44</f>
        <v>0.5</v>
      </c>
      <c r="M44" s="12">
        <f>E44+I44</f>
        <v>0</v>
      </c>
      <c r="N44" s="12">
        <f>F44+J44</f>
        <v>0.5</v>
      </c>
      <c r="O44" s="12">
        <f>G44+K44</f>
        <v>0</v>
      </c>
    </row>
    <row r="45" spans="1:15" ht="15.95" customHeight="1" x14ac:dyDescent="0.25">
      <c r="A45" s="91" t="s">
        <v>95</v>
      </c>
      <c r="B45" s="21" t="s">
        <v>175</v>
      </c>
      <c r="C45" s="25"/>
      <c r="D45" s="23">
        <f>SUM(D34:D44)</f>
        <v>33.5</v>
      </c>
      <c r="E45" s="23">
        <f>SUM(E34:E44)</f>
        <v>25.1</v>
      </c>
      <c r="F45" s="23">
        <f>SUM(F34:F44)</f>
        <v>8.3999999999999986</v>
      </c>
      <c r="G45" s="23">
        <f>SUM(G34:G44)</f>
        <v>0</v>
      </c>
      <c r="H45" s="24">
        <f t="shared" ref="H45:O45" si="10">SUM(H34:H44)</f>
        <v>-0.5</v>
      </c>
      <c r="I45" s="24">
        <f t="shared" si="10"/>
        <v>0</v>
      </c>
      <c r="J45" s="24">
        <f t="shared" si="10"/>
        <v>-0.5</v>
      </c>
      <c r="K45" s="24">
        <f t="shared" si="10"/>
        <v>0</v>
      </c>
      <c r="L45" s="21">
        <f t="shared" si="10"/>
        <v>33</v>
      </c>
      <c r="M45" s="21">
        <f t="shared" si="10"/>
        <v>25.1</v>
      </c>
      <c r="N45" s="21">
        <f t="shared" si="10"/>
        <v>7.8999999999999995</v>
      </c>
      <c r="O45" s="21">
        <f t="shared" si="10"/>
        <v>0</v>
      </c>
    </row>
    <row r="46" spans="1:15" ht="15.95" customHeight="1" x14ac:dyDescent="0.25">
      <c r="A46" s="5" t="s">
        <v>96</v>
      </c>
      <c r="B46" s="523" t="s">
        <v>63</v>
      </c>
      <c r="C46" s="524"/>
      <c r="D46" s="524"/>
      <c r="E46" s="524"/>
      <c r="F46" s="524"/>
      <c r="G46" s="524"/>
      <c r="H46" s="524"/>
      <c r="I46" s="524"/>
      <c r="J46" s="524"/>
      <c r="K46" s="524"/>
      <c r="L46" s="524"/>
      <c r="M46" s="524"/>
      <c r="N46" s="524"/>
      <c r="O46" s="525"/>
    </row>
    <row r="47" spans="1:15" ht="15" customHeight="1" x14ac:dyDescent="0.25">
      <c r="A47" s="38" t="s">
        <v>97</v>
      </c>
      <c r="B47" s="26" t="s">
        <v>20</v>
      </c>
      <c r="C47" s="7" t="s">
        <v>32</v>
      </c>
      <c r="D47" s="8">
        <f>E47+F47+G47</f>
        <v>105.6</v>
      </c>
      <c r="E47" s="8">
        <v>105.6</v>
      </c>
      <c r="F47" s="8"/>
      <c r="G47" s="8"/>
      <c r="H47" s="10">
        <f>I47+J47+K47</f>
        <v>0</v>
      </c>
      <c r="I47" s="10"/>
      <c r="J47" s="10"/>
      <c r="K47" s="10"/>
      <c r="L47" s="12">
        <f>M47+N47+O47</f>
        <v>105.6</v>
      </c>
      <c r="M47" s="12">
        <f t="shared" ref="M47:O48" si="11">E47+I47</f>
        <v>105.6</v>
      </c>
      <c r="N47" s="12">
        <f t="shared" si="11"/>
        <v>0</v>
      </c>
      <c r="O47" s="12">
        <f t="shared" si="11"/>
        <v>0</v>
      </c>
    </row>
    <row r="48" spans="1:15" ht="15" hidden="1" customHeight="1" x14ac:dyDescent="0.25">
      <c r="A48" s="40" t="s">
        <v>98</v>
      </c>
      <c r="B48" s="29" t="s">
        <v>70</v>
      </c>
      <c r="C48" s="30" t="s">
        <v>32</v>
      </c>
      <c r="D48" s="8">
        <f>E48+F48+G48</f>
        <v>0</v>
      </c>
      <c r="E48" s="8"/>
      <c r="F48" s="8"/>
      <c r="G48" s="8"/>
      <c r="H48" s="10">
        <f>I48+J48+K48</f>
        <v>0</v>
      </c>
      <c r="I48" s="10"/>
      <c r="J48" s="10"/>
      <c r="K48" s="10"/>
      <c r="L48" s="12">
        <f>M48+N48+O48</f>
        <v>0</v>
      </c>
      <c r="M48" s="12">
        <f t="shared" si="11"/>
        <v>0</v>
      </c>
      <c r="N48" s="12">
        <f t="shared" si="11"/>
        <v>0</v>
      </c>
      <c r="O48" s="12">
        <f t="shared" si="11"/>
        <v>0</v>
      </c>
    </row>
    <row r="49" spans="1:15" ht="15.95" customHeight="1" x14ac:dyDescent="0.25">
      <c r="A49" s="20" t="s">
        <v>98</v>
      </c>
      <c r="B49" s="27" t="s">
        <v>176</v>
      </c>
      <c r="C49" s="28"/>
      <c r="D49" s="23">
        <f>D47+D48</f>
        <v>105.6</v>
      </c>
      <c r="E49" s="23">
        <f t="shared" ref="E49:O49" si="12">E47+E48</f>
        <v>105.6</v>
      </c>
      <c r="F49" s="23">
        <f t="shared" si="12"/>
        <v>0</v>
      </c>
      <c r="G49" s="23">
        <f t="shared" si="12"/>
        <v>0</v>
      </c>
      <c r="H49" s="24">
        <f t="shared" si="12"/>
        <v>0</v>
      </c>
      <c r="I49" s="24">
        <f t="shared" si="12"/>
        <v>0</v>
      </c>
      <c r="J49" s="24">
        <f t="shared" si="12"/>
        <v>0</v>
      </c>
      <c r="K49" s="24">
        <f t="shared" si="12"/>
        <v>0</v>
      </c>
      <c r="L49" s="21">
        <f t="shared" si="12"/>
        <v>105.6</v>
      </c>
      <c r="M49" s="21">
        <f t="shared" si="12"/>
        <v>105.6</v>
      </c>
      <c r="N49" s="21">
        <f t="shared" si="12"/>
        <v>0</v>
      </c>
      <c r="O49" s="21">
        <f t="shared" si="12"/>
        <v>0</v>
      </c>
    </row>
    <row r="50" spans="1:15" ht="15.95" customHeight="1" x14ac:dyDescent="0.25">
      <c r="A50" s="5" t="s">
        <v>99</v>
      </c>
      <c r="B50" s="523" t="s">
        <v>171</v>
      </c>
      <c r="C50" s="524"/>
      <c r="D50" s="524"/>
      <c r="E50" s="524"/>
      <c r="F50" s="524"/>
      <c r="G50" s="524"/>
      <c r="H50" s="524"/>
      <c r="I50" s="524"/>
      <c r="J50" s="524"/>
      <c r="K50" s="524"/>
      <c r="L50" s="524"/>
      <c r="M50" s="524"/>
      <c r="N50" s="524"/>
      <c r="O50" s="525"/>
    </row>
    <row r="51" spans="1:15" ht="15.95" customHeight="1" x14ac:dyDescent="0.25">
      <c r="A51" s="13" t="s">
        <v>100</v>
      </c>
      <c r="B51" s="14" t="s">
        <v>55</v>
      </c>
      <c r="C51" s="30" t="s">
        <v>51</v>
      </c>
      <c r="D51" s="16">
        <f>E51+F51+G51</f>
        <v>0.1</v>
      </c>
      <c r="E51" s="16">
        <v>0.1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0.1</v>
      </c>
      <c r="M51" s="12">
        <f t="shared" ref="M51:O66" si="13">E51+I51</f>
        <v>0.1</v>
      </c>
      <c r="N51" s="12">
        <f t="shared" si="13"/>
        <v>0</v>
      </c>
      <c r="O51" s="12">
        <f t="shared" si="13"/>
        <v>0</v>
      </c>
    </row>
    <row r="52" spans="1:15" ht="15.95" customHeight="1" x14ac:dyDescent="0.25">
      <c r="A52" s="13" t="s">
        <v>101</v>
      </c>
      <c r="B52" s="12" t="s">
        <v>33</v>
      </c>
      <c r="C52" s="30" t="s">
        <v>51</v>
      </c>
      <c r="D52" s="16">
        <f>E52+F52+G52</f>
        <v>0.1</v>
      </c>
      <c r="E52" s="16">
        <v>0.1</v>
      </c>
      <c r="F52" s="16"/>
      <c r="G52" s="16"/>
      <c r="H52" s="10">
        <f>I52+J52+K52</f>
        <v>0</v>
      </c>
      <c r="I52" s="10"/>
      <c r="J52" s="10"/>
      <c r="K52" s="10"/>
      <c r="L52" s="12">
        <f>M52+N52+O52</f>
        <v>0.1</v>
      </c>
      <c r="M52" s="12">
        <f t="shared" si="13"/>
        <v>0.1</v>
      </c>
      <c r="N52" s="12">
        <f t="shared" si="13"/>
        <v>0</v>
      </c>
      <c r="O52" s="12">
        <f t="shared" si="13"/>
        <v>0</v>
      </c>
    </row>
    <row r="53" spans="1:15" ht="15" customHeight="1" x14ac:dyDescent="0.25">
      <c r="A53" s="19" t="s">
        <v>102</v>
      </c>
      <c r="B53" s="29" t="s">
        <v>160</v>
      </c>
      <c r="C53" s="30" t="s">
        <v>51</v>
      </c>
      <c r="D53" s="16">
        <f>E53+F53+G53</f>
        <v>2.7</v>
      </c>
      <c r="E53" s="16">
        <v>2.7</v>
      </c>
      <c r="F53" s="16"/>
      <c r="G53" s="16"/>
      <c r="H53" s="10">
        <f>I53+J53+K53</f>
        <v>0</v>
      </c>
      <c r="I53" s="10"/>
      <c r="J53" s="10"/>
      <c r="K53" s="10"/>
      <c r="L53" s="12">
        <f>M53+N53+O53</f>
        <v>2.7</v>
      </c>
      <c r="M53" s="12">
        <f t="shared" si="13"/>
        <v>2.7</v>
      </c>
      <c r="N53" s="12">
        <f t="shared" si="13"/>
        <v>0</v>
      </c>
      <c r="O53" s="12">
        <f t="shared" si="13"/>
        <v>0</v>
      </c>
    </row>
    <row r="54" spans="1:15" ht="15" customHeight="1" x14ac:dyDescent="0.25">
      <c r="A54" s="5" t="s">
        <v>103</v>
      </c>
      <c r="B54" s="29" t="s">
        <v>416</v>
      </c>
      <c r="C54" s="30" t="s">
        <v>51</v>
      </c>
      <c r="D54" s="16">
        <f t="shared" ref="D54:D85" si="14">E54+F54+G54</f>
        <v>6.3999999999999995</v>
      </c>
      <c r="E54" s="16">
        <v>0.1</v>
      </c>
      <c r="F54" s="16"/>
      <c r="G54" s="16">
        <v>6.3</v>
      </c>
      <c r="H54" s="10">
        <f t="shared" ref="H54:H85" si="15">I54+J54+K54</f>
        <v>-1.8</v>
      </c>
      <c r="I54" s="10"/>
      <c r="J54" s="10"/>
      <c r="K54" s="10">
        <v>-1.8</v>
      </c>
      <c r="L54" s="12">
        <f t="shared" ref="L54:L85" si="16">M54+N54+O54</f>
        <v>4.5999999999999996</v>
      </c>
      <c r="M54" s="12">
        <f t="shared" si="13"/>
        <v>0.1</v>
      </c>
      <c r="N54" s="12">
        <f t="shared" si="13"/>
        <v>0</v>
      </c>
      <c r="O54" s="12">
        <f t="shared" si="13"/>
        <v>4.5</v>
      </c>
    </row>
    <row r="55" spans="1:15" ht="15" customHeight="1" x14ac:dyDescent="0.25">
      <c r="A55" s="5" t="s">
        <v>104</v>
      </c>
      <c r="B55" s="18" t="s">
        <v>152</v>
      </c>
      <c r="C55" s="30" t="s">
        <v>51</v>
      </c>
      <c r="D55" s="16">
        <f t="shared" si="14"/>
        <v>7.1</v>
      </c>
      <c r="E55" s="16"/>
      <c r="F55" s="16">
        <v>7.1</v>
      </c>
      <c r="G55" s="16"/>
      <c r="H55" s="10">
        <f t="shared" si="15"/>
        <v>-1.9</v>
      </c>
      <c r="I55" s="10"/>
      <c r="J55" s="10">
        <v>-1.9</v>
      </c>
      <c r="K55" s="10"/>
      <c r="L55" s="12">
        <f t="shared" si="16"/>
        <v>5.1999999999999993</v>
      </c>
      <c r="M55" s="12">
        <f t="shared" si="13"/>
        <v>0</v>
      </c>
      <c r="N55" s="12">
        <f t="shared" si="13"/>
        <v>5.1999999999999993</v>
      </c>
      <c r="O55" s="12">
        <f t="shared" si="13"/>
        <v>0</v>
      </c>
    </row>
    <row r="56" spans="1:15" ht="15" customHeight="1" x14ac:dyDescent="0.25">
      <c r="A56" s="32" t="s">
        <v>105</v>
      </c>
      <c r="B56" s="31" t="s">
        <v>342</v>
      </c>
      <c r="C56" s="30" t="s">
        <v>51</v>
      </c>
      <c r="D56" s="16">
        <f t="shared" si="14"/>
        <v>8.2999999999999989</v>
      </c>
      <c r="E56" s="16">
        <v>0.1</v>
      </c>
      <c r="F56" s="16"/>
      <c r="G56" s="16">
        <v>8.1999999999999993</v>
      </c>
      <c r="H56" s="10">
        <f t="shared" si="15"/>
        <v>0</v>
      </c>
      <c r="I56" s="10"/>
      <c r="J56" s="10"/>
      <c r="K56" s="10"/>
      <c r="L56" s="12">
        <f t="shared" si="16"/>
        <v>8.2999999999999989</v>
      </c>
      <c r="M56" s="12">
        <f t="shared" si="13"/>
        <v>0.1</v>
      </c>
      <c r="N56" s="12">
        <f t="shared" si="13"/>
        <v>0</v>
      </c>
      <c r="O56" s="12">
        <f t="shared" si="13"/>
        <v>8.1999999999999993</v>
      </c>
    </row>
    <row r="57" spans="1:15" ht="15" customHeight="1" x14ac:dyDescent="0.25">
      <c r="A57" s="32" t="s">
        <v>106</v>
      </c>
      <c r="B57" s="29" t="s">
        <v>417</v>
      </c>
      <c r="C57" s="15" t="s">
        <v>51</v>
      </c>
      <c r="D57" s="16">
        <f t="shared" si="14"/>
        <v>38.400000000000006</v>
      </c>
      <c r="E57" s="16">
        <v>2.5</v>
      </c>
      <c r="F57" s="16">
        <v>30.7</v>
      </c>
      <c r="G57" s="16">
        <v>5.2</v>
      </c>
      <c r="H57" s="10">
        <f t="shared" si="15"/>
        <v>0.9</v>
      </c>
      <c r="I57" s="10"/>
      <c r="J57" s="10">
        <v>1.5</v>
      </c>
      <c r="K57" s="10">
        <v>-0.6</v>
      </c>
      <c r="L57" s="12">
        <f t="shared" si="16"/>
        <v>39.300000000000004</v>
      </c>
      <c r="M57" s="12">
        <f t="shared" si="13"/>
        <v>2.5</v>
      </c>
      <c r="N57" s="12">
        <f t="shared" si="13"/>
        <v>32.200000000000003</v>
      </c>
      <c r="O57" s="12">
        <f t="shared" si="13"/>
        <v>4.6000000000000005</v>
      </c>
    </row>
    <row r="58" spans="1:15" ht="15" customHeight="1" x14ac:dyDescent="0.25">
      <c r="A58" s="32" t="s">
        <v>107</v>
      </c>
      <c r="B58" s="29" t="s">
        <v>418</v>
      </c>
      <c r="C58" s="15" t="s">
        <v>51</v>
      </c>
      <c r="D58" s="16">
        <f t="shared" si="14"/>
        <v>13.9</v>
      </c>
      <c r="E58" s="16">
        <v>1.2</v>
      </c>
      <c r="F58" s="16">
        <v>0.9</v>
      </c>
      <c r="G58" s="16">
        <v>11.8</v>
      </c>
      <c r="H58" s="10">
        <f t="shared" si="15"/>
        <v>0</v>
      </c>
      <c r="I58" s="10"/>
      <c r="J58" s="10"/>
      <c r="K58" s="10"/>
      <c r="L58" s="12">
        <f t="shared" si="16"/>
        <v>13.9</v>
      </c>
      <c r="M58" s="12">
        <f t="shared" si="13"/>
        <v>1.2</v>
      </c>
      <c r="N58" s="12">
        <f t="shared" si="13"/>
        <v>0.9</v>
      </c>
      <c r="O58" s="12">
        <f t="shared" si="13"/>
        <v>11.8</v>
      </c>
    </row>
    <row r="59" spans="1:15" ht="15" customHeight="1" x14ac:dyDescent="0.25">
      <c r="A59" s="32" t="s">
        <v>108</v>
      </c>
      <c r="B59" s="29" t="s">
        <v>419</v>
      </c>
      <c r="C59" s="30" t="s">
        <v>51</v>
      </c>
      <c r="D59" s="16">
        <f>E59+F59+G59</f>
        <v>0.1</v>
      </c>
      <c r="E59" s="16">
        <v>0.1</v>
      </c>
      <c r="F59" s="16"/>
      <c r="G59" s="16"/>
      <c r="H59" s="10">
        <f>I59+J59+K59</f>
        <v>0</v>
      </c>
      <c r="I59" s="10"/>
      <c r="J59" s="10"/>
      <c r="K59" s="10"/>
      <c r="L59" s="12">
        <f>M59+N59+O59</f>
        <v>0.1</v>
      </c>
      <c r="M59" s="12">
        <f>E59+I59</f>
        <v>0.1</v>
      </c>
      <c r="N59" s="12">
        <f>F59+J59</f>
        <v>0</v>
      </c>
      <c r="O59" s="12">
        <f>G59+K59</f>
        <v>0</v>
      </c>
    </row>
    <row r="60" spans="1:15" ht="15" customHeight="1" x14ac:dyDescent="0.25">
      <c r="A60" s="32" t="s">
        <v>109</v>
      </c>
      <c r="B60" s="33" t="s">
        <v>391</v>
      </c>
      <c r="C60" s="15" t="s">
        <v>51</v>
      </c>
      <c r="D60" s="16">
        <f t="shared" si="14"/>
        <v>3</v>
      </c>
      <c r="E60" s="16">
        <v>3</v>
      </c>
      <c r="F60" s="16"/>
      <c r="G60" s="16"/>
      <c r="H60" s="10">
        <f t="shared" si="15"/>
        <v>0</v>
      </c>
      <c r="I60" s="10"/>
      <c r="J60" s="10"/>
      <c r="K60" s="10"/>
      <c r="L60" s="12">
        <f t="shared" si="16"/>
        <v>3</v>
      </c>
      <c r="M60" s="12">
        <f t="shared" si="13"/>
        <v>3</v>
      </c>
      <c r="N60" s="12">
        <f t="shared" si="13"/>
        <v>0</v>
      </c>
      <c r="O60" s="12">
        <f t="shared" si="13"/>
        <v>0</v>
      </c>
    </row>
    <row r="61" spans="1:15" ht="15" customHeight="1" x14ac:dyDescent="0.25">
      <c r="A61" s="32" t="s">
        <v>155</v>
      </c>
      <c r="B61" s="184" t="s">
        <v>46</v>
      </c>
      <c r="C61" s="15" t="s">
        <v>51</v>
      </c>
      <c r="D61" s="16">
        <f t="shared" si="14"/>
        <v>0.1</v>
      </c>
      <c r="E61" s="16">
        <v>0.1</v>
      </c>
      <c r="F61" s="16"/>
      <c r="G61" s="16"/>
      <c r="H61" s="10">
        <f t="shared" si="15"/>
        <v>0</v>
      </c>
      <c r="I61" s="10"/>
      <c r="J61" s="10"/>
      <c r="K61" s="10"/>
      <c r="L61" s="12">
        <f t="shared" si="16"/>
        <v>0.1</v>
      </c>
      <c r="M61" s="12">
        <f t="shared" si="13"/>
        <v>0.1</v>
      </c>
      <c r="N61" s="12">
        <f t="shared" si="13"/>
        <v>0</v>
      </c>
      <c r="O61" s="12">
        <f t="shared" si="13"/>
        <v>0</v>
      </c>
    </row>
    <row r="62" spans="1:15" ht="15" customHeight="1" x14ac:dyDescent="0.25">
      <c r="A62" s="32" t="s">
        <v>156</v>
      </c>
      <c r="B62" s="12" t="s">
        <v>43</v>
      </c>
      <c r="C62" s="15" t="s">
        <v>51</v>
      </c>
      <c r="D62" s="16">
        <f t="shared" si="14"/>
        <v>0.1</v>
      </c>
      <c r="E62" s="16">
        <v>0.1</v>
      </c>
      <c r="F62" s="16"/>
      <c r="G62" s="16"/>
      <c r="H62" s="10">
        <f t="shared" si="15"/>
        <v>0.1</v>
      </c>
      <c r="I62" s="10">
        <v>0.1</v>
      </c>
      <c r="J62" s="10"/>
      <c r="K62" s="10"/>
      <c r="L62" s="12">
        <f t="shared" si="16"/>
        <v>0.2</v>
      </c>
      <c r="M62" s="12">
        <f t="shared" si="13"/>
        <v>0.2</v>
      </c>
      <c r="N62" s="12">
        <f t="shared" si="13"/>
        <v>0</v>
      </c>
      <c r="O62" s="12">
        <f t="shared" si="13"/>
        <v>0</v>
      </c>
    </row>
    <row r="63" spans="1:15" ht="15" customHeight="1" x14ac:dyDescent="0.25">
      <c r="A63" s="32" t="s">
        <v>110</v>
      </c>
      <c r="B63" s="29" t="s">
        <v>45</v>
      </c>
      <c r="C63" s="15" t="s">
        <v>51</v>
      </c>
      <c r="D63" s="16">
        <f t="shared" si="14"/>
        <v>0.1</v>
      </c>
      <c r="E63" s="16">
        <v>0.1</v>
      </c>
      <c r="F63" s="16"/>
      <c r="G63" s="16"/>
      <c r="H63" s="10">
        <f t="shared" si="15"/>
        <v>0</v>
      </c>
      <c r="I63" s="10"/>
      <c r="J63" s="10"/>
      <c r="K63" s="10"/>
      <c r="L63" s="12">
        <f t="shared" si="16"/>
        <v>0.1</v>
      </c>
      <c r="M63" s="12">
        <f t="shared" si="13"/>
        <v>0.1</v>
      </c>
      <c r="N63" s="12">
        <f t="shared" si="13"/>
        <v>0</v>
      </c>
      <c r="O63" s="12">
        <f t="shared" si="13"/>
        <v>0</v>
      </c>
    </row>
    <row r="64" spans="1:15" ht="15" customHeight="1" x14ac:dyDescent="0.25">
      <c r="A64" s="32" t="s">
        <v>157</v>
      </c>
      <c r="B64" s="34" t="s">
        <v>165</v>
      </c>
      <c r="C64" s="30" t="s">
        <v>51</v>
      </c>
      <c r="D64" s="16">
        <f t="shared" si="14"/>
        <v>6.6</v>
      </c>
      <c r="E64" s="16">
        <v>0.1</v>
      </c>
      <c r="F64" s="16"/>
      <c r="G64" s="16">
        <v>6.5</v>
      </c>
      <c r="H64" s="10">
        <f t="shared" si="15"/>
        <v>-1.3</v>
      </c>
      <c r="I64" s="10"/>
      <c r="J64" s="10"/>
      <c r="K64" s="10">
        <v>-1.3</v>
      </c>
      <c r="L64" s="12">
        <f t="shared" si="16"/>
        <v>5.3</v>
      </c>
      <c r="M64" s="12">
        <f t="shared" si="13"/>
        <v>0.1</v>
      </c>
      <c r="N64" s="12">
        <f t="shared" si="13"/>
        <v>0</v>
      </c>
      <c r="O64" s="12">
        <f t="shared" si="13"/>
        <v>5.2</v>
      </c>
    </row>
    <row r="65" spans="1:15" ht="15" customHeight="1" x14ac:dyDescent="0.25">
      <c r="A65" s="5" t="s">
        <v>158</v>
      </c>
      <c r="B65" s="34" t="s">
        <v>44</v>
      </c>
      <c r="C65" s="30" t="s">
        <v>51</v>
      </c>
      <c r="D65" s="16">
        <f t="shared" si="14"/>
        <v>0.1</v>
      </c>
      <c r="E65" s="16">
        <v>0.1</v>
      </c>
      <c r="F65" s="16"/>
      <c r="G65" s="16"/>
      <c r="H65" s="10">
        <f t="shared" si="15"/>
        <v>0</v>
      </c>
      <c r="I65" s="10"/>
      <c r="J65" s="10"/>
      <c r="K65" s="10"/>
      <c r="L65" s="12">
        <f t="shared" si="16"/>
        <v>0.1</v>
      </c>
      <c r="M65" s="12">
        <f t="shared" si="13"/>
        <v>0.1</v>
      </c>
      <c r="N65" s="12">
        <f t="shared" si="13"/>
        <v>0</v>
      </c>
      <c r="O65" s="12">
        <f t="shared" si="13"/>
        <v>0</v>
      </c>
    </row>
    <row r="66" spans="1:15" ht="15" customHeight="1" x14ac:dyDescent="0.25">
      <c r="A66" s="5" t="s">
        <v>111</v>
      </c>
      <c r="B66" s="85" t="s">
        <v>47</v>
      </c>
      <c r="C66" s="30" t="s">
        <v>51</v>
      </c>
      <c r="D66" s="16">
        <f t="shared" si="14"/>
        <v>0.1</v>
      </c>
      <c r="E66" s="16">
        <v>0.1</v>
      </c>
      <c r="F66" s="16"/>
      <c r="G66" s="16"/>
      <c r="H66" s="10">
        <f t="shared" si="15"/>
        <v>0</v>
      </c>
      <c r="I66" s="10"/>
      <c r="J66" s="10"/>
      <c r="K66" s="10"/>
      <c r="L66" s="12">
        <f t="shared" si="16"/>
        <v>0.1</v>
      </c>
      <c r="M66" s="12">
        <f t="shared" si="13"/>
        <v>0.1</v>
      </c>
      <c r="N66" s="12">
        <f t="shared" si="13"/>
        <v>0</v>
      </c>
      <c r="O66" s="12">
        <f t="shared" si="13"/>
        <v>0</v>
      </c>
    </row>
    <row r="67" spans="1:15" ht="15" customHeight="1" x14ac:dyDescent="0.25">
      <c r="A67" s="5" t="s">
        <v>112</v>
      </c>
      <c r="B67" s="33" t="s">
        <v>392</v>
      </c>
      <c r="C67" s="30" t="s">
        <v>51</v>
      </c>
      <c r="D67" s="16">
        <f>E67+F67+G67</f>
        <v>5.6999999999999993</v>
      </c>
      <c r="E67" s="16">
        <v>0.1</v>
      </c>
      <c r="F67" s="16"/>
      <c r="G67" s="16">
        <v>5.6</v>
      </c>
      <c r="H67" s="10">
        <f t="shared" si="15"/>
        <v>0</v>
      </c>
      <c r="I67" s="10"/>
      <c r="J67" s="10"/>
      <c r="K67" s="10"/>
      <c r="L67" s="12">
        <f t="shared" si="16"/>
        <v>5.6999999999999993</v>
      </c>
      <c r="M67" s="12">
        <f t="shared" ref="M67:O82" si="17">E67+I67</f>
        <v>0.1</v>
      </c>
      <c r="N67" s="12">
        <f t="shared" si="17"/>
        <v>0</v>
      </c>
      <c r="O67" s="12">
        <f t="shared" si="17"/>
        <v>5.6</v>
      </c>
    </row>
    <row r="68" spans="1:15" ht="15" customHeight="1" x14ac:dyDescent="0.25">
      <c r="A68" s="5" t="s">
        <v>113</v>
      </c>
      <c r="B68" s="33" t="s">
        <v>42</v>
      </c>
      <c r="C68" s="30" t="s">
        <v>51</v>
      </c>
      <c r="D68" s="16">
        <f t="shared" si="14"/>
        <v>27.1</v>
      </c>
      <c r="E68" s="16">
        <v>0.1</v>
      </c>
      <c r="F68" s="16"/>
      <c r="G68" s="16">
        <v>27</v>
      </c>
      <c r="H68" s="10">
        <f t="shared" si="15"/>
        <v>-2.7</v>
      </c>
      <c r="I68" s="10"/>
      <c r="J68" s="10"/>
      <c r="K68" s="10">
        <v>-2.7</v>
      </c>
      <c r="L68" s="12">
        <f t="shared" si="16"/>
        <v>24.400000000000002</v>
      </c>
      <c r="M68" s="12">
        <f t="shared" si="17"/>
        <v>0.1</v>
      </c>
      <c r="N68" s="12">
        <f t="shared" si="17"/>
        <v>0</v>
      </c>
      <c r="O68" s="12">
        <f t="shared" si="17"/>
        <v>24.3</v>
      </c>
    </row>
    <row r="69" spans="1:15" ht="15" customHeight="1" x14ac:dyDescent="0.25">
      <c r="A69" s="5" t="s">
        <v>114</v>
      </c>
      <c r="B69" s="33" t="s">
        <v>393</v>
      </c>
      <c r="C69" s="30" t="s">
        <v>51</v>
      </c>
      <c r="D69" s="16">
        <f>E69+F69+G69</f>
        <v>12.1</v>
      </c>
      <c r="E69" s="16">
        <v>0.1</v>
      </c>
      <c r="F69" s="16"/>
      <c r="G69" s="16">
        <v>12</v>
      </c>
      <c r="H69" s="10">
        <f t="shared" si="15"/>
        <v>0</v>
      </c>
      <c r="I69" s="10"/>
      <c r="J69" s="10"/>
      <c r="K69" s="10"/>
      <c r="L69" s="12">
        <f t="shared" si="16"/>
        <v>12.1</v>
      </c>
      <c r="M69" s="12">
        <f>E69+I69</f>
        <v>0.1</v>
      </c>
      <c r="N69" s="12">
        <f>F69+J69</f>
        <v>0</v>
      </c>
      <c r="O69" s="12">
        <f>G69+K69</f>
        <v>12</v>
      </c>
    </row>
    <row r="70" spans="1:15" ht="15" customHeight="1" x14ac:dyDescent="0.25">
      <c r="A70" s="5" t="s">
        <v>115</v>
      </c>
      <c r="B70" s="34" t="s">
        <v>41</v>
      </c>
      <c r="C70" s="30" t="s">
        <v>51</v>
      </c>
      <c r="D70" s="16">
        <f t="shared" si="14"/>
        <v>22.6</v>
      </c>
      <c r="E70" s="16">
        <v>0.1</v>
      </c>
      <c r="F70" s="16"/>
      <c r="G70" s="16">
        <v>22.5</v>
      </c>
      <c r="H70" s="10">
        <f t="shared" si="15"/>
        <v>-5.0999999999999996</v>
      </c>
      <c r="I70" s="10"/>
      <c r="J70" s="10"/>
      <c r="K70" s="10">
        <v>-5.0999999999999996</v>
      </c>
      <c r="L70" s="12">
        <f t="shared" si="16"/>
        <v>17.5</v>
      </c>
      <c r="M70" s="12">
        <f t="shared" si="17"/>
        <v>0.1</v>
      </c>
      <c r="N70" s="12">
        <f t="shared" si="17"/>
        <v>0</v>
      </c>
      <c r="O70" s="12">
        <f t="shared" si="17"/>
        <v>17.399999999999999</v>
      </c>
    </row>
    <row r="71" spans="1:15" ht="15" customHeight="1" x14ac:dyDescent="0.25">
      <c r="A71" s="5" t="s">
        <v>166</v>
      </c>
      <c r="B71" s="29" t="s">
        <v>161</v>
      </c>
      <c r="C71" s="30" t="s">
        <v>51</v>
      </c>
      <c r="D71" s="16">
        <f t="shared" si="14"/>
        <v>7</v>
      </c>
      <c r="E71" s="16">
        <v>1</v>
      </c>
      <c r="F71" s="16"/>
      <c r="G71" s="16">
        <v>6</v>
      </c>
      <c r="H71" s="10">
        <f t="shared" si="15"/>
        <v>-0.6</v>
      </c>
      <c r="I71" s="10">
        <v>-0.6</v>
      </c>
      <c r="J71" s="10"/>
      <c r="K71" s="10"/>
      <c r="L71" s="12">
        <f t="shared" si="16"/>
        <v>6.4</v>
      </c>
      <c r="M71" s="12">
        <f t="shared" si="17"/>
        <v>0.4</v>
      </c>
      <c r="N71" s="12">
        <f t="shared" si="17"/>
        <v>0</v>
      </c>
      <c r="O71" s="12">
        <f t="shared" si="17"/>
        <v>6</v>
      </c>
    </row>
    <row r="72" spans="1:15" ht="15" customHeight="1" x14ac:dyDescent="0.25">
      <c r="A72" s="5" t="s">
        <v>116</v>
      </c>
      <c r="B72" s="29" t="s">
        <v>153</v>
      </c>
      <c r="C72" s="30" t="s">
        <v>51</v>
      </c>
      <c r="D72" s="16">
        <f t="shared" si="14"/>
        <v>60.4</v>
      </c>
      <c r="E72" s="16"/>
      <c r="F72" s="16"/>
      <c r="G72" s="16">
        <v>60.4</v>
      </c>
      <c r="H72" s="10">
        <f t="shared" si="15"/>
        <v>4</v>
      </c>
      <c r="I72" s="10"/>
      <c r="J72" s="10"/>
      <c r="K72" s="10">
        <v>4</v>
      </c>
      <c r="L72" s="12">
        <f t="shared" si="16"/>
        <v>64.400000000000006</v>
      </c>
      <c r="M72" s="12">
        <f t="shared" si="17"/>
        <v>0</v>
      </c>
      <c r="N72" s="12">
        <f t="shared" si="17"/>
        <v>0</v>
      </c>
      <c r="O72" s="12">
        <f t="shared" si="17"/>
        <v>64.400000000000006</v>
      </c>
    </row>
    <row r="73" spans="1:15" ht="15" customHeight="1" x14ac:dyDescent="0.25">
      <c r="A73" s="5" t="s">
        <v>117</v>
      </c>
      <c r="B73" s="29" t="s">
        <v>34</v>
      </c>
      <c r="C73" s="30" t="s">
        <v>51</v>
      </c>
      <c r="D73" s="16">
        <f t="shared" si="14"/>
        <v>35.299999999999997</v>
      </c>
      <c r="E73" s="16"/>
      <c r="F73" s="16"/>
      <c r="G73" s="16">
        <v>35.299999999999997</v>
      </c>
      <c r="H73" s="10">
        <f t="shared" si="15"/>
        <v>-0.2</v>
      </c>
      <c r="I73" s="10"/>
      <c r="J73" s="10"/>
      <c r="K73" s="10">
        <v>-0.2</v>
      </c>
      <c r="L73" s="12">
        <f t="shared" si="16"/>
        <v>35.099999999999994</v>
      </c>
      <c r="M73" s="12">
        <f t="shared" si="17"/>
        <v>0</v>
      </c>
      <c r="N73" s="12">
        <f t="shared" si="17"/>
        <v>0</v>
      </c>
      <c r="O73" s="12">
        <f t="shared" si="17"/>
        <v>35.099999999999994</v>
      </c>
    </row>
    <row r="74" spans="1:15" ht="15" customHeight="1" x14ac:dyDescent="0.25">
      <c r="A74" s="5" t="s">
        <v>118</v>
      </c>
      <c r="B74" s="29" t="s">
        <v>36</v>
      </c>
      <c r="C74" s="30" t="s">
        <v>51</v>
      </c>
      <c r="D74" s="16">
        <f t="shared" si="14"/>
        <v>36</v>
      </c>
      <c r="E74" s="16"/>
      <c r="F74" s="16"/>
      <c r="G74" s="16">
        <v>36</v>
      </c>
      <c r="H74" s="10">
        <f t="shared" si="15"/>
        <v>0</v>
      </c>
      <c r="I74" s="10"/>
      <c r="J74" s="10"/>
      <c r="K74" s="10"/>
      <c r="L74" s="12">
        <f t="shared" si="16"/>
        <v>36</v>
      </c>
      <c r="M74" s="12">
        <f t="shared" si="17"/>
        <v>0</v>
      </c>
      <c r="N74" s="12">
        <f t="shared" si="17"/>
        <v>0</v>
      </c>
      <c r="O74" s="12">
        <f t="shared" si="17"/>
        <v>36</v>
      </c>
    </row>
    <row r="75" spans="1:15" ht="15" customHeight="1" x14ac:dyDescent="0.25">
      <c r="A75" s="5" t="s">
        <v>119</v>
      </c>
      <c r="B75" s="29" t="s">
        <v>38</v>
      </c>
      <c r="C75" s="30" t="s">
        <v>51</v>
      </c>
      <c r="D75" s="16">
        <f t="shared" si="14"/>
        <v>76.400000000000006</v>
      </c>
      <c r="E75" s="16"/>
      <c r="F75" s="16"/>
      <c r="G75" s="16">
        <v>76.400000000000006</v>
      </c>
      <c r="H75" s="10">
        <f t="shared" si="15"/>
        <v>-7</v>
      </c>
      <c r="I75" s="10"/>
      <c r="J75" s="10"/>
      <c r="K75" s="10">
        <v>-7</v>
      </c>
      <c r="L75" s="12">
        <f t="shared" si="16"/>
        <v>69.400000000000006</v>
      </c>
      <c r="M75" s="12">
        <f t="shared" si="17"/>
        <v>0</v>
      </c>
      <c r="N75" s="12">
        <f t="shared" si="17"/>
        <v>0</v>
      </c>
      <c r="O75" s="12">
        <f t="shared" si="17"/>
        <v>69.400000000000006</v>
      </c>
    </row>
    <row r="76" spans="1:15" ht="15" customHeight="1" x14ac:dyDescent="0.25">
      <c r="A76" s="5" t="s">
        <v>120</v>
      </c>
      <c r="B76" s="29" t="s">
        <v>37</v>
      </c>
      <c r="C76" s="30" t="s">
        <v>51</v>
      </c>
      <c r="D76" s="16">
        <f t="shared" si="14"/>
        <v>38.200000000000003</v>
      </c>
      <c r="E76" s="16"/>
      <c r="F76" s="16"/>
      <c r="G76" s="16">
        <v>38.200000000000003</v>
      </c>
      <c r="H76" s="10">
        <f t="shared" si="15"/>
        <v>-0.6</v>
      </c>
      <c r="I76" s="10"/>
      <c r="J76" s="10"/>
      <c r="K76" s="10">
        <v>-0.6</v>
      </c>
      <c r="L76" s="12">
        <f t="shared" si="16"/>
        <v>37.6</v>
      </c>
      <c r="M76" s="12">
        <f t="shared" si="17"/>
        <v>0</v>
      </c>
      <c r="N76" s="12">
        <f t="shared" si="17"/>
        <v>0</v>
      </c>
      <c r="O76" s="12">
        <f t="shared" si="17"/>
        <v>37.6</v>
      </c>
    </row>
    <row r="77" spans="1:15" ht="15" customHeight="1" x14ac:dyDescent="0.25">
      <c r="A77" s="5" t="s">
        <v>162</v>
      </c>
      <c r="B77" s="35" t="s">
        <v>35</v>
      </c>
      <c r="C77" s="15" t="s">
        <v>51</v>
      </c>
      <c r="D77" s="16">
        <f t="shared" si="14"/>
        <v>69.7</v>
      </c>
      <c r="E77" s="16"/>
      <c r="F77" s="16"/>
      <c r="G77" s="16">
        <v>69.7</v>
      </c>
      <c r="H77" s="10">
        <f t="shared" si="15"/>
        <v>-6.8</v>
      </c>
      <c r="I77" s="10"/>
      <c r="J77" s="10"/>
      <c r="K77" s="10">
        <v>-6.8</v>
      </c>
      <c r="L77" s="12">
        <f t="shared" si="16"/>
        <v>62.900000000000006</v>
      </c>
      <c r="M77" s="12">
        <f t="shared" si="17"/>
        <v>0</v>
      </c>
      <c r="N77" s="12">
        <f t="shared" si="17"/>
        <v>0</v>
      </c>
      <c r="O77" s="12">
        <f t="shared" si="17"/>
        <v>62.900000000000006</v>
      </c>
    </row>
    <row r="78" spans="1:15" ht="15" customHeight="1" x14ac:dyDescent="0.25">
      <c r="A78" s="5" t="s">
        <v>121</v>
      </c>
      <c r="B78" s="36" t="s">
        <v>39</v>
      </c>
      <c r="C78" s="15" t="s">
        <v>51</v>
      </c>
      <c r="D78" s="16">
        <f t="shared" si="14"/>
        <v>8.9</v>
      </c>
      <c r="E78" s="16"/>
      <c r="F78" s="16"/>
      <c r="G78" s="16">
        <v>8.9</v>
      </c>
      <c r="H78" s="10">
        <f t="shared" si="15"/>
        <v>-2</v>
      </c>
      <c r="I78" s="10"/>
      <c r="J78" s="10"/>
      <c r="K78" s="10">
        <v>-2</v>
      </c>
      <c r="L78" s="12">
        <f t="shared" si="16"/>
        <v>6.9</v>
      </c>
      <c r="M78" s="12">
        <f t="shared" si="17"/>
        <v>0</v>
      </c>
      <c r="N78" s="12">
        <f t="shared" si="17"/>
        <v>0</v>
      </c>
      <c r="O78" s="12">
        <f t="shared" si="17"/>
        <v>6.9</v>
      </c>
    </row>
    <row r="79" spans="1:15" ht="15" customHeight="1" x14ac:dyDescent="0.25">
      <c r="A79" s="32" t="s">
        <v>122</v>
      </c>
      <c r="B79" s="36" t="s">
        <v>40</v>
      </c>
      <c r="C79" s="15" t="s">
        <v>51</v>
      </c>
      <c r="D79" s="16">
        <f t="shared" si="14"/>
        <v>16.2</v>
      </c>
      <c r="E79" s="16"/>
      <c r="F79" s="16"/>
      <c r="G79" s="16">
        <v>16.2</v>
      </c>
      <c r="H79" s="10">
        <f t="shared" si="15"/>
        <v>0.2</v>
      </c>
      <c r="I79" s="10"/>
      <c r="J79" s="10"/>
      <c r="K79" s="10">
        <v>0.2</v>
      </c>
      <c r="L79" s="12">
        <f t="shared" si="16"/>
        <v>16.399999999999999</v>
      </c>
      <c r="M79" s="12">
        <f t="shared" si="17"/>
        <v>0</v>
      </c>
      <c r="N79" s="12">
        <f t="shared" si="17"/>
        <v>0</v>
      </c>
      <c r="O79" s="12">
        <f t="shared" si="17"/>
        <v>16.399999999999999</v>
      </c>
    </row>
    <row r="80" spans="1:15" ht="15" customHeight="1" x14ac:dyDescent="0.25">
      <c r="A80" s="38" t="s">
        <v>123</v>
      </c>
      <c r="B80" s="35" t="s">
        <v>49</v>
      </c>
      <c r="C80" s="15" t="s">
        <v>51</v>
      </c>
      <c r="D80" s="16">
        <f t="shared" si="14"/>
        <v>4.3999999999999995</v>
      </c>
      <c r="E80" s="16"/>
      <c r="F80" s="16">
        <v>0.1</v>
      </c>
      <c r="G80" s="16">
        <v>4.3</v>
      </c>
      <c r="H80" s="10">
        <f t="shared" si="15"/>
        <v>-0.4</v>
      </c>
      <c r="I80" s="10"/>
      <c r="J80" s="10"/>
      <c r="K80" s="10">
        <v>-0.4</v>
      </c>
      <c r="L80" s="12">
        <f t="shared" si="16"/>
        <v>4</v>
      </c>
      <c r="M80" s="12">
        <f t="shared" si="17"/>
        <v>0</v>
      </c>
      <c r="N80" s="12">
        <f t="shared" si="17"/>
        <v>0.1</v>
      </c>
      <c r="O80" s="12">
        <f t="shared" si="17"/>
        <v>3.9</v>
      </c>
    </row>
    <row r="81" spans="1:15" ht="15" customHeight="1" x14ac:dyDescent="0.25">
      <c r="A81" s="13" t="s">
        <v>124</v>
      </c>
      <c r="B81" s="35" t="s">
        <v>48</v>
      </c>
      <c r="C81" s="15" t="s">
        <v>51</v>
      </c>
      <c r="D81" s="16">
        <f t="shared" si="14"/>
        <v>52.4</v>
      </c>
      <c r="E81" s="16"/>
      <c r="F81" s="16">
        <v>0.4</v>
      </c>
      <c r="G81" s="16">
        <v>52</v>
      </c>
      <c r="H81" s="10">
        <f t="shared" si="15"/>
        <v>0</v>
      </c>
      <c r="I81" s="10"/>
      <c r="J81" s="10"/>
      <c r="K81" s="10"/>
      <c r="L81" s="12">
        <f t="shared" si="16"/>
        <v>52.4</v>
      </c>
      <c r="M81" s="12">
        <f t="shared" si="17"/>
        <v>0</v>
      </c>
      <c r="N81" s="12">
        <f t="shared" si="17"/>
        <v>0.4</v>
      </c>
      <c r="O81" s="12">
        <f t="shared" si="17"/>
        <v>52</v>
      </c>
    </row>
    <row r="82" spans="1:15" ht="15" customHeight="1" x14ac:dyDescent="0.25">
      <c r="A82" s="19" t="s">
        <v>125</v>
      </c>
      <c r="B82" s="35" t="s">
        <v>65</v>
      </c>
      <c r="C82" s="15" t="s">
        <v>51</v>
      </c>
      <c r="D82" s="16">
        <f t="shared" si="14"/>
        <v>11.8</v>
      </c>
      <c r="E82" s="16"/>
      <c r="F82" s="16"/>
      <c r="G82" s="16">
        <v>11.8</v>
      </c>
      <c r="H82" s="10">
        <f t="shared" si="15"/>
        <v>0</v>
      </c>
      <c r="I82" s="10"/>
      <c r="J82" s="10"/>
      <c r="K82" s="10"/>
      <c r="L82" s="12">
        <f t="shared" si="16"/>
        <v>11.8</v>
      </c>
      <c r="M82" s="12">
        <f t="shared" si="17"/>
        <v>0</v>
      </c>
      <c r="N82" s="12">
        <f t="shared" si="17"/>
        <v>0</v>
      </c>
      <c r="O82" s="12">
        <f t="shared" si="17"/>
        <v>11.8</v>
      </c>
    </row>
    <row r="83" spans="1:15" ht="15" customHeight="1" x14ac:dyDescent="0.25">
      <c r="A83" s="337" t="s">
        <v>126</v>
      </c>
      <c r="B83" s="35" t="s">
        <v>50</v>
      </c>
      <c r="C83" s="15" t="s">
        <v>51</v>
      </c>
      <c r="D83" s="16">
        <f t="shared" si="14"/>
        <v>33.5</v>
      </c>
      <c r="E83" s="16"/>
      <c r="F83" s="16">
        <v>33.5</v>
      </c>
      <c r="G83" s="16"/>
      <c r="H83" s="10">
        <f t="shared" si="15"/>
        <v>2</v>
      </c>
      <c r="I83" s="10"/>
      <c r="J83" s="10">
        <v>2</v>
      </c>
      <c r="K83" s="10"/>
      <c r="L83" s="12">
        <f t="shared" si="16"/>
        <v>35.5</v>
      </c>
      <c r="M83" s="12">
        <f t="shared" ref="M83:O114" si="18">E83+I83</f>
        <v>0</v>
      </c>
      <c r="N83" s="12">
        <f t="shared" si="18"/>
        <v>35.5</v>
      </c>
      <c r="O83" s="12">
        <f t="shared" si="18"/>
        <v>0</v>
      </c>
    </row>
    <row r="84" spans="1:15" ht="15" customHeight="1" x14ac:dyDescent="0.25">
      <c r="A84" s="32" t="s">
        <v>127</v>
      </c>
      <c r="B84" s="35" t="s">
        <v>167</v>
      </c>
      <c r="C84" s="15" t="s">
        <v>51</v>
      </c>
      <c r="D84" s="16">
        <f t="shared" si="14"/>
        <v>9.3000000000000007</v>
      </c>
      <c r="E84" s="16"/>
      <c r="F84" s="16"/>
      <c r="G84" s="16">
        <v>9.3000000000000007</v>
      </c>
      <c r="H84" s="10">
        <f t="shared" si="15"/>
        <v>0</v>
      </c>
      <c r="I84" s="10"/>
      <c r="J84" s="10"/>
      <c r="K84" s="10"/>
      <c r="L84" s="12">
        <f t="shared" si="16"/>
        <v>9.3000000000000007</v>
      </c>
      <c r="M84" s="12">
        <f t="shared" si="18"/>
        <v>0</v>
      </c>
      <c r="N84" s="12">
        <f t="shared" si="18"/>
        <v>0</v>
      </c>
      <c r="O84" s="12">
        <f t="shared" si="18"/>
        <v>9.3000000000000007</v>
      </c>
    </row>
    <row r="85" spans="1:15" s="37" customFormat="1" ht="15" customHeight="1" x14ac:dyDescent="0.25">
      <c r="A85" s="32">
        <v>65</v>
      </c>
      <c r="B85" s="35" t="s">
        <v>168</v>
      </c>
      <c r="C85" s="15" t="s">
        <v>51</v>
      </c>
      <c r="D85" s="16">
        <f t="shared" si="14"/>
        <v>6.8</v>
      </c>
      <c r="E85" s="16">
        <v>0.8</v>
      </c>
      <c r="F85" s="16"/>
      <c r="G85" s="16">
        <v>6</v>
      </c>
      <c r="H85" s="10">
        <f t="shared" si="15"/>
        <v>0</v>
      </c>
      <c r="I85" s="10"/>
      <c r="J85" s="10"/>
      <c r="K85" s="10"/>
      <c r="L85" s="12">
        <f t="shared" si="16"/>
        <v>6.8</v>
      </c>
      <c r="M85" s="12">
        <f t="shared" si="18"/>
        <v>0.8</v>
      </c>
      <c r="N85" s="12">
        <f t="shared" si="18"/>
        <v>0</v>
      </c>
      <c r="O85" s="12">
        <f t="shared" si="18"/>
        <v>6</v>
      </c>
    </row>
    <row r="86" spans="1:15" ht="15.95" customHeight="1" x14ac:dyDescent="0.25">
      <c r="A86" s="339" t="s">
        <v>129</v>
      </c>
      <c r="B86" s="27" t="s">
        <v>177</v>
      </c>
      <c r="C86" s="25"/>
      <c r="D86" s="21">
        <f>SUM(D50:D85)</f>
        <v>620.99999999999977</v>
      </c>
      <c r="E86" s="21">
        <f>SUM(E50:E85)</f>
        <v>12.699999999999998</v>
      </c>
      <c r="F86" s="21">
        <f>SUM(F50:F85)</f>
        <v>72.699999999999989</v>
      </c>
      <c r="G86" s="21">
        <f>SUM(G50:G85)</f>
        <v>535.59999999999991</v>
      </c>
      <c r="H86" s="24">
        <f>SUM(H51:H85)</f>
        <v>-23.2</v>
      </c>
      <c r="I86" s="24">
        <f>SUM(I51:I85)</f>
        <v>-0.5</v>
      </c>
      <c r="J86" s="24">
        <f>SUM(J51:J85)</f>
        <v>1.6</v>
      </c>
      <c r="K86" s="24">
        <f>SUM(K51:K85)</f>
        <v>-24.299999999999997</v>
      </c>
      <c r="L86" s="21">
        <f>SUM(L50:L85)</f>
        <v>597.79999999999973</v>
      </c>
      <c r="M86" s="21">
        <f>SUM(M50:M85)</f>
        <v>12.199999999999998</v>
      </c>
      <c r="N86" s="21">
        <f>SUM(N50:N85)</f>
        <v>74.300000000000011</v>
      </c>
      <c r="O86" s="21">
        <f>SUM(O50:O85)</f>
        <v>511.29999999999995</v>
      </c>
    </row>
    <row r="87" spans="1:15" ht="15.95" customHeight="1" x14ac:dyDescent="0.25">
      <c r="A87" s="32" t="s">
        <v>130</v>
      </c>
      <c r="B87" s="523" t="s">
        <v>66</v>
      </c>
      <c r="C87" s="524"/>
      <c r="D87" s="524"/>
      <c r="E87" s="524"/>
      <c r="F87" s="524"/>
      <c r="G87" s="524"/>
      <c r="H87" s="524"/>
      <c r="I87" s="524"/>
      <c r="J87" s="524"/>
      <c r="K87" s="524"/>
      <c r="L87" s="524"/>
      <c r="M87" s="524"/>
      <c r="N87" s="524"/>
      <c r="O87" s="525"/>
    </row>
    <row r="88" spans="1:15" ht="15" customHeight="1" x14ac:dyDescent="0.25">
      <c r="A88" s="32" t="s">
        <v>131</v>
      </c>
      <c r="B88" s="29" t="s">
        <v>7</v>
      </c>
      <c r="C88" s="39" t="s">
        <v>30</v>
      </c>
      <c r="D88" s="16">
        <f>E88+F88+G88</f>
        <v>0.8</v>
      </c>
      <c r="E88" s="16">
        <v>0.4</v>
      </c>
      <c r="F88" s="16">
        <v>0.4</v>
      </c>
      <c r="G88" s="16"/>
      <c r="H88" s="10">
        <f>I88+J88+K88</f>
        <v>0</v>
      </c>
      <c r="I88" s="10"/>
      <c r="J88" s="10"/>
      <c r="K88" s="10"/>
      <c r="L88" s="12">
        <f>M88+N88+O88</f>
        <v>0.8</v>
      </c>
      <c r="M88" s="12">
        <f>E88+I88</f>
        <v>0.4</v>
      </c>
      <c r="N88" s="12">
        <f>F88+J88</f>
        <v>0.4</v>
      </c>
      <c r="O88" s="12">
        <f>G88+K88</f>
        <v>0</v>
      </c>
    </row>
    <row r="89" spans="1:15" ht="15" customHeight="1" x14ac:dyDescent="0.25">
      <c r="A89" s="32" t="s">
        <v>132</v>
      </c>
      <c r="B89" s="29" t="s">
        <v>10</v>
      </c>
      <c r="C89" s="39" t="s">
        <v>30</v>
      </c>
      <c r="D89" s="16">
        <f t="shared" ref="D89:D102" si="19">E89+F89+G89</f>
        <v>0.8</v>
      </c>
      <c r="E89" s="16"/>
      <c r="F89" s="16">
        <v>0.8</v>
      </c>
      <c r="G89" s="16"/>
      <c r="H89" s="10">
        <f t="shared" ref="H89:H102" si="20">I89+J89+K89</f>
        <v>0</v>
      </c>
      <c r="I89" s="10"/>
      <c r="J89" s="10"/>
      <c r="K89" s="10"/>
      <c r="L89" s="12">
        <f t="shared" ref="L89:L102" si="21">M89+N89+O89</f>
        <v>0.8</v>
      </c>
      <c r="M89" s="12">
        <f t="shared" ref="M89:O102" si="22">E89+I89</f>
        <v>0</v>
      </c>
      <c r="N89" s="12">
        <f t="shared" si="22"/>
        <v>0.8</v>
      </c>
      <c r="O89" s="12">
        <f t="shared" si="22"/>
        <v>0</v>
      </c>
    </row>
    <row r="90" spans="1:15" ht="15" customHeight="1" x14ac:dyDescent="0.25">
      <c r="A90" s="32" t="s">
        <v>163</v>
      </c>
      <c r="B90" s="29" t="s">
        <v>11</v>
      </c>
      <c r="C90" s="39" t="s">
        <v>30</v>
      </c>
      <c r="D90" s="16">
        <f t="shared" si="19"/>
        <v>1.2</v>
      </c>
      <c r="E90" s="16"/>
      <c r="F90" s="16">
        <v>1.2</v>
      </c>
      <c r="G90" s="16"/>
      <c r="H90" s="10">
        <f t="shared" si="20"/>
        <v>0</v>
      </c>
      <c r="I90" s="10"/>
      <c r="J90" s="10"/>
      <c r="K90" s="10"/>
      <c r="L90" s="12">
        <f t="shared" si="21"/>
        <v>1.2</v>
      </c>
      <c r="M90" s="12">
        <f t="shared" si="22"/>
        <v>0</v>
      </c>
      <c r="N90" s="12">
        <f t="shared" si="22"/>
        <v>1.2</v>
      </c>
      <c r="O90" s="12">
        <f t="shared" si="22"/>
        <v>0</v>
      </c>
    </row>
    <row r="91" spans="1:15" ht="15" customHeight="1" x14ac:dyDescent="0.25">
      <c r="A91" s="32" t="s">
        <v>133</v>
      </c>
      <c r="B91" s="29" t="s">
        <v>15</v>
      </c>
      <c r="C91" s="39" t="s">
        <v>30</v>
      </c>
      <c r="D91" s="16">
        <f t="shared" si="19"/>
        <v>0.8</v>
      </c>
      <c r="E91" s="16"/>
      <c r="F91" s="16">
        <v>0.8</v>
      </c>
      <c r="G91" s="16"/>
      <c r="H91" s="10">
        <f t="shared" si="20"/>
        <v>0.2</v>
      </c>
      <c r="I91" s="10"/>
      <c r="J91" s="10">
        <v>0.2</v>
      </c>
      <c r="K91" s="10"/>
      <c r="L91" s="12">
        <f t="shared" si="21"/>
        <v>1</v>
      </c>
      <c r="M91" s="12">
        <f t="shared" si="22"/>
        <v>0</v>
      </c>
      <c r="N91" s="12">
        <f t="shared" si="22"/>
        <v>1</v>
      </c>
      <c r="O91" s="12">
        <f t="shared" si="22"/>
        <v>0</v>
      </c>
    </row>
    <row r="92" spans="1:15" ht="15" customHeight="1" x14ac:dyDescent="0.25">
      <c r="A92" s="32" t="s">
        <v>134</v>
      </c>
      <c r="B92" s="29" t="s">
        <v>16</v>
      </c>
      <c r="C92" s="39" t="s">
        <v>30</v>
      </c>
      <c r="D92" s="16">
        <f t="shared" si="19"/>
        <v>0.89999999999999991</v>
      </c>
      <c r="E92" s="16">
        <v>0.3</v>
      </c>
      <c r="F92" s="16">
        <v>0.6</v>
      </c>
      <c r="G92" s="16"/>
      <c r="H92" s="10">
        <f t="shared" si="20"/>
        <v>0.1</v>
      </c>
      <c r="I92" s="10"/>
      <c r="J92" s="10">
        <v>0.1</v>
      </c>
      <c r="K92" s="10"/>
      <c r="L92" s="12">
        <f t="shared" si="21"/>
        <v>1</v>
      </c>
      <c r="M92" s="12">
        <f t="shared" si="22"/>
        <v>0.3</v>
      </c>
      <c r="N92" s="12">
        <f t="shared" si="22"/>
        <v>0.7</v>
      </c>
      <c r="O92" s="12">
        <f t="shared" si="22"/>
        <v>0</v>
      </c>
    </row>
    <row r="93" spans="1:15" ht="15" customHeight="1" x14ac:dyDescent="0.25">
      <c r="A93" s="32" t="s">
        <v>135</v>
      </c>
      <c r="B93" s="29" t="s">
        <v>27</v>
      </c>
      <c r="C93" s="39" t="s">
        <v>30</v>
      </c>
      <c r="D93" s="16">
        <f t="shared" si="19"/>
        <v>18.8</v>
      </c>
      <c r="E93" s="16"/>
      <c r="F93" s="16">
        <v>16.5</v>
      </c>
      <c r="G93" s="16">
        <v>2.2999999999999998</v>
      </c>
      <c r="H93" s="10">
        <f t="shared" si="20"/>
        <v>2.5</v>
      </c>
      <c r="I93" s="10"/>
      <c r="J93" s="10">
        <v>2.5</v>
      </c>
      <c r="K93" s="10"/>
      <c r="L93" s="12">
        <f t="shared" si="21"/>
        <v>21.3</v>
      </c>
      <c r="M93" s="12">
        <f t="shared" si="22"/>
        <v>0</v>
      </c>
      <c r="N93" s="12">
        <f t="shared" si="22"/>
        <v>19</v>
      </c>
      <c r="O93" s="12">
        <f t="shared" si="22"/>
        <v>2.2999999999999998</v>
      </c>
    </row>
    <row r="94" spans="1:15" ht="15" customHeight="1" x14ac:dyDescent="0.25">
      <c r="A94" s="32" t="s">
        <v>136</v>
      </c>
      <c r="B94" s="29" t="s">
        <v>57</v>
      </c>
      <c r="C94" s="39" t="s">
        <v>30</v>
      </c>
      <c r="D94" s="16">
        <f t="shared" si="19"/>
        <v>3.9000000000000004</v>
      </c>
      <c r="E94" s="16">
        <v>0.2</v>
      </c>
      <c r="F94" s="16">
        <v>3.7</v>
      </c>
      <c r="G94" s="16"/>
      <c r="H94" s="10">
        <f t="shared" si="20"/>
        <v>0.1</v>
      </c>
      <c r="I94" s="10"/>
      <c r="J94" s="10">
        <v>0.1</v>
      </c>
      <c r="K94" s="10"/>
      <c r="L94" s="12">
        <f t="shared" si="21"/>
        <v>4</v>
      </c>
      <c r="M94" s="12">
        <f t="shared" si="22"/>
        <v>0.2</v>
      </c>
      <c r="N94" s="12">
        <f t="shared" si="22"/>
        <v>3.8000000000000003</v>
      </c>
      <c r="O94" s="12">
        <f t="shared" si="22"/>
        <v>0</v>
      </c>
    </row>
    <row r="95" spans="1:15" ht="15" customHeight="1" x14ac:dyDescent="0.25">
      <c r="A95" s="32" t="s">
        <v>137</v>
      </c>
      <c r="B95" s="29" t="s">
        <v>58</v>
      </c>
      <c r="C95" s="39" t="s">
        <v>30</v>
      </c>
      <c r="D95" s="16">
        <f t="shared" si="19"/>
        <v>2.9</v>
      </c>
      <c r="E95" s="16">
        <v>0.3</v>
      </c>
      <c r="F95" s="16">
        <v>2.6</v>
      </c>
      <c r="G95" s="16"/>
      <c r="H95" s="10">
        <f t="shared" si="20"/>
        <v>0</v>
      </c>
      <c r="I95" s="10"/>
      <c r="J95" s="10"/>
      <c r="K95" s="10"/>
      <c r="L95" s="12">
        <f t="shared" si="21"/>
        <v>2.9</v>
      </c>
      <c r="M95" s="12">
        <f t="shared" si="22"/>
        <v>0.3</v>
      </c>
      <c r="N95" s="12">
        <f t="shared" si="22"/>
        <v>2.6</v>
      </c>
      <c r="O95" s="12">
        <f t="shared" si="22"/>
        <v>0</v>
      </c>
    </row>
    <row r="96" spans="1:15" ht="15" customHeight="1" x14ac:dyDescent="0.25">
      <c r="A96" s="38" t="s">
        <v>138</v>
      </c>
      <c r="B96" s="29" t="s">
        <v>394</v>
      </c>
      <c r="C96" s="39" t="s">
        <v>30</v>
      </c>
      <c r="D96" s="16">
        <f t="shared" si="19"/>
        <v>1.3</v>
      </c>
      <c r="E96" s="16">
        <v>0.1</v>
      </c>
      <c r="F96" s="16">
        <v>1.2</v>
      </c>
      <c r="G96" s="16"/>
      <c r="H96" s="10">
        <f t="shared" si="20"/>
        <v>0</v>
      </c>
      <c r="I96" s="10"/>
      <c r="J96" s="10"/>
      <c r="K96" s="10"/>
      <c r="L96" s="12">
        <f t="shared" si="21"/>
        <v>1.3</v>
      </c>
      <c r="M96" s="12">
        <f t="shared" si="22"/>
        <v>0.1</v>
      </c>
      <c r="N96" s="12">
        <f t="shared" si="22"/>
        <v>1.2</v>
      </c>
      <c r="O96" s="12">
        <f t="shared" si="22"/>
        <v>0</v>
      </c>
    </row>
    <row r="97" spans="1:15" ht="15" customHeight="1" x14ac:dyDescent="0.25">
      <c r="A97" s="13" t="s">
        <v>139</v>
      </c>
      <c r="B97" s="29" t="s">
        <v>395</v>
      </c>
      <c r="C97" s="39" t="s">
        <v>30</v>
      </c>
      <c r="D97" s="16">
        <f t="shared" si="19"/>
        <v>0.6</v>
      </c>
      <c r="E97" s="16">
        <v>0.3</v>
      </c>
      <c r="F97" s="16">
        <v>0.3</v>
      </c>
      <c r="G97" s="16"/>
      <c r="H97" s="10">
        <f t="shared" si="20"/>
        <v>0</v>
      </c>
      <c r="I97" s="10"/>
      <c r="J97" s="10"/>
      <c r="K97" s="10"/>
      <c r="L97" s="12">
        <f t="shared" si="21"/>
        <v>0.6</v>
      </c>
      <c r="M97" s="12">
        <f t="shared" si="22"/>
        <v>0.3</v>
      </c>
      <c r="N97" s="12">
        <f t="shared" si="22"/>
        <v>0.3</v>
      </c>
      <c r="O97" s="12">
        <f t="shared" si="22"/>
        <v>0</v>
      </c>
    </row>
    <row r="98" spans="1:15" ht="15" customHeight="1" x14ac:dyDescent="0.25">
      <c r="A98" s="13" t="s">
        <v>164</v>
      </c>
      <c r="B98" s="29" t="s">
        <v>67</v>
      </c>
      <c r="C98" s="39" t="s">
        <v>30</v>
      </c>
      <c r="D98" s="16">
        <f t="shared" si="19"/>
        <v>1.2999999999999998</v>
      </c>
      <c r="E98" s="16">
        <v>0.6</v>
      </c>
      <c r="F98" s="16">
        <v>0.7</v>
      </c>
      <c r="G98" s="16"/>
      <c r="H98" s="10">
        <f t="shared" si="20"/>
        <v>0</v>
      </c>
      <c r="I98" s="10">
        <v>-0.1</v>
      </c>
      <c r="J98" s="10">
        <v>0.1</v>
      </c>
      <c r="K98" s="10"/>
      <c r="L98" s="12">
        <f t="shared" si="21"/>
        <v>1.2999999999999998</v>
      </c>
      <c r="M98" s="12">
        <f t="shared" si="22"/>
        <v>0.5</v>
      </c>
      <c r="N98" s="12">
        <f t="shared" si="22"/>
        <v>0.79999999999999993</v>
      </c>
      <c r="O98" s="12">
        <f t="shared" si="22"/>
        <v>0</v>
      </c>
    </row>
    <row r="99" spans="1:15" ht="15" customHeight="1" x14ac:dyDescent="0.25">
      <c r="A99" s="337" t="s">
        <v>140</v>
      </c>
      <c r="B99" s="29" t="s">
        <v>154</v>
      </c>
      <c r="C99" s="39" t="s">
        <v>30</v>
      </c>
      <c r="D99" s="16">
        <f t="shared" si="19"/>
        <v>2.1</v>
      </c>
      <c r="E99" s="16">
        <v>0.8</v>
      </c>
      <c r="F99" s="16">
        <v>1.3</v>
      </c>
      <c r="G99" s="16"/>
      <c r="H99" s="10">
        <f t="shared" si="20"/>
        <v>-0.3</v>
      </c>
      <c r="I99" s="10">
        <v>-0.3</v>
      </c>
      <c r="J99" s="10"/>
      <c r="K99" s="10"/>
      <c r="L99" s="12">
        <f t="shared" si="21"/>
        <v>1.8</v>
      </c>
      <c r="M99" s="12">
        <f t="shared" si="22"/>
        <v>0.5</v>
      </c>
      <c r="N99" s="12">
        <f t="shared" si="22"/>
        <v>1.3</v>
      </c>
      <c r="O99" s="12">
        <f t="shared" si="22"/>
        <v>0</v>
      </c>
    </row>
    <row r="100" spans="1:15" ht="15" customHeight="1" x14ac:dyDescent="0.25">
      <c r="A100" s="13" t="s">
        <v>183</v>
      </c>
      <c r="B100" s="29" t="s">
        <v>28</v>
      </c>
      <c r="C100" s="39" t="s">
        <v>30</v>
      </c>
      <c r="D100" s="16">
        <f t="shared" si="19"/>
        <v>2.1</v>
      </c>
      <c r="E100" s="16">
        <v>0.5</v>
      </c>
      <c r="F100" s="16">
        <v>1.6</v>
      </c>
      <c r="G100" s="16"/>
      <c r="H100" s="10">
        <f t="shared" si="20"/>
        <v>0</v>
      </c>
      <c r="I100" s="10"/>
      <c r="J100" s="10"/>
      <c r="K100" s="10"/>
      <c r="L100" s="12">
        <f t="shared" si="21"/>
        <v>2.1</v>
      </c>
      <c r="M100" s="12">
        <f t="shared" si="22"/>
        <v>0.5</v>
      </c>
      <c r="N100" s="12">
        <f t="shared" si="22"/>
        <v>1.6</v>
      </c>
      <c r="O100" s="12">
        <f t="shared" si="22"/>
        <v>0</v>
      </c>
    </row>
    <row r="101" spans="1:15" ht="15" customHeight="1" x14ac:dyDescent="0.25">
      <c r="A101" s="13" t="s">
        <v>184</v>
      </c>
      <c r="B101" s="12" t="s">
        <v>29</v>
      </c>
      <c r="C101" s="39" t="s">
        <v>30</v>
      </c>
      <c r="D101" s="16">
        <f t="shared" si="19"/>
        <v>18.5</v>
      </c>
      <c r="E101" s="16">
        <v>14</v>
      </c>
      <c r="F101" s="16">
        <v>4.5</v>
      </c>
      <c r="G101" s="16"/>
      <c r="H101" s="10">
        <f t="shared" si="20"/>
        <v>-1</v>
      </c>
      <c r="I101" s="10">
        <v>1</v>
      </c>
      <c r="J101" s="10">
        <v>-2</v>
      </c>
      <c r="K101" s="10"/>
      <c r="L101" s="12">
        <f t="shared" si="21"/>
        <v>17.5</v>
      </c>
      <c r="M101" s="12">
        <f t="shared" si="22"/>
        <v>15</v>
      </c>
      <c r="N101" s="12">
        <f t="shared" si="22"/>
        <v>2.5</v>
      </c>
      <c r="O101" s="12">
        <f t="shared" si="22"/>
        <v>0</v>
      </c>
    </row>
    <row r="102" spans="1:15" ht="15" customHeight="1" x14ac:dyDescent="0.25">
      <c r="A102" s="13" t="s">
        <v>185</v>
      </c>
      <c r="B102" s="41" t="s">
        <v>64</v>
      </c>
      <c r="C102" s="39" t="s">
        <v>30</v>
      </c>
      <c r="D102" s="16">
        <f t="shared" si="19"/>
        <v>13.2</v>
      </c>
      <c r="E102" s="16">
        <v>0.2</v>
      </c>
      <c r="F102" s="16"/>
      <c r="G102" s="16">
        <v>13</v>
      </c>
      <c r="H102" s="10">
        <f t="shared" si="20"/>
        <v>-1.2</v>
      </c>
      <c r="I102" s="10"/>
      <c r="J102" s="10"/>
      <c r="K102" s="10">
        <v>-1.2</v>
      </c>
      <c r="L102" s="12">
        <f t="shared" si="21"/>
        <v>12</v>
      </c>
      <c r="M102" s="12">
        <f t="shared" si="22"/>
        <v>0.2</v>
      </c>
      <c r="N102" s="12">
        <f t="shared" si="22"/>
        <v>0</v>
      </c>
      <c r="O102" s="12">
        <f t="shared" si="22"/>
        <v>11.8</v>
      </c>
    </row>
    <row r="103" spans="1:15" ht="15.95" customHeight="1" x14ac:dyDescent="0.25">
      <c r="A103" s="338" t="s">
        <v>186</v>
      </c>
      <c r="B103" s="27" t="s">
        <v>179</v>
      </c>
      <c r="C103" s="25"/>
      <c r="D103" s="23">
        <f>SUM(D88:D102)</f>
        <v>69.2</v>
      </c>
      <c r="E103" s="23">
        <f>SUM(E88:E102)</f>
        <v>17.7</v>
      </c>
      <c r="F103" s="23">
        <f>SUM(F88:F102)</f>
        <v>36.200000000000003</v>
      </c>
      <c r="G103" s="23">
        <f>SUM(G88:G102)</f>
        <v>15.3</v>
      </c>
      <c r="H103" s="24">
        <f t="shared" ref="H103:O103" si="23">SUM(H88:H102)</f>
        <v>0.40000000000000013</v>
      </c>
      <c r="I103" s="24">
        <f t="shared" si="23"/>
        <v>0.6</v>
      </c>
      <c r="J103" s="24">
        <f t="shared" si="23"/>
        <v>1</v>
      </c>
      <c r="K103" s="24">
        <f t="shared" si="23"/>
        <v>-1.2</v>
      </c>
      <c r="L103" s="21">
        <f t="shared" si="23"/>
        <v>69.599999999999994</v>
      </c>
      <c r="M103" s="21">
        <f t="shared" si="23"/>
        <v>18.3</v>
      </c>
      <c r="N103" s="21">
        <f t="shared" si="23"/>
        <v>37.200000000000003</v>
      </c>
      <c r="O103" s="21">
        <f t="shared" si="23"/>
        <v>14.100000000000001</v>
      </c>
    </row>
    <row r="104" spans="1:15" ht="15.95" customHeight="1" x14ac:dyDescent="0.25">
      <c r="A104" s="38" t="s">
        <v>187</v>
      </c>
      <c r="B104" s="523" t="s">
        <v>68</v>
      </c>
      <c r="C104" s="524"/>
      <c r="D104" s="524"/>
      <c r="E104" s="524"/>
      <c r="F104" s="524"/>
      <c r="G104" s="524"/>
      <c r="H104" s="524"/>
      <c r="I104" s="524"/>
      <c r="J104" s="524"/>
      <c r="K104" s="524"/>
      <c r="L104" s="524"/>
      <c r="M104" s="524"/>
      <c r="N104" s="524"/>
      <c r="O104" s="525"/>
    </row>
    <row r="105" spans="1:15" ht="15" customHeight="1" x14ac:dyDescent="0.25">
      <c r="A105" s="38" t="s">
        <v>188</v>
      </c>
      <c r="B105" s="11" t="s">
        <v>52</v>
      </c>
      <c r="C105" s="7" t="s">
        <v>24</v>
      </c>
      <c r="D105" s="8">
        <f>E105+F105+G105</f>
        <v>233</v>
      </c>
      <c r="E105" s="42"/>
      <c r="F105" s="42"/>
      <c r="G105" s="42">
        <v>233</v>
      </c>
      <c r="H105" s="10">
        <f>I105+J105+K105</f>
        <v>0</v>
      </c>
      <c r="I105" s="10"/>
      <c r="J105" s="10"/>
      <c r="K105" s="10"/>
      <c r="L105" s="12">
        <f>M105+N105+O105</f>
        <v>233</v>
      </c>
      <c r="M105" s="12">
        <f t="shared" ref="M105:O109" si="24">E105+I105</f>
        <v>0</v>
      </c>
      <c r="N105" s="12">
        <f t="shared" si="24"/>
        <v>0</v>
      </c>
      <c r="O105" s="12">
        <f t="shared" si="24"/>
        <v>233</v>
      </c>
    </row>
    <row r="106" spans="1:15" ht="15" customHeight="1" x14ac:dyDescent="0.25">
      <c r="A106" s="38" t="s">
        <v>189</v>
      </c>
      <c r="B106" s="12" t="s">
        <v>53</v>
      </c>
      <c r="C106" s="15" t="s">
        <v>24</v>
      </c>
      <c r="D106" s="16">
        <f>E106+F106+G106</f>
        <v>40</v>
      </c>
      <c r="E106" s="16"/>
      <c r="F106" s="16"/>
      <c r="G106" s="16">
        <v>40</v>
      </c>
      <c r="H106" s="10">
        <f>I106+J106+K106</f>
        <v>2.5</v>
      </c>
      <c r="I106" s="10"/>
      <c r="J106" s="10"/>
      <c r="K106" s="10">
        <v>2.5</v>
      </c>
      <c r="L106" s="12">
        <f>M106+N106+O106</f>
        <v>42.5</v>
      </c>
      <c r="M106" s="12">
        <f t="shared" si="24"/>
        <v>0</v>
      </c>
      <c r="N106" s="12">
        <f t="shared" si="24"/>
        <v>0</v>
      </c>
      <c r="O106" s="12">
        <f t="shared" si="24"/>
        <v>42.5</v>
      </c>
    </row>
    <row r="107" spans="1:15" ht="15" customHeight="1" x14ac:dyDescent="0.25">
      <c r="A107" s="38" t="s">
        <v>190</v>
      </c>
      <c r="B107" s="12" t="s">
        <v>167</v>
      </c>
      <c r="C107" s="15" t="s">
        <v>24</v>
      </c>
      <c r="D107" s="16">
        <f>E107+F107+G107</f>
        <v>5.6</v>
      </c>
      <c r="E107" s="43"/>
      <c r="F107" s="43"/>
      <c r="G107" s="43">
        <v>5.6</v>
      </c>
      <c r="H107" s="10">
        <f>I107+J107+K107</f>
        <v>0</v>
      </c>
      <c r="I107" s="10"/>
      <c r="J107" s="10"/>
      <c r="K107" s="10"/>
      <c r="L107" s="12">
        <f>M107+N107+O107</f>
        <v>5.6</v>
      </c>
      <c r="M107" s="12">
        <f t="shared" si="24"/>
        <v>0</v>
      </c>
      <c r="N107" s="12">
        <f t="shared" si="24"/>
        <v>0</v>
      </c>
      <c r="O107" s="12">
        <f t="shared" si="24"/>
        <v>5.6</v>
      </c>
    </row>
    <row r="108" spans="1:15" s="37" customFormat="1" ht="15" customHeight="1" x14ac:dyDescent="0.25">
      <c r="A108" s="38" t="s">
        <v>191</v>
      </c>
      <c r="B108" s="12" t="s">
        <v>69</v>
      </c>
      <c r="C108" s="30" t="s">
        <v>24</v>
      </c>
      <c r="D108" s="16">
        <f>E108+F108+G108</f>
        <v>4.3</v>
      </c>
      <c r="E108" s="16"/>
      <c r="F108" s="16"/>
      <c r="G108" s="16">
        <v>4.3</v>
      </c>
      <c r="H108" s="10">
        <f>I108+J108+K108</f>
        <v>0</v>
      </c>
      <c r="I108" s="10"/>
      <c r="J108" s="10"/>
      <c r="K108" s="10"/>
      <c r="L108" s="12">
        <f>M108+N108+O108</f>
        <v>4.3</v>
      </c>
      <c r="M108" s="12">
        <f t="shared" si="24"/>
        <v>0</v>
      </c>
      <c r="N108" s="12">
        <f t="shared" si="24"/>
        <v>0</v>
      </c>
      <c r="O108" s="12">
        <f t="shared" si="24"/>
        <v>4.3</v>
      </c>
    </row>
    <row r="109" spans="1:15" ht="15" customHeight="1" x14ac:dyDescent="0.25">
      <c r="A109" s="38" t="s">
        <v>192</v>
      </c>
      <c r="B109" s="12" t="s">
        <v>532</v>
      </c>
      <c r="C109" s="15" t="s">
        <v>24</v>
      </c>
      <c r="D109" s="16">
        <f>E109+F109+G109</f>
        <v>6.3999999999999995</v>
      </c>
      <c r="E109" s="43">
        <v>0.1</v>
      </c>
      <c r="F109" s="43"/>
      <c r="G109" s="43">
        <v>6.3</v>
      </c>
      <c r="H109" s="10">
        <f>I109+J109+K109</f>
        <v>0</v>
      </c>
      <c r="I109" s="10"/>
      <c r="J109" s="10"/>
      <c r="K109" s="10"/>
      <c r="L109" s="12">
        <f>M109+N109+O109</f>
        <v>6.3999999999999995</v>
      </c>
      <c r="M109" s="12">
        <f t="shared" si="24"/>
        <v>0.1</v>
      </c>
      <c r="N109" s="12">
        <f t="shared" si="24"/>
        <v>0</v>
      </c>
      <c r="O109" s="12">
        <f t="shared" si="24"/>
        <v>6.3</v>
      </c>
    </row>
    <row r="110" spans="1:15" ht="15.95" customHeight="1" x14ac:dyDescent="0.25">
      <c r="A110" s="20" t="s">
        <v>193</v>
      </c>
      <c r="B110" s="44" t="s">
        <v>180</v>
      </c>
      <c r="C110" s="25"/>
      <c r="D110" s="23">
        <f>SUM(D105:D109)</f>
        <v>289.3</v>
      </c>
      <c r="E110" s="23">
        <f t="shared" ref="E110:G110" si="25">SUM(E105:E109)</f>
        <v>0.1</v>
      </c>
      <c r="F110" s="23">
        <f t="shared" si="25"/>
        <v>0</v>
      </c>
      <c r="G110" s="23">
        <f t="shared" si="25"/>
        <v>289.20000000000005</v>
      </c>
      <c r="H110" s="24">
        <f>SUM(H105:H109)</f>
        <v>2.5</v>
      </c>
      <c r="I110" s="24">
        <f t="shared" ref="I110:K110" si="26">SUM(I105:I109)</f>
        <v>0</v>
      </c>
      <c r="J110" s="24">
        <f t="shared" si="26"/>
        <v>0</v>
      </c>
      <c r="K110" s="24">
        <f t="shared" si="26"/>
        <v>2.5</v>
      </c>
      <c r="L110" s="21">
        <f>SUM(L105:L109)</f>
        <v>291.8</v>
      </c>
      <c r="M110" s="21">
        <f t="shared" ref="M110:O110" si="27">SUM(M105:M109)</f>
        <v>0.1</v>
      </c>
      <c r="N110" s="21">
        <f t="shared" si="27"/>
        <v>0</v>
      </c>
      <c r="O110" s="21">
        <f t="shared" si="27"/>
        <v>291.70000000000005</v>
      </c>
    </row>
    <row r="111" spans="1:15" ht="15.95" customHeight="1" x14ac:dyDescent="0.25">
      <c r="A111" s="20" t="s">
        <v>141</v>
      </c>
      <c r="B111" s="45" t="s">
        <v>172</v>
      </c>
      <c r="C111" s="46"/>
      <c r="D111" s="47">
        <f t="shared" ref="D111:O111" si="28">D32+D45+D49+D86+D103+D110</f>
        <v>1146.2999999999997</v>
      </c>
      <c r="E111" s="47">
        <f t="shared" si="28"/>
        <v>187.39999999999998</v>
      </c>
      <c r="F111" s="47">
        <f t="shared" si="28"/>
        <v>118.8</v>
      </c>
      <c r="G111" s="47">
        <f t="shared" si="28"/>
        <v>840.09999999999991</v>
      </c>
      <c r="H111" s="48">
        <f t="shared" si="28"/>
        <v>-20.8</v>
      </c>
      <c r="I111" s="48">
        <f t="shared" si="28"/>
        <v>9.9999999999999978E-2</v>
      </c>
      <c r="J111" s="48">
        <f t="shared" si="28"/>
        <v>2.1</v>
      </c>
      <c r="K111" s="48">
        <f t="shared" si="28"/>
        <v>-22.999999999999996</v>
      </c>
      <c r="L111" s="49">
        <f t="shared" si="28"/>
        <v>1125.4999999999998</v>
      </c>
      <c r="M111" s="49">
        <f t="shared" si="28"/>
        <v>187.5</v>
      </c>
      <c r="N111" s="49">
        <f t="shared" si="28"/>
        <v>120.90000000000002</v>
      </c>
      <c r="O111" s="49">
        <f t="shared" si="28"/>
        <v>817.1</v>
      </c>
    </row>
    <row r="112" spans="1:15" x14ac:dyDescent="0.25">
      <c r="A112" s="55"/>
      <c r="B112" s="50"/>
      <c r="C112" s="51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</row>
    <row r="113" spans="1:7" x14ac:dyDescent="0.25">
      <c r="A113" s="6"/>
      <c r="B113" s="6"/>
      <c r="C113" s="52"/>
      <c r="D113" s="367"/>
      <c r="E113" s="367"/>
      <c r="F113" s="367"/>
      <c r="G113" s="367"/>
    </row>
    <row r="114" spans="1:7" x14ac:dyDescent="0.25">
      <c r="A114" s="6"/>
      <c r="B114" s="6"/>
      <c r="C114" s="52"/>
      <c r="D114" s="218"/>
      <c r="E114" s="218"/>
      <c r="F114" s="218"/>
      <c r="G114" s="218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A201" s="6"/>
      <c r="B201" s="6"/>
      <c r="C201" s="52"/>
      <c r="D201" s="6"/>
      <c r="E201" s="6"/>
      <c r="F201" s="6"/>
      <c r="G201" s="6"/>
    </row>
    <row r="202" spans="1:7" x14ac:dyDescent="0.25">
      <c r="A202" s="6"/>
      <c r="B202" s="6"/>
      <c r="C202" s="52"/>
      <c r="D202" s="6"/>
      <c r="E202" s="6"/>
      <c r="F202" s="6"/>
      <c r="G202" s="6"/>
    </row>
    <row r="203" spans="1:7" x14ac:dyDescent="0.25">
      <c r="A203" s="6"/>
      <c r="B203" s="6"/>
      <c r="C203" s="52"/>
      <c r="D203" s="6"/>
      <c r="E203" s="6"/>
      <c r="F203" s="6"/>
      <c r="G203" s="6"/>
    </row>
    <row r="204" spans="1:7" x14ac:dyDescent="0.25">
      <c r="A204" s="6"/>
      <c r="B204" s="6"/>
      <c r="C204" s="52"/>
      <c r="D204" s="6"/>
      <c r="E204" s="6"/>
      <c r="F204" s="6"/>
      <c r="G204" s="6"/>
    </row>
    <row r="205" spans="1:7" x14ac:dyDescent="0.25">
      <c r="A205" s="6"/>
      <c r="B205" s="6"/>
      <c r="C205" s="52"/>
      <c r="D205" s="6"/>
      <c r="E205" s="6"/>
      <c r="F205" s="6"/>
      <c r="G205" s="6"/>
    </row>
    <row r="206" spans="1:7" x14ac:dyDescent="0.25">
      <c r="A206" s="6"/>
      <c r="B206" s="6"/>
      <c r="C206" s="52"/>
      <c r="D206" s="6"/>
      <c r="E206" s="6"/>
      <c r="F206" s="6"/>
      <c r="G206" s="6"/>
    </row>
    <row r="207" spans="1:7" x14ac:dyDescent="0.25">
      <c r="A207" s="6"/>
      <c r="B207" s="6"/>
      <c r="C207" s="52"/>
      <c r="D207" s="6"/>
      <c r="E207" s="6"/>
      <c r="F207" s="6"/>
      <c r="G207" s="6"/>
    </row>
    <row r="208" spans="1:7" x14ac:dyDescent="0.25">
      <c r="A208" s="6"/>
      <c r="B208" s="6"/>
      <c r="C208" s="52"/>
      <c r="D208" s="6"/>
      <c r="E208" s="6"/>
      <c r="F208" s="6"/>
      <c r="G208" s="6"/>
    </row>
    <row r="209" spans="1:7" x14ac:dyDescent="0.25">
      <c r="A209" s="6"/>
      <c r="B209" s="6"/>
      <c r="C209" s="52"/>
      <c r="D209" s="6"/>
      <c r="E209" s="6"/>
      <c r="F209" s="6"/>
      <c r="G209" s="6"/>
    </row>
    <row r="210" spans="1:7" x14ac:dyDescent="0.25">
      <c r="C210" s="53"/>
    </row>
    <row r="211" spans="1:7" x14ac:dyDescent="0.25">
      <c r="C211" s="53"/>
    </row>
    <row r="212" spans="1:7" x14ac:dyDescent="0.25">
      <c r="C212" s="53"/>
    </row>
    <row r="213" spans="1:7" x14ac:dyDescent="0.25">
      <c r="C213" s="53"/>
    </row>
    <row r="214" spans="1:7" x14ac:dyDescent="0.25">
      <c r="C214" s="53"/>
    </row>
    <row r="215" spans="1:7" x14ac:dyDescent="0.25">
      <c r="C215" s="53"/>
    </row>
    <row r="216" spans="1:7" x14ac:dyDescent="0.25">
      <c r="C216" s="53"/>
    </row>
    <row r="217" spans="1:7" x14ac:dyDescent="0.25">
      <c r="C217" s="53"/>
    </row>
    <row r="218" spans="1:7" x14ac:dyDescent="0.25">
      <c r="C218" s="53"/>
    </row>
    <row r="219" spans="1:7" x14ac:dyDescent="0.25">
      <c r="C219" s="53"/>
    </row>
    <row r="220" spans="1:7" x14ac:dyDescent="0.25">
      <c r="C220" s="53"/>
    </row>
    <row r="221" spans="1:7" x14ac:dyDescent="0.25">
      <c r="C221" s="53"/>
    </row>
    <row r="222" spans="1:7" x14ac:dyDescent="0.25">
      <c r="C222" s="53"/>
    </row>
    <row r="223" spans="1:7" x14ac:dyDescent="0.25">
      <c r="C223" s="53"/>
    </row>
    <row r="224" spans="1:7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</sheetData>
  <mergeCells count="37">
    <mergeCell ref="B33:O33"/>
    <mergeCell ref="B46:O46"/>
    <mergeCell ref="B50:O50"/>
    <mergeCell ref="B87:O87"/>
    <mergeCell ref="B104:O104"/>
    <mergeCell ref="K17:K18"/>
    <mergeCell ref="M17:M18"/>
    <mergeCell ref="N17:N18"/>
    <mergeCell ref="O17:O18"/>
    <mergeCell ref="B19:O19"/>
    <mergeCell ref="B11:O11"/>
    <mergeCell ref="B12:O12"/>
    <mergeCell ref="A14:O14"/>
    <mergeCell ref="A16:A18"/>
    <mergeCell ref="B16:B18"/>
    <mergeCell ref="C16:C18"/>
    <mergeCell ref="D16:D18"/>
    <mergeCell ref="E16:G16"/>
    <mergeCell ref="H16:H18"/>
    <mergeCell ref="I16:K16"/>
    <mergeCell ref="L16:L18"/>
    <mergeCell ref="M16:O16"/>
    <mergeCell ref="E17:E18"/>
    <mergeCell ref="F17:F18"/>
    <mergeCell ref="G17:G18"/>
    <mergeCell ref="I17:I18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J17:J18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83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2:14" x14ac:dyDescent="0.25">
      <c r="B1" s="520" t="s">
        <v>328</v>
      </c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</row>
    <row r="2" spans="2:14" x14ac:dyDescent="0.25">
      <c r="B2" s="520" t="s">
        <v>447</v>
      </c>
      <c r="C2" s="520"/>
      <c r="D2" s="520"/>
      <c r="E2" s="520"/>
      <c r="F2" s="520"/>
      <c r="G2" s="520"/>
      <c r="H2" s="520"/>
      <c r="I2" s="520"/>
      <c r="J2" s="520"/>
      <c r="K2" s="520"/>
      <c r="L2" s="520"/>
      <c r="M2" s="520"/>
      <c r="N2" s="520"/>
    </row>
    <row r="3" spans="2:14" x14ac:dyDescent="0.25">
      <c r="B3" s="520" t="s">
        <v>504</v>
      </c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</row>
    <row r="4" spans="2:14" x14ac:dyDescent="0.25">
      <c r="B4" s="520" t="s">
        <v>333</v>
      </c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</row>
    <row r="5" spans="2:14" ht="15.75" customHeight="1" x14ac:dyDescent="0.25">
      <c r="B5" s="522" t="s">
        <v>560</v>
      </c>
      <c r="C5" s="522"/>
      <c r="D5" s="522"/>
      <c r="E5" s="522"/>
      <c r="F5" s="522"/>
      <c r="G5" s="522"/>
      <c r="H5" s="522"/>
      <c r="I5" s="522"/>
      <c r="J5" s="522"/>
      <c r="K5" s="522"/>
      <c r="L5" s="522"/>
      <c r="M5" s="522"/>
      <c r="N5" s="522"/>
    </row>
    <row r="6" spans="2:14" ht="15" customHeight="1" x14ac:dyDescent="0.25">
      <c r="B6" s="522" t="s">
        <v>510</v>
      </c>
      <c r="C6" s="522"/>
      <c r="D6" s="522"/>
      <c r="E6" s="522"/>
      <c r="F6" s="522"/>
      <c r="G6" s="522"/>
      <c r="H6" s="522"/>
      <c r="I6" s="522"/>
      <c r="J6" s="522"/>
      <c r="K6" s="522"/>
      <c r="L6" s="522"/>
      <c r="M6" s="522"/>
      <c r="N6" s="522"/>
    </row>
    <row r="7" spans="2:14" ht="15" customHeight="1" x14ac:dyDescent="0.25">
      <c r="B7" s="522" t="s">
        <v>561</v>
      </c>
      <c r="C7" s="522"/>
      <c r="D7" s="522"/>
      <c r="E7" s="522"/>
      <c r="F7" s="522"/>
      <c r="G7" s="522"/>
      <c r="H7" s="522"/>
      <c r="I7" s="522"/>
      <c r="J7" s="522"/>
      <c r="K7" s="522"/>
      <c r="L7" s="522"/>
      <c r="M7" s="522"/>
      <c r="N7" s="522"/>
    </row>
    <row r="8" spans="2:14" ht="15" customHeight="1" x14ac:dyDescent="0.25">
      <c r="B8" s="522" t="s">
        <v>522</v>
      </c>
      <c r="C8" s="522"/>
      <c r="D8" s="522"/>
      <c r="E8" s="522"/>
      <c r="F8" s="522"/>
      <c r="G8" s="522"/>
      <c r="H8" s="522"/>
      <c r="I8" s="522"/>
      <c r="J8" s="522"/>
      <c r="K8" s="522"/>
      <c r="L8" s="522"/>
      <c r="M8" s="522"/>
      <c r="N8" s="522"/>
    </row>
    <row r="9" spans="2:14" ht="15" customHeight="1" x14ac:dyDescent="0.25">
      <c r="B9" s="522" t="s">
        <v>562</v>
      </c>
      <c r="C9" s="522"/>
      <c r="D9" s="522"/>
      <c r="E9" s="522"/>
      <c r="F9" s="522"/>
      <c r="G9" s="522"/>
      <c r="H9" s="522"/>
      <c r="I9" s="522"/>
      <c r="J9" s="522"/>
      <c r="K9" s="522"/>
      <c r="L9" s="522"/>
      <c r="M9" s="522"/>
      <c r="N9" s="522"/>
    </row>
    <row r="10" spans="2:14" ht="15" customHeight="1" x14ac:dyDescent="0.25">
      <c r="B10" s="522" t="s">
        <v>563</v>
      </c>
      <c r="C10" s="522"/>
      <c r="D10" s="522"/>
      <c r="E10" s="522"/>
      <c r="F10" s="522"/>
      <c r="G10" s="522"/>
      <c r="H10" s="522"/>
      <c r="I10" s="522"/>
      <c r="J10" s="522"/>
      <c r="K10" s="522"/>
      <c r="L10" s="522"/>
      <c r="M10" s="522"/>
      <c r="N10" s="522"/>
    </row>
    <row r="11" spans="2:14" ht="15" customHeight="1" x14ac:dyDescent="0.25">
      <c r="B11" s="522" t="s">
        <v>564</v>
      </c>
      <c r="C11" s="522"/>
      <c r="D11" s="522"/>
      <c r="E11" s="522"/>
      <c r="F11" s="522"/>
      <c r="G11" s="522"/>
      <c r="H11" s="522"/>
      <c r="I11" s="522"/>
      <c r="J11" s="522"/>
      <c r="K11" s="522"/>
      <c r="L11" s="522"/>
      <c r="M11" s="522"/>
      <c r="N11" s="522"/>
    </row>
    <row r="12" spans="2:14" ht="15" customHeight="1" x14ac:dyDescent="0.25">
      <c r="B12" s="522" t="s">
        <v>536</v>
      </c>
      <c r="C12" s="522"/>
      <c r="D12" s="522"/>
      <c r="E12" s="522"/>
      <c r="F12" s="522"/>
      <c r="G12" s="522"/>
      <c r="H12" s="522"/>
      <c r="I12" s="522"/>
      <c r="J12" s="522"/>
      <c r="K12" s="522"/>
      <c r="L12" s="522"/>
      <c r="M12" s="522"/>
      <c r="N12" s="522"/>
    </row>
    <row r="13" spans="2:14" ht="15" customHeight="1" x14ac:dyDescent="0.25">
      <c r="B13" s="522" t="s">
        <v>565</v>
      </c>
      <c r="C13" s="522"/>
      <c r="D13" s="522"/>
      <c r="E13" s="522"/>
      <c r="F13" s="522"/>
      <c r="G13" s="522"/>
      <c r="H13" s="522"/>
      <c r="I13" s="522"/>
      <c r="J13" s="522"/>
      <c r="K13" s="522"/>
      <c r="L13" s="522"/>
      <c r="M13" s="522"/>
      <c r="N13" s="522"/>
    </row>
    <row r="14" spans="2:14" ht="15" customHeight="1" x14ac:dyDescent="0.25">
      <c r="B14" s="522" t="s">
        <v>566</v>
      </c>
      <c r="C14" s="522"/>
      <c r="D14" s="522"/>
      <c r="E14" s="522"/>
      <c r="F14" s="522"/>
      <c r="G14" s="522"/>
      <c r="H14" s="522"/>
      <c r="I14" s="522"/>
      <c r="J14" s="522"/>
      <c r="K14" s="522"/>
      <c r="L14" s="522"/>
      <c r="M14" s="522"/>
      <c r="N14" s="522"/>
    </row>
    <row r="15" spans="2:14" ht="15" customHeight="1" x14ac:dyDescent="0.25">
      <c r="B15" s="522" t="s">
        <v>567</v>
      </c>
      <c r="C15" s="522"/>
      <c r="D15" s="522"/>
      <c r="E15" s="522"/>
      <c r="F15" s="522"/>
      <c r="G15" s="522"/>
      <c r="H15" s="522"/>
      <c r="I15" s="522"/>
      <c r="J15" s="522"/>
      <c r="K15" s="522"/>
      <c r="L15" s="522"/>
      <c r="M15" s="522"/>
      <c r="N15" s="522"/>
    </row>
    <row r="16" spans="2:14" ht="15" customHeight="1" x14ac:dyDescent="0.25">
      <c r="B16" s="522" t="s">
        <v>549</v>
      </c>
      <c r="C16" s="522"/>
      <c r="D16" s="522"/>
      <c r="E16" s="522"/>
      <c r="F16" s="522"/>
      <c r="G16" s="522"/>
      <c r="H16" s="522"/>
      <c r="I16" s="522"/>
      <c r="J16" s="522"/>
      <c r="K16" s="522"/>
      <c r="L16" s="522"/>
      <c r="M16" s="522"/>
      <c r="N16" s="522"/>
    </row>
    <row r="17" spans="1:14" ht="15" customHeight="1" x14ac:dyDescent="0.25">
      <c r="B17" s="522" t="s">
        <v>568</v>
      </c>
      <c r="C17" s="522"/>
      <c r="D17" s="522"/>
      <c r="E17" s="522"/>
      <c r="F17" s="522"/>
      <c r="G17" s="522"/>
      <c r="H17" s="522"/>
      <c r="I17" s="522"/>
      <c r="J17" s="522"/>
      <c r="K17" s="522"/>
      <c r="L17" s="522"/>
      <c r="M17" s="522"/>
      <c r="N17" s="522"/>
    </row>
    <row r="18" spans="1:14" ht="15" customHeight="1" x14ac:dyDescent="0.25">
      <c r="B18" s="522" t="s">
        <v>569</v>
      </c>
      <c r="C18" s="522"/>
      <c r="D18" s="522"/>
      <c r="E18" s="522"/>
      <c r="F18" s="522"/>
      <c r="G18" s="522"/>
      <c r="H18" s="522"/>
      <c r="I18" s="522"/>
      <c r="J18" s="522"/>
      <c r="K18" s="522"/>
      <c r="L18" s="522"/>
      <c r="M18" s="522"/>
      <c r="N18" s="522"/>
    </row>
    <row r="19" spans="1:14" ht="15" customHeight="1" x14ac:dyDescent="0.25">
      <c r="B19" s="423"/>
      <c r="C19" s="423"/>
      <c r="D19" s="423"/>
      <c r="E19" s="423"/>
      <c r="F19" s="423"/>
      <c r="G19" s="423"/>
      <c r="H19" s="423"/>
      <c r="I19" s="423"/>
      <c r="J19" s="423"/>
      <c r="K19" s="423"/>
      <c r="L19" s="423"/>
      <c r="M19" s="423"/>
      <c r="N19" s="423"/>
    </row>
    <row r="20" spans="1:14" ht="15" customHeight="1" x14ac:dyDescent="0.25">
      <c r="A20" s="542" t="s">
        <v>503</v>
      </c>
      <c r="B20" s="542"/>
      <c r="C20" s="542"/>
      <c r="D20" s="542"/>
      <c r="E20" s="542"/>
      <c r="F20" s="542"/>
      <c r="G20" s="542"/>
      <c r="H20" s="542"/>
      <c r="I20" s="542"/>
      <c r="J20" s="542"/>
      <c r="K20" s="542"/>
      <c r="L20" s="542"/>
      <c r="M20" s="542"/>
      <c r="N20" s="542"/>
    </row>
    <row r="21" spans="1:14" x14ac:dyDescent="0.25">
      <c r="F21" s="4"/>
      <c r="N21" s="4" t="s">
        <v>406</v>
      </c>
    </row>
    <row r="22" spans="1:14" ht="15" customHeight="1" x14ac:dyDescent="0.25">
      <c r="A22" s="546" t="s">
        <v>5</v>
      </c>
      <c r="B22" s="549" t="s">
        <v>334</v>
      </c>
      <c r="C22" s="527" t="s">
        <v>336</v>
      </c>
      <c r="D22" s="531" t="s">
        <v>194</v>
      </c>
      <c r="E22" s="531"/>
      <c r="F22" s="532"/>
      <c r="G22" s="552" t="s">
        <v>338</v>
      </c>
      <c r="H22" s="555" t="s">
        <v>194</v>
      </c>
      <c r="I22" s="556"/>
      <c r="J22" s="557"/>
      <c r="K22" s="561" t="s">
        <v>0</v>
      </c>
      <c r="L22" s="562" t="s">
        <v>194</v>
      </c>
      <c r="M22" s="563"/>
      <c r="N22" s="564"/>
    </row>
    <row r="23" spans="1:14" ht="15" customHeight="1" x14ac:dyDescent="0.25">
      <c r="A23" s="547"/>
      <c r="B23" s="550"/>
      <c r="C23" s="528"/>
      <c r="D23" s="532" t="s">
        <v>1</v>
      </c>
      <c r="E23" s="560"/>
      <c r="F23" s="533" t="s">
        <v>2</v>
      </c>
      <c r="G23" s="553"/>
      <c r="H23" s="566" t="s">
        <v>1</v>
      </c>
      <c r="I23" s="566"/>
      <c r="J23" s="545" t="s">
        <v>2</v>
      </c>
      <c r="K23" s="561"/>
      <c r="L23" s="561" t="s">
        <v>1</v>
      </c>
      <c r="M23" s="561"/>
      <c r="N23" s="565" t="s">
        <v>2</v>
      </c>
    </row>
    <row r="24" spans="1:14" ht="28.5" customHeight="1" x14ac:dyDescent="0.25">
      <c r="A24" s="548"/>
      <c r="B24" s="551"/>
      <c r="C24" s="529"/>
      <c r="D24" s="484" t="s">
        <v>3</v>
      </c>
      <c r="E24" s="485" t="s">
        <v>4</v>
      </c>
      <c r="F24" s="533"/>
      <c r="G24" s="554"/>
      <c r="H24" s="489" t="s">
        <v>3</v>
      </c>
      <c r="I24" s="479" t="s">
        <v>4</v>
      </c>
      <c r="J24" s="545"/>
      <c r="K24" s="561"/>
      <c r="L24" s="487" t="s">
        <v>3</v>
      </c>
      <c r="M24" s="488" t="s">
        <v>4</v>
      </c>
      <c r="N24" s="565"/>
    </row>
    <row r="25" spans="1:14" ht="15" customHeight="1" x14ac:dyDescent="0.25">
      <c r="A25" s="5" t="s">
        <v>71</v>
      </c>
      <c r="B25" s="17" t="s">
        <v>56</v>
      </c>
      <c r="C25" s="16">
        <f>D25+F25</f>
        <v>86.6</v>
      </c>
      <c r="D25" s="16">
        <f>'[1]4 pr._savarankiškos f-jos'!E26</f>
        <v>86.6</v>
      </c>
      <c r="E25" s="16">
        <f>'[1]4 pr._savarankiškos f-jos'!F26</f>
        <v>64.400000000000006</v>
      </c>
      <c r="F25" s="16">
        <f>'[1]4 pr._savarankiškos f-jos'!G26</f>
        <v>0</v>
      </c>
      <c r="G25" s="10">
        <f>H25+J25</f>
        <v>0</v>
      </c>
      <c r="H25" s="10">
        <f>'[1]4 pr._savarankiškos f-jos'!I26</f>
        <v>0</v>
      </c>
      <c r="I25" s="10">
        <f>'[1]4 pr._savarankiškos f-jos'!J26</f>
        <v>0</v>
      </c>
      <c r="J25" s="10">
        <f>'[1]4 pr._savarankiškos f-jos'!K26</f>
        <v>0</v>
      </c>
      <c r="K25" s="86">
        <f>L25+N25</f>
        <v>86.6</v>
      </c>
      <c r="L25" s="86">
        <f>'[1]4 pr._savarankiškos f-jos'!M26</f>
        <v>86.6</v>
      </c>
      <c r="M25" s="86">
        <f>'[1]4 pr._savarankiškos f-jos'!N26</f>
        <v>64.399999999999991</v>
      </c>
      <c r="N25" s="86">
        <f>'[1]4 pr._savarankiškos f-jos'!O26</f>
        <v>0</v>
      </c>
    </row>
    <row r="26" spans="1:14" ht="15" customHeight="1" x14ac:dyDescent="0.25">
      <c r="A26" s="13" t="s">
        <v>182</v>
      </c>
      <c r="B26" s="17" t="s">
        <v>20</v>
      </c>
      <c r="C26" s="16">
        <f>D26+F26</f>
        <v>18429.599999999999</v>
      </c>
      <c r="D26" s="16">
        <f>'[1]4 pr._savarankiškos f-jos'!E29+'[1]4 pr._savarankiškos f-jos'!E97+'[1]4 pr._savarankiškos f-jos'!E151+'[1]4 pr._savarankiškos f-jos'!E155+'[1]4 pr._savarankiškos f-jos'!E195+'[1]4 pr._savarankiškos f-jos'!E200+'[1]4 pr._savarankiškos f-jos'!E218+'[1]5 pr._valstybinės f-jos'!E26+'[1]5 pr._valstybinės f-jos'!E96+'[1]5 pr._valstybinės f-jos'!E122+'[1]6 pr._mokinio krepšelis'!E20+'[1]8 pr._aplinkos apsaugos s. p.'!E18+'[1]8 pr._aplinkos apsaugos s. p.'!E21+'[1]9 pr._įstaigų pajamos'!E38+'[1]9 pr._įstaigų pajamos'!E64+'[1]10 pr._skolintos lėšos'!E32+'[1]10 pr._skolintos lėšos'!E35+'[1]10 pr._skolintos lėšos'!E48+'[1]10 pr._skolintos lėšos'!E51+'[1]10 pr._skolintos lėšos'!E55+'[1]7 pr._kita dotacija'!E26+'[1]7 pr._kita dotacija'!E79+'[1]7 pr._kita dotacija'!E91+'[1]7 pr._kita dotacija'!E102+'[1]7 pr._kita dotacija'!E260+'[1]7 pr._kita dotacija'!E266+'[1]7 pr._kita dotacija'!E328+'[1]11 pr._apyvartinės lėšos'!E19+'[1]11 pr._apyvartinės lėšos'!E25+'[1]11 pr._apyvartinės lėšos'!E32+'[1]11 pr._apyvartinės lėšos'!E76+'[1]11 pr._apyvartinės lėšos'!E93+'[1]11 pr._apyvartinės lėšos'!E127+'[1]11 pr._apyvartinės lėšos'!E132+'[1]11 pr._apyvartinės lėšos'!E137+'[1]11 pr._apyvartinės lėšos'!E141</f>
        <v>11929.9</v>
      </c>
      <c r="E26" s="16">
        <f>'[1]4 pr._savarankiškos f-jos'!F29+'[1]4 pr._savarankiškos f-jos'!F97+'[1]4 pr._savarankiškos f-jos'!F151+'[1]4 pr._savarankiškos f-jos'!F155+'[1]4 pr._savarankiškos f-jos'!F195+'[1]4 pr._savarankiškos f-jos'!F200+'[1]4 pr._savarankiškos f-jos'!F218+'[1]5 pr._valstybinės f-jos'!F26+'[1]5 pr._valstybinės f-jos'!F96+'[1]5 pr._valstybinės f-jos'!F122+'[1]6 pr._mokinio krepšelis'!F20+'[1]8 pr._aplinkos apsaugos s. p.'!F18+'[1]8 pr._aplinkos apsaugos s. p.'!F21+'[1]9 pr._įstaigų pajamos'!F38+'[1]9 pr._įstaigų pajamos'!F64+'[1]10 pr._skolintos lėšos'!F32+'[1]10 pr._skolintos lėšos'!F35+'[1]10 pr._skolintos lėšos'!F48+'[1]10 pr._skolintos lėšos'!F51+'[1]10 pr._skolintos lėšos'!F55+'[1]7 pr._kita dotacija'!F26+'[1]7 pr._kita dotacija'!F79+'[1]7 pr._kita dotacija'!F91+'[1]7 pr._kita dotacija'!F102+'[1]7 pr._kita dotacija'!F260+'[1]7 pr._kita dotacija'!F266+'[1]7 pr._kita dotacija'!F328+'[1]11 pr._apyvartinės lėšos'!F19+'[1]11 pr._apyvartinės lėšos'!F25+'[1]11 pr._apyvartinės lėšos'!F32+'[1]11 pr._apyvartinės lėšos'!F76+'[1]11 pr._apyvartinės lėšos'!F93+'[1]11 pr._apyvartinės lėšos'!F127+'[1]11 pr._apyvartinės lėšos'!F132+'[1]11 pr._apyvartinės lėšos'!F137+'[1]11 pr._apyvartinės lėšos'!F141</f>
        <v>2276.1999999999998</v>
      </c>
      <c r="F26" s="16">
        <f>'[1]4 pr._savarankiškos f-jos'!G29+'[1]4 pr._savarankiškos f-jos'!G97+'[1]4 pr._savarankiškos f-jos'!G151+'[1]4 pr._savarankiškos f-jos'!G155+'[1]4 pr._savarankiškos f-jos'!G195+'[1]4 pr._savarankiškos f-jos'!G200+'[1]4 pr._savarankiškos f-jos'!G218+'[1]5 pr._valstybinės f-jos'!G26+'[1]5 pr._valstybinės f-jos'!G96+'[1]5 pr._valstybinės f-jos'!G122+'[1]6 pr._mokinio krepšelis'!G20+'[1]8 pr._aplinkos apsaugos s. p.'!G18+'[1]8 pr._aplinkos apsaugos s. p.'!G21+'[1]9 pr._įstaigų pajamos'!G38+'[1]9 pr._įstaigų pajamos'!G64+'[1]10 pr._skolintos lėšos'!G32+'[1]10 pr._skolintos lėšos'!G35+'[1]10 pr._skolintos lėšos'!G48+'[1]10 pr._skolintos lėšos'!G51+'[1]10 pr._skolintos lėšos'!G55+'[1]7 pr._kita dotacija'!G26+'[1]7 pr._kita dotacija'!G79+'[1]7 pr._kita dotacija'!G91+'[1]7 pr._kita dotacija'!G102+'[1]7 pr._kita dotacija'!G260+'[1]7 pr._kita dotacija'!G266+'[1]7 pr._kita dotacija'!G328+'[1]11 pr._apyvartinės lėšos'!G19+'[1]11 pr._apyvartinės lėšos'!G25+'[1]11 pr._apyvartinės lėšos'!G32+'[1]11 pr._apyvartinės lėšos'!G76+'[1]11 pr._apyvartinės lėšos'!G93+'[1]11 pr._apyvartinės lėšos'!G127+'[1]11 pr._apyvartinės lėšos'!G132+'[1]11 pr._apyvartinės lėšos'!G137+'[1]11 pr._apyvartinės lėšos'!G141</f>
        <v>6499.7000000000007</v>
      </c>
      <c r="G26" s="10">
        <f t="shared" ref="G26:G89" si="0">H26+J26</f>
        <v>1972.3</v>
      </c>
      <c r="H26" s="10">
        <f>'[1]4 pr._savarankiškos f-jos'!I29+'[1]4 pr._savarankiškos f-jos'!I97+'[1]4 pr._savarankiškos f-jos'!I151+'[1]4 pr._savarankiškos f-jos'!I155+'[1]4 pr._savarankiškos f-jos'!I195+'[1]4 pr._savarankiškos f-jos'!I200+'[1]4 pr._savarankiškos f-jos'!I218+'[1]5 pr._valstybinės f-jos'!I26+'[1]5 pr._valstybinės f-jos'!I96+'[1]5 pr._valstybinės f-jos'!I122+'[1]6 pr._mokinio krepšelis'!I20+'[1]8 pr._aplinkos apsaugos s. p.'!I18+'[1]8 pr._aplinkos apsaugos s. p.'!I21+'[1]9 pr._įstaigų pajamos'!I38+'[1]9 pr._įstaigų pajamos'!I64+'[1]10 pr._skolintos lėšos'!I32+'[1]10 pr._skolintos lėšos'!I35+'[1]10 pr._skolintos lėšos'!I48+'[1]10 pr._skolintos lėšos'!I51+'[1]10 pr._skolintos lėšos'!I55+'[1]7 pr._kita dotacija'!I26+'[1]7 pr._kita dotacija'!I79+'[1]7 pr._kita dotacija'!I91+'[1]7 pr._kita dotacija'!I102+'[1]7 pr._kita dotacija'!I260+'[1]7 pr._kita dotacija'!I266+'[1]7 pr._kita dotacija'!I328+'[1]11 pr._apyvartinės lėšos'!I19+'[1]11 pr._apyvartinės lėšos'!I25+'[1]11 pr._apyvartinės lėšos'!I32+'[1]11 pr._apyvartinės lėšos'!I76+'[1]11 pr._apyvartinės lėšos'!I93+'[1]11 pr._apyvartinės lėšos'!I127+'[1]11 pr._apyvartinės lėšos'!I132+'[1]11 pr._apyvartinės lėšos'!I137+'[1]11 pr._apyvartinės lėšos'!I141</f>
        <v>227.2</v>
      </c>
      <c r="I26" s="10">
        <f>'[1]4 pr._savarankiškos f-jos'!J29+'[1]4 pr._savarankiškos f-jos'!J97+'[1]4 pr._savarankiškos f-jos'!J151+'[1]4 pr._savarankiškos f-jos'!J155+'[1]4 pr._savarankiškos f-jos'!J195+'[1]4 pr._savarankiškos f-jos'!J200+'[1]4 pr._savarankiškos f-jos'!J218+'[1]5 pr._valstybinės f-jos'!J26+'[1]5 pr._valstybinės f-jos'!J96+'[1]5 pr._valstybinės f-jos'!J122+'[1]6 pr._mokinio krepšelis'!J20+'[1]8 pr._aplinkos apsaugos s. p.'!J18+'[1]8 pr._aplinkos apsaugos s. p.'!J21+'[1]9 pr._įstaigų pajamos'!J38+'[1]9 pr._įstaigų pajamos'!J64+'[1]10 pr._skolintos lėšos'!J32+'[1]10 pr._skolintos lėšos'!J35+'[1]10 pr._skolintos lėšos'!J48+'[1]10 pr._skolintos lėšos'!J51+'[1]10 pr._skolintos lėšos'!J55+'[1]7 pr._kita dotacija'!J26+'[1]7 pr._kita dotacija'!J79+'[1]7 pr._kita dotacija'!J91+'[1]7 pr._kita dotacija'!J102+'[1]7 pr._kita dotacija'!J260+'[1]7 pr._kita dotacija'!J266+'[1]7 pr._kita dotacija'!J328+'[1]11 pr._apyvartinės lėšos'!J19+'[1]11 pr._apyvartinės lėšos'!J25+'[1]11 pr._apyvartinės lėšos'!J32+'[1]11 pr._apyvartinės lėšos'!J76+'[1]11 pr._apyvartinės lėšos'!J93+'[1]11 pr._apyvartinės lėšos'!J127+'[1]11 pr._apyvartinės lėšos'!J132+'[1]11 pr._apyvartinės lėšos'!J137+'[1]11 pr._apyvartinės lėšos'!J141</f>
        <v>-3.3</v>
      </c>
      <c r="J26" s="10">
        <f>'[1]4 pr._savarankiškos f-jos'!K29+'[1]4 pr._savarankiškos f-jos'!K97+'[1]4 pr._savarankiškos f-jos'!K151+'[1]4 pr._savarankiškos f-jos'!K155+'[1]4 pr._savarankiškos f-jos'!K195+'[1]4 pr._savarankiškos f-jos'!K200+'[1]4 pr._savarankiškos f-jos'!K218+'[1]5 pr._valstybinės f-jos'!K26+'[1]5 pr._valstybinės f-jos'!K96+'[1]5 pr._valstybinės f-jos'!K122+'[1]6 pr._mokinio krepšelis'!K20+'[1]8 pr._aplinkos apsaugos s. p.'!K18+'[1]8 pr._aplinkos apsaugos s. p.'!K21+'[1]9 pr._įstaigų pajamos'!K38+'[1]9 pr._įstaigų pajamos'!K64+'[1]10 pr._skolintos lėšos'!K32+'[1]10 pr._skolintos lėšos'!K35+'[1]10 pr._skolintos lėšos'!K48+'[1]10 pr._skolintos lėšos'!K51+'[1]10 pr._skolintos lėšos'!K55+'[1]7 pr._kita dotacija'!K26+'[1]7 pr._kita dotacija'!K79+'[1]7 pr._kita dotacija'!K91+'[1]7 pr._kita dotacija'!K102+'[1]7 pr._kita dotacija'!K260+'[1]7 pr._kita dotacija'!K266+'[1]7 pr._kita dotacija'!K328+'[1]11 pr._apyvartinės lėšos'!K19+'[1]11 pr._apyvartinės lėšos'!K25+'[1]11 pr._apyvartinės lėšos'!K32+'[1]11 pr._apyvartinės lėšos'!K76+'[1]11 pr._apyvartinės lėšos'!K93+'[1]11 pr._apyvartinės lėšos'!K127+'[1]11 pr._apyvartinės lėšos'!K132+'[1]11 pr._apyvartinės lėšos'!K137+'[1]11 pr._apyvartinės lėšos'!K141</f>
        <v>1745.1</v>
      </c>
      <c r="K26" s="86">
        <f t="shared" ref="K26:K89" si="1">L26+N26</f>
        <v>20401.900000000001</v>
      </c>
      <c r="L26" s="86">
        <f>'[1]4 pr._savarankiškos f-jos'!M29+'[1]4 pr._savarankiškos f-jos'!M97+'[1]4 pr._savarankiškos f-jos'!M151+'[1]4 pr._savarankiškos f-jos'!M155+'[1]4 pr._savarankiškos f-jos'!M195+'[1]4 pr._savarankiškos f-jos'!M200+'[1]4 pr._savarankiškos f-jos'!M218+'[1]5 pr._valstybinės f-jos'!M26+'[1]5 pr._valstybinės f-jos'!M96+'[1]5 pr._valstybinės f-jos'!M122+'[1]6 pr._mokinio krepšelis'!M20+'[1]8 pr._aplinkos apsaugos s. p.'!M18+'[1]8 pr._aplinkos apsaugos s. p.'!M21+'[1]9 pr._įstaigų pajamos'!M38+'[1]9 pr._įstaigų pajamos'!M64+'[1]10 pr._skolintos lėšos'!M32+'[1]10 pr._skolintos lėšos'!M35+'[1]10 pr._skolintos lėšos'!M48+'[1]10 pr._skolintos lėšos'!M51+'[1]10 pr._skolintos lėšos'!M55+'[1]7 pr._kita dotacija'!M26+'[1]7 pr._kita dotacija'!M79+'[1]7 pr._kita dotacija'!M91+'[1]7 pr._kita dotacija'!M102+'[1]7 pr._kita dotacija'!M260+'[1]7 pr._kita dotacija'!M266+'[1]7 pr._kita dotacija'!M328+'[1]11 pr._apyvartinės lėšos'!M19+'[1]11 pr._apyvartinės lėšos'!M25+'[1]11 pr._apyvartinės lėšos'!M32+'[1]11 pr._apyvartinės lėšos'!M76+'[1]11 pr._apyvartinės lėšos'!M93+'[1]11 pr._apyvartinės lėšos'!M127+'[1]11 pr._apyvartinės lėšos'!M132+'[1]11 pr._apyvartinės lėšos'!M137+'[1]11 pr._apyvartinės lėšos'!M141</f>
        <v>12157.100000000002</v>
      </c>
      <c r="M26" s="86">
        <f>'[1]4 pr._savarankiškos f-jos'!N29+'[1]4 pr._savarankiškos f-jos'!N97+'[1]4 pr._savarankiškos f-jos'!N151+'[1]4 pr._savarankiškos f-jos'!N155+'[1]4 pr._savarankiškos f-jos'!N195+'[1]4 pr._savarankiškos f-jos'!N200+'[1]4 pr._savarankiškos f-jos'!N218+'[1]5 pr._valstybinės f-jos'!N26+'[1]5 pr._valstybinės f-jos'!N96+'[1]5 pr._valstybinės f-jos'!N122+'[1]6 pr._mokinio krepšelis'!N20+'[1]8 pr._aplinkos apsaugos s. p.'!N18+'[1]8 pr._aplinkos apsaugos s. p.'!N21+'[1]9 pr._įstaigų pajamos'!N38+'[1]9 pr._įstaigų pajamos'!N64+'[1]10 pr._skolintos lėšos'!N32+'[1]10 pr._skolintos lėšos'!N35+'[1]10 pr._skolintos lėšos'!N48+'[1]10 pr._skolintos lėšos'!N51+'[1]10 pr._skolintos lėšos'!N55+'[1]7 pr._kita dotacija'!N26+'[1]7 pr._kita dotacija'!N79+'[1]7 pr._kita dotacija'!N91+'[1]7 pr._kita dotacija'!N102+'[1]7 pr._kita dotacija'!N260+'[1]7 pr._kita dotacija'!N266+'[1]7 pr._kita dotacija'!N328+'[1]11 pr._apyvartinės lėšos'!N19+'[1]11 pr._apyvartinės lėšos'!N25+'[1]11 pr._apyvartinės lėšos'!N32+'[1]11 pr._apyvartinės lėšos'!N76+'[1]11 pr._apyvartinės lėšos'!N93+'[1]11 pr._apyvartinės lėšos'!N127+'[1]11 pr._apyvartinės lėšos'!N132+'[1]11 pr._apyvartinės lėšos'!N137+'[1]11 pr._apyvartinės lėšos'!N141</f>
        <v>2272.8999999999996</v>
      </c>
      <c r="N26" s="86">
        <f>'[1]4 pr._savarankiškos f-jos'!O29+'[1]4 pr._savarankiškos f-jos'!O97+'[1]4 pr._savarankiškos f-jos'!O151+'[1]4 pr._savarankiškos f-jos'!O155+'[1]4 pr._savarankiškos f-jos'!O195+'[1]4 pr._savarankiškos f-jos'!O200+'[1]4 pr._savarankiškos f-jos'!O218+'[1]5 pr._valstybinės f-jos'!O26+'[1]5 pr._valstybinės f-jos'!O96+'[1]5 pr._valstybinės f-jos'!O122+'[1]6 pr._mokinio krepšelis'!O20+'[1]8 pr._aplinkos apsaugos s. p.'!O18+'[1]8 pr._aplinkos apsaugos s. p.'!O21+'[1]9 pr._įstaigų pajamos'!O38+'[1]9 pr._įstaigų pajamos'!O64+'[1]10 pr._skolintos lėšos'!O32+'[1]10 pr._skolintos lėšos'!O35+'[1]10 pr._skolintos lėšos'!O48+'[1]10 pr._skolintos lėšos'!O51+'[1]10 pr._skolintos lėšos'!O55+'[1]7 pr._kita dotacija'!O26+'[1]7 pr._kita dotacija'!O79+'[1]7 pr._kita dotacija'!O91+'[1]7 pr._kita dotacija'!O102+'[1]7 pr._kita dotacija'!O260+'[1]7 pr._kita dotacija'!O266+'[1]7 pr._kita dotacija'!O328+'[1]11 pr._apyvartinės lėšos'!O19+'[1]11 pr._apyvartinės lėšos'!O25+'[1]11 pr._apyvartinės lėšos'!O32+'[1]11 pr._apyvartinės lėšos'!O76+'[1]11 pr._apyvartinės lėšos'!O93+'[1]11 pr._apyvartinės lėšos'!O127+'[1]11 pr._apyvartinės lėšos'!O132+'[1]11 pr._apyvartinės lėšos'!O137+'[1]11 pr._apyvartinės lėšos'!O141</f>
        <v>8244.8000000000011</v>
      </c>
    </row>
    <row r="27" spans="1:14" ht="15" customHeight="1" x14ac:dyDescent="0.25">
      <c r="A27" s="5" t="s">
        <v>72</v>
      </c>
      <c r="B27" s="17" t="s">
        <v>7</v>
      </c>
      <c r="C27" s="16">
        <f t="shared" ref="C27:C37" si="2">D27+F27</f>
        <v>155.60000000000002</v>
      </c>
      <c r="D27" s="16">
        <f>'[1]4 pr._savarankiškos f-jos'!E36+'[1]4 pr._savarankiškos f-jos'!E105+'[1]4 pr._savarankiškos f-jos'!E201+'[1]5 pr._valstybinės f-jos'!E44+'[1]5 pr._valstybinės f-jos'!E98+'[1]7 pr._kita dotacija'!E32+'[1]7 pr._kita dotacija'!E270+'[1]9 pr._įstaigų pajamos'!E39+'[1]9 pr._įstaigų pajamos'!E51++'[1]9 pr._įstaigų pajamos'!E105</f>
        <v>155.60000000000002</v>
      </c>
      <c r="E27" s="16">
        <f>'[1]4 pr._savarankiškos f-jos'!F36+'[1]4 pr._savarankiškos f-jos'!F105+'[1]4 pr._savarankiškos f-jos'!F201+'[1]5 pr._valstybinės f-jos'!F44+'[1]5 pr._valstybinės f-jos'!F98+'[1]7 pr._kita dotacija'!F32+'[1]7 pr._kita dotacija'!F270+'[1]9 pr._įstaigų pajamos'!F39+'[1]9 pr._įstaigų pajamos'!F51++'[1]9 pr._įstaigų pajamos'!F105</f>
        <v>90.7</v>
      </c>
      <c r="F27" s="16">
        <f>'[1]4 pr._savarankiškos f-jos'!G36+'[1]4 pr._savarankiškos f-jos'!G105+'[1]4 pr._savarankiškos f-jos'!G201+'[1]5 pr._valstybinės f-jos'!G44+'[1]5 pr._valstybinės f-jos'!G98+'[1]7 pr._kita dotacija'!G32+'[1]7 pr._kita dotacija'!G270+'[1]9 pr._įstaigų pajamos'!G39+'[1]9 pr._įstaigų pajamos'!G51++'[1]9 pr._įstaigų pajamos'!G105</f>
        <v>0</v>
      </c>
      <c r="G27" s="10">
        <f t="shared" si="0"/>
        <v>0</v>
      </c>
      <c r="H27" s="10">
        <f>'[1]4 pr._savarankiškos f-jos'!I36+'[1]4 pr._savarankiškos f-jos'!I105+'[1]4 pr._savarankiškos f-jos'!I201+'[1]5 pr._valstybinės f-jos'!I44+'[1]5 pr._valstybinės f-jos'!I98+'[1]7 pr._kita dotacija'!I32+'[1]7 pr._kita dotacija'!I270+'[1]9 pr._įstaigų pajamos'!I39+'[1]9 pr._įstaigų pajamos'!I51++'[1]9 pr._įstaigų pajamos'!I105</f>
        <v>0</v>
      </c>
      <c r="I27" s="10">
        <f>'[1]4 pr._savarankiškos f-jos'!J36+'[1]4 pr._savarankiškos f-jos'!J105+'[1]4 pr._savarankiškos f-jos'!J201+'[1]5 pr._valstybinės f-jos'!J44+'[1]5 pr._valstybinės f-jos'!J98+'[1]7 pr._kita dotacija'!J32+'[1]7 pr._kita dotacija'!J270+'[1]9 pr._įstaigų pajamos'!J39+'[1]9 pr._įstaigų pajamos'!J51++'[1]9 pr._įstaigų pajamos'!J105</f>
        <v>-0.1</v>
      </c>
      <c r="J27" s="10">
        <f>'[1]4 pr._savarankiškos f-jos'!K36+'[1]4 pr._savarankiškos f-jos'!K105+'[1]4 pr._savarankiškos f-jos'!K201+'[1]5 pr._valstybinės f-jos'!K44+'[1]5 pr._valstybinės f-jos'!K98+'[1]7 pr._kita dotacija'!K32+'[1]7 pr._kita dotacija'!K270+'[1]9 pr._įstaigų pajamos'!K39+'[1]9 pr._įstaigų pajamos'!K51++'[1]9 pr._įstaigų pajamos'!K105</f>
        <v>0</v>
      </c>
      <c r="K27" s="86">
        <f t="shared" si="1"/>
        <v>155.60000000000002</v>
      </c>
      <c r="L27" s="86">
        <f>'[1]4 pr._savarankiškos f-jos'!M36+'[1]4 pr._savarankiškos f-jos'!M105+'[1]4 pr._savarankiškos f-jos'!M201+'[1]5 pr._valstybinės f-jos'!M44+'[1]5 pr._valstybinės f-jos'!M98+'[1]7 pr._kita dotacija'!M32+'[1]7 pr._kita dotacija'!M270+'[1]9 pr._įstaigų pajamos'!M39+'[1]9 pr._įstaigų pajamos'!M51++'[1]9 pr._įstaigų pajamos'!M105</f>
        <v>155.60000000000002</v>
      </c>
      <c r="M27" s="86">
        <f>'[1]4 pr._savarankiškos f-jos'!N36+'[1]4 pr._savarankiškos f-jos'!N105+'[1]4 pr._savarankiškos f-jos'!N201+'[1]5 pr._valstybinės f-jos'!N44+'[1]5 pr._valstybinės f-jos'!N98+'[1]7 pr._kita dotacija'!N32+'[1]7 pr._kita dotacija'!N270+'[1]9 pr._įstaigų pajamos'!N39+'[1]9 pr._įstaigų pajamos'!N51++'[1]9 pr._įstaigų pajamos'!N105</f>
        <v>90.600000000000009</v>
      </c>
      <c r="N27" s="86">
        <f>'[1]4 pr._savarankiškos f-jos'!O36+'[1]4 pr._savarankiškos f-jos'!O105+'[1]4 pr._savarankiškos f-jos'!O201+'[1]5 pr._valstybinės f-jos'!O44+'[1]5 pr._valstybinės f-jos'!O98+'[1]7 pr._kita dotacija'!O32+'[1]7 pr._kita dotacija'!O270+'[1]9 pr._įstaigų pajamos'!O39+'[1]9 pr._įstaigų pajamos'!O51++'[1]9 pr._įstaigų pajamos'!O105</f>
        <v>0</v>
      </c>
    </row>
    <row r="28" spans="1:14" ht="15" customHeight="1" x14ac:dyDescent="0.25">
      <c r="A28" s="5" t="s">
        <v>73</v>
      </c>
      <c r="B28" s="17" t="s">
        <v>10</v>
      </c>
      <c r="C28" s="16">
        <f t="shared" si="2"/>
        <v>148.1</v>
      </c>
      <c r="D28" s="16">
        <f>'[1]4 pr._savarankiškos f-jos'!E42+'[1]4 pr._savarankiškos f-jos'!E109+'[1]4 pr._savarankiškos f-jos'!E202+'[1]5 pr._valstybinės f-jos'!E48+'[1]5 pr._valstybinės f-jos'!E100+'[1]7 pr._kita dotacija'!E274+'[1]7 pr._kita dotacija'!E36+'[1]9 pr._įstaigų pajamos'!E40+'[1]9 pr._įstaigų pajamos'!E52+'[1]9 pr._įstaigų pajamos'!E106</f>
        <v>148.1</v>
      </c>
      <c r="E28" s="16">
        <f>'[1]4 pr._savarankiškos f-jos'!F42+'[1]4 pr._savarankiškos f-jos'!F109+'[1]4 pr._savarankiškos f-jos'!F202+'[1]5 pr._valstybinės f-jos'!F48+'[1]5 pr._valstybinės f-jos'!F100+'[1]7 pr._kita dotacija'!F274+'[1]7 pr._kita dotacija'!F36+'[1]9 pr._įstaigų pajamos'!F40+'[1]9 pr._įstaigų pajamos'!F52+'[1]9 pr._įstaigų pajamos'!F106</f>
        <v>89.5</v>
      </c>
      <c r="F28" s="16">
        <f>'[1]4 pr._savarankiškos f-jos'!G42+'[1]4 pr._savarankiškos f-jos'!G109+'[1]4 pr._savarankiškos f-jos'!G202+'[1]5 pr._valstybinės f-jos'!G48+'[1]5 pr._valstybinės f-jos'!G100+'[1]7 pr._kita dotacija'!G274+'[1]7 pr._kita dotacija'!G36+'[1]9 pr._įstaigų pajamos'!G40+'[1]9 pr._įstaigų pajamos'!G52+'[1]9 pr._įstaigų pajamos'!G106</f>
        <v>0</v>
      </c>
      <c r="G28" s="10">
        <f t="shared" si="0"/>
        <v>0</v>
      </c>
      <c r="H28" s="10">
        <f>'[1]4 pr._savarankiškos f-jos'!I42+'[1]4 pr._savarankiškos f-jos'!I109+'[1]4 pr._savarankiškos f-jos'!I202+'[1]5 pr._valstybinės f-jos'!I48+'[1]5 pr._valstybinės f-jos'!I100+'[1]7 pr._kita dotacija'!I274+'[1]7 pr._kita dotacija'!I36+'[1]9 pr._įstaigų pajamos'!I40+'[1]9 pr._įstaigų pajamos'!I52+'[1]9 pr._įstaigų pajamos'!I106</f>
        <v>0</v>
      </c>
      <c r="I28" s="10">
        <f>'[1]4 pr._savarankiškos f-jos'!J42+'[1]4 pr._savarankiškos f-jos'!J109+'[1]4 pr._savarankiškos f-jos'!J202+'[1]5 pr._valstybinės f-jos'!J48+'[1]5 pr._valstybinės f-jos'!J100+'[1]7 pr._kita dotacija'!J274+'[1]7 pr._kita dotacija'!J36+'[1]9 pr._įstaigų pajamos'!J40+'[1]9 pr._įstaigų pajamos'!J52+'[1]9 pr._įstaigų pajamos'!J106</f>
        <v>0</v>
      </c>
      <c r="J28" s="10">
        <f>'[1]4 pr._savarankiškos f-jos'!K42+'[1]4 pr._savarankiškos f-jos'!K109+'[1]4 pr._savarankiškos f-jos'!K202+'[1]5 pr._valstybinės f-jos'!K48+'[1]5 pr._valstybinės f-jos'!K100+'[1]7 pr._kita dotacija'!K274+'[1]7 pr._kita dotacija'!K36+'[1]9 pr._įstaigų pajamos'!K40+'[1]9 pr._įstaigų pajamos'!K52+'[1]9 pr._įstaigų pajamos'!K106</f>
        <v>0</v>
      </c>
      <c r="K28" s="86">
        <f t="shared" si="1"/>
        <v>148.1</v>
      </c>
      <c r="L28" s="86">
        <f>'[1]4 pr._savarankiškos f-jos'!M42+'[1]4 pr._savarankiškos f-jos'!M109+'[1]4 pr._savarankiškos f-jos'!M202+'[1]5 pr._valstybinės f-jos'!M48+'[1]5 pr._valstybinės f-jos'!M100+'[1]7 pr._kita dotacija'!M274+'[1]7 pr._kita dotacija'!M36+'[1]9 pr._įstaigų pajamos'!M40+'[1]9 pr._įstaigų pajamos'!M52+'[1]9 pr._įstaigų pajamos'!M106</f>
        <v>148.1</v>
      </c>
      <c r="M28" s="86">
        <f>'[1]4 pr._savarankiškos f-jos'!N42+'[1]4 pr._savarankiškos f-jos'!N109+'[1]4 pr._savarankiškos f-jos'!N202+'[1]5 pr._valstybinės f-jos'!N48+'[1]5 pr._valstybinės f-jos'!N100+'[1]7 pr._kita dotacija'!N274+'[1]7 pr._kita dotacija'!N36+'[1]9 pr._įstaigų pajamos'!N40+'[1]9 pr._įstaigų pajamos'!N52+'[1]9 pr._įstaigų pajamos'!N106</f>
        <v>89.5</v>
      </c>
      <c r="N28" s="86">
        <f>'[1]4 pr._savarankiškos f-jos'!O42+'[1]4 pr._savarankiškos f-jos'!O109+'[1]4 pr._savarankiškos f-jos'!O202+'[1]5 pr._valstybinės f-jos'!O48+'[1]5 pr._valstybinės f-jos'!O100+'[1]7 pr._kita dotacija'!O274+'[1]7 pr._kita dotacija'!O36+'[1]9 pr._įstaigų pajamos'!O40+'[1]9 pr._įstaigų pajamos'!O52+'[1]9 pr._įstaigų pajamos'!O106</f>
        <v>0</v>
      </c>
    </row>
    <row r="29" spans="1:14" ht="15" customHeight="1" x14ac:dyDescent="0.25">
      <c r="A29" s="5" t="s">
        <v>74</v>
      </c>
      <c r="B29" s="17" t="s">
        <v>11</v>
      </c>
      <c r="C29" s="16">
        <f t="shared" si="2"/>
        <v>279.79999999999995</v>
      </c>
      <c r="D29" s="16">
        <f>'[1]4 pr._savarankiškos f-jos'!E47+'[1]4 pr._savarankiškos f-jos'!E113+'[1]4 pr._savarankiškos f-jos'!E203+'[1]5 pr._valstybinės f-jos'!E52+'[1]5 pr._valstybinės f-jos'!E102+'[1]7 pr._kita dotacija'!E40+'[1]7 pr._kita dotacija'!E278+'[1]9 pr._įstaigų pajamos'!E41+'[1]9 pr._įstaigų pajamos'!E53+'[1]9 pr._įstaigų pajamos'!E107</f>
        <v>275.59999999999997</v>
      </c>
      <c r="E29" s="16">
        <f>'[1]4 pr._savarankiškos f-jos'!F47+'[1]4 pr._savarankiškos f-jos'!F113+'[1]4 pr._savarankiškos f-jos'!F203+'[1]5 pr._valstybinės f-jos'!F52+'[1]5 pr._valstybinės f-jos'!F102+'[1]7 pr._kita dotacija'!F40+'[1]7 pr._kita dotacija'!F278+'[1]9 pr._įstaigų pajamos'!F41+'[1]9 pr._įstaigų pajamos'!F53+'[1]9 pr._įstaigų pajamos'!F107</f>
        <v>166.6</v>
      </c>
      <c r="F29" s="16">
        <f>'[1]4 pr._savarankiškos f-jos'!G47+'[1]4 pr._savarankiškos f-jos'!G113+'[1]4 pr._savarankiškos f-jos'!G203+'[1]5 pr._valstybinės f-jos'!G52+'[1]5 pr._valstybinės f-jos'!G102+'[1]7 pr._kita dotacija'!G40+'[1]7 pr._kita dotacija'!G278+'[1]9 pr._įstaigų pajamos'!G41+'[1]9 pr._įstaigų pajamos'!G53+'[1]9 pr._įstaigų pajamos'!G107</f>
        <v>4.2</v>
      </c>
      <c r="G29" s="10">
        <f t="shared" si="0"/>
        <v>0</v>
      </c>
      <c r="H29" s="10">
        <f>'[1]4 pr._savarankiškos f-jos'!I47+'[1]4 pr._savarankiškos f-jos'!I113+'[1]4 pr._savarankiškos f-jos'!I203+'[1]5 pr._valstybinės f-jos'!I52+'[1]5 pr._valstybinės f-jos'!I102+'[1]7 pr._kita dotacija'!I40+'[1]7 pr._kita dotacija'!I278+'[1]9 pr._įstaigų pajamos'!I41+'[1]9 pr._įstaigų pajamos'!I53+'[1]9 pr._įstaigų pajamos'!I107</f>
        <v>0</v>
      </c>
      <c r="I29" s="10">
        <f>'[1]4 pr._savarankiškos f-jos'!J47+'[1]4 pr._savarankiškos f-jos'!J113+'[1]4 pr._savarankiškos f-jos'!J203+'[1]5 pr._valstybinės f-jos'!J52+'[1]5 pr._valstybinės f-jos'!J102+'[1]7 pr._kita dotacija'!J40+'[1]7 pr._kita dotacija'!J278+'[1]9 pr._įstaigų pajamos'!J41+'[1]9 pr._įstaigų pajamos'!J53+'[1]9 pr._įstaigų pajamos'!J107</f>
        <v>0.1</v>
      </c>
      <c r="J29" s="10">
        <f>'[1]4 pr._savarankiškos f-jos'!K47+'[1]4 pr._savarankiškos f-jos'!K113+'[1]4 pr._savarankiškos f-jos'!K203+'[1]5 pr._valstybinės f-jos'!K52+'[1]5 pr._valstybinės f-jos'!K102+'[1]7 pr._kita dotacija'!K40+'[1]7 pr._kita dotacija'!K278+'[1]9 pr._įstaigų pajamos'!K41+'[1]9 pr._įstaigų pajamos'!K53+'[1]9 pr._įstaigų pajamos'!K107</f>
        <v>0</v>
      </c>
      <c r="K29" s="86">
        <f t="shared" si="1"/>
        <v>279.79999999999995</v>
      </c>
      <c r="L29" s="86">
        <f>'[1]4 pr._savarankiškos f-jos'!M47+'[1]4 pr._savarankiškos f-jos'!M113+'[1]4 pr._savarankiškos f-jos'!M203+'[1]5 pr._valstybinės f-jos'!M52+'[1]5 pr._valstybinės f-jos'!M102+'[1]7 pr._kita dotacija'!M40+'[1]7 pr._kita dotacija'!M278+'[1]9 pr._įstaigų pajamos'!M41+'[1]9 pr._įstaigų pajamos'!M53+'[1]9 pr._įstaigų pajamos'!M107</f>
        <v>275.59999999999997</v>
      </c>
      <c r="M29" s="86">
        <f>'[1]4 pr._savarankiškos f-jos'!N47+'[1]4 pr._savarankiškos f-jos'!N113+'[1]4 pr._savarankiškos f-jos'!N203+'[1]5 pr._valstybinės f-jos'!N52+'[1]5 pr._valstybinės f-jos'!N102+'[1]7 pr._kita dotacija'!N40+'[1]7 pr._kita dotacija'!N278+'[1]9 pr._įstaigų pajamos'!N41+'[1]9 pr._įstaigų pajamos'!N53+'[1]9 pr._įstaigų pajamos'!N107</f>
        <v>166.7</v>
      </c>
      <c r="N29" s="86">
        <f>'[1]4 pr._savarankiškos f-jos'!O47+'[1]4 pr._savarankiškos f-jos'!O113+'[1]4 pr._savarankiškos f-jos'!O203+'[1]5 pr._valstybinės f-jos'!O52+'[1]5 pr._valstybinės f-jos'!O102+'[1]7 pr._kita dotacija'!O40+'[1]7 pr._kita dotacija'!O278+'[1]9 pr._įstaigų pajamos'!O41+'[1]9 pr._įstaigų pajamos'!O53+'[1]9 pr._įstaigų pajamos'!O107</f>
        <v>4.2</v>
      </c>
    </row>
    <row r="30" spans="1:14" ht="15" customHeight="1" x14ac:dyDescent="0.25">
      <c r="A30" s="5" t="s">
        <v>75</v>
      </c>
      <c r="B30" s="17" t="s">
        <v>12</v>
      </c>
      <c r="C30" s="16">
        <f t="shared" si="2"/>
        <v>178.6</v>
      </c>
      <c r="D30" s="16">
        <f>'[1]4 pr._savarankiškos f-jos'!E53+'[1]4 pr._savarankiškos f-jos'!E117+'[1]5 pr._valstybinės f-jos'!E56+'[1]5 pr._valstybinės f-jos'!E104+'[1]7 pr._kita dotacija'!E45+'[1]9 pr._įstaigų pajamos'!E42+'[1]9 pr._įstaigų pajamos'!E54+'[1]11 pr._apyvartinės lėšos'!E83+'[1]11 pr._apyvartinės lėšos'!E88</f>
        <v>171.6</v>
      </c>
      <c r="E30" s="16">
        <f>'[1]4 pr._savarankiškos f-jos'!F53+'[1]4 pr._savarankiškos f-jos'!F117+'[1]5 pr._valstybinės f-jos'!F56+'[1]5 pr._valstybinės f-jos'!F104+'[1]7 pr._kita dotacija'!F45+'[1]9 pr._įstaigų pajamos'!F42+'[1]9 pr._įstaigų pajamos'!F54+'[1]11 pr._apyvartinės lėšos'!F83+'[1]11 pr._apyvartinės lėšos'!F88</f>
        <v>101.19999999999999</v>
      </c>
      <c r="F30" s="16">
        <f>'[1]4 pr._savarankiškos f-jos'!G53+'[1]4 pr._savarankiškos f-jos'!G117+'[1]5 pr._valstybinės f-jos'!G56+'[1]5 pr._valstybinės f-jos'!G104+'[1]7 pr._kita dotacija'!G45+'[1]9 pr._įstaigų pajamos'!G42+'[1]9 pr._įstaigų pajamos'!G54+'[1]11 pr._apyvartinės lėšos'!G83+'[1]11 pr._apyvartinės lėšos'!G88</f>
        <v>7</v>
      </c>
      <c r="G30" s="10">
        <f t="shared" si="0"/>
        <v>0</v>
      </c>
      <c r="H30" s="10">
        <f>'[1]4 pr._savarankiškos f-jos'!I53+'[1]4 pr._savarankiškos f-jos'!I117+'[1]5 pr._valstybinės f-jos'!I56+'[1]5 pr._valstybinės f-jos'!I104+'[1]7 pr._kita dotacija'!I45+'[1]9 pr._įstaigų pajamos'!I42+'[1]9 pr._įstaigų pajamos'!I54+'[1]11 pr._apyvartinės lėšos'!I83+'[1]11 pr._apyvartinės lėšos'!I88</f>
        <v>0</v>
      </c>
      <c r="I30" s="10">
        <f>'[1]4 pr._savarankiškos f-jos'!J53+'[1]4 pr._savarankiškos f-jos'!J117+'[1]5 pr._valstybinės f-jos'!J56+'[1]5 pr._valstybinės f-jos'!J104+'[1]7 pr._kita dotacija'!J45+'[1]9 pr._įstaigų pajamos'!J42+'[1]9 pr._įstaigų pajamos'!J54+'[1]11 pr._apyvartinės lėšos'!J83+'[1]11 pr._apyvartinės lėšos'!J88</f>
        <v>-0.10000000000000003</v>
      </c>
      <c r="J30" s="10">
        <f>'[1]4 pr._savarankiškos f-jos'!K53+'[1]4 pr._savarankiškos f-jos'!K117+'[1]5 pr._valstybinės f-jos'!K56+'[1]5 pr._valstybinės f-jos'!K104+'[1]7 pr._kita dotacija'!K45+'[1]9 pr._įstaigų pajamos'!K42+'[1]9 pr._įstaigų pajamos'!K54+'[1]11 pr._apyvartinės lėšos'!K83+'[1]11 pr._apyvartinės lėšos'!K88</f>
        <v>0</v>
      </c>
      <c r="K30" s="86">
        <f t="shared" si="1"/>
        <v>178.6</v>
      </c>
      <c r="L30" s="86">
        <f>'[1]4 pr._savarankiškos f-jos'!M53+'[1]4 pr._savarankiškos f-jos'!M117+'[1]5 pr._valstybinės f-jos'!M56+'[1]5 pr._valstybinės f-jos'!M104+'[1]7 pr._kita dotacija'!M45+'[1]9 pr._įstaigų pajamos'!M42+'[1]9 pr._įstaigų pajamos'!M54+'[1]11 pr._apyvartinės lėšos'!M83+'[1]11 pr._apyvartinės lėšos'!M88</f>
        <v>171.6</v>
      </c>
      <c r="M30" s="86">
        <f>'[1]4 pr._savarankiškos f-jos'!N53+'[1]4 pr._savarankiškos f-jos'!N117+'[1]5 pr._valstybinės f-jos'!N56+'[1]5 pr._valstybinės f-jos'!N104+'[1]7 pr._kita dotacija'!N45+'[1]9 pr._įstaigų pajamos'!N42+'[1]9 pr._įstaigų pajamos'!N54+'[1]11 pr._apyvartinės lėšos'!N83+'[1]11 pr._apyvartinės lėšos'!N88</f>
        <v>101.09999999999998</v>
      </c>
      <c r="N30" s="86">
        <f>'[1]4 pr._savarankiškos f-jos'!O53+'[1]4 pr._savarankiškos f-jos'!O117+'[1]5 pr._valstybinės f-jos'!O56+'[1]5 pr._valstybinės f-jos'!O104+'[1]7 pr._kita dotacija'!O45+'[1]9 pr._įstaigų pajamos'!O42+'[1]9 pr._įstaigų pajamos'!O54+'[1]11 pr._apyvartinės lėšos'!O83+'[1]11 pr._apyvartinės lėšos'!O88</f>
        <v>7</v>
      </c>
    </row>
    <row r="31" spans="1:14" ht="15" customHeight="1" x14ac:dyDescent="0.25">
      <c r="A31" s="5" t="s">
        <v>76</v>
      </c>
      <c r="B31" s="17" t="s">
        <v>13</v>
      </c>
      <c r="C31" s="16">
        <f t="shared" si="2"/>
        <v>127.50000000000001</v>
      </c>
      <c r="D31" s="16">
        <f>'[1]4 pr._savarankiškos f-jos'!E58+'[1]4 pr._savarankiškos f-jos'!E121+'[1]5 pr._valstybinės f-jos'!E60+'[1]5 pr._valstybinės f-jos'!E106+'[1]7 pr._kita dotacija'!E49+'[1]9 pr._įstaigų pajamos'!E55</f>
        <v>126.80000000000001</v>
      </c>
      <c r="E31" s="16">
        <f>'[1]4 pr._savarankiškos f-jos'!F58+'[1]4 pr._savarankiškos f-jos'!F121+'[1]5 pr._valstybinės f-jos'!F60+'[1]5 pr._valstybinės f-jos'!F106+'[1]7 pr._kita dotacija'!F49+'[1]9 pr._įstaigų pajamos'!F55</f>
        <v>77.400000000000006</v>
      </c>
      <c r="F31" s="16">
        <f>'[1]4 pr._savarankiškos f-jos'!G58+'[1]4 pr._savarankiškos f-jos'!G121+'[1]5 pr._valstybinės f-jos'!G60+'[1]5 pr._valstybinės f-jos'!G106+'[1]7 pr._kita dotacija'!G49+'[1]9 pr._įstaigų pajamos'!G55</f>
        <v>0.7</v>
      </c>
      <c r="G31" s="10">
        <f t="shared" si="0"/>
        <v>0</v>
      </c>
      <c r="H31" s="10">
        <f>'[1]4 pr._savarankiškos f-jos'!I58+'[1]4 pr._savarankiškos f-jos'!I121+'[1]5 pr._valstybinės f-jos'!I60+'[1]5 pr._valstybinės f-jos'!I106+'[1]7 pr._kita dotacija'!I49+'[1]9 pr._įstaigų pajamos'!I55</f>
        <v>0</v>
      </c>
      <c r="I31" s="10">
        <f>'[1]4 pr._savarankiškos f-jos'!J58+'[1]4 pr._savarankiškos f-jos'!J121+'[1]5 pr._valstybinės f-jos'!J60+'[1]5 pr._valstybinės f-jos'!J106+'[1]7 pr._kita dotacija'!J49+'[1]9 pr._įstaigų pajamos'!J55</f>
        <v>0</v>
      </c>
      <c r="J31" s="10">
        <f>'[1]4 pr._savarankiškos f-jos'!K58+'[1]4 pr._savarankiškos f-jos'!K121+'[1]5 pr._valstybinės f-jos'!K60+'[1]5 pr._valstybinės f-jos'!K106+'[1]7 pr._kita dotacija'!K49+'[1]9 pr._įstaigų pajamos'!K55</f>
        <v>0</v>
      </c>
      <c r="K31" s="86">
        <f t="shared" si="1"/>
        <v>127.50000000000001</v>
      </c>
      <c r="L31" s="86">
        <f>'[1]4 pr._savarankiškos f-jos'!M58+'[1]4 pr._savarankiškos f-jos'!M121+'[1]5 pr._valstybinės f-jos'!M60+'[1]5 pr._valstybinės f-jos'!M106+'[1]7 pr._kita dotacija'!M49+'[1]9 pr._įstaigų pajamos'!M55</f>
        <v>126.80000000000001</v>
      </c>
      <c r="M31" s="86">
        <f>'[1]4 pr._savarankiškos f-jos'!N58+'[1]4 pr._savarankiškos f-jos'!N121+'[1]5 pr._valstybinės f-jos'!N60+'[1]5 pr._valstybinės f-jos'!N106+'[1]7 pr._kita dotacija'!N49+'[1]9 pr._įstaigų pajamos'!N55</f>
        <v>77.400000000000006</v>
      </c>
      <c r="N31" s="86">
        <f>'[1]4 pr._savarankiškos f-jos'!O58+'[1]4 pr._savarankiškos f-jos'!O121+'[1]5 pr._valstybinės f-jos'!O60+'[1]5 pr._valstybinės f-jos'!O106+'[1]7 pr._kita dotacija'!O49+'[1]9 pr._įstaigų pajamos'!O55</f>
        <v>0.7</v>
      </c>
    </row>
    <row r="32" spans="1:14" ht="15" customHeight="1" x14ac:dyDescent="0.25">
      <c r="A32" s="5" t="s">
        <v>77</v>
      </c>
      <c r="B32" s="12" t="s">
        <v>14</v>
      </c>
      <c r="C32" s="16">
        <f t="shared" si="2"/>
        <v>149.50000000000003</v>
      </c>
      <c r="D32" s="16">
        <f>'[1]4 pr._savarankiškos f-jos'!E63+'[1]4 pr._savarankiškos f-jos'!E125+'[1]5 pr._valstybinės f-jos'!E64+'[1]5 pr._valstybinės f-jos'!E108+'[1]7 pr._kita dotacija'!E53+'[1]9 pr._įstaigų pajamos'!E43+'[1]9 pr._įstaigų pajamos'!E56</f>
        <v>139.60000000000002</v>
      </c>
      <c r="E32" s="16">
        <f>'[1]4 pr._savarankiškos f-jos'!F63+'[1]4 pr._savarankiškos f-jos'!F125+'[1]5 pr._valstybinės f-jos'!F64+'[1]5 pr._valstybinės f-jos'!F108+'[1]7 pr._kita dotacija'!F53+'[1]9 pr._įstaigų pajamos'!F43+'[1]9 pr._įstaigų pajamos'!F56</f>
        <v>74.599999999999994</v>
      </c>
      <c r="F32" s="16">
        <f>'[1]4 pr._savarankiškos f-jos'!G63+'[1]4 pr._savarankiškos f-jos'!G125+'[1]5 pr._valstybinės f-jos'!G64+'[1]5 pr._valstybinės f-jos'!G108+'[1]7 pr._kita dotacija'!G53+'[1]9 pr._įstaigų pajamos'!G43+'[1]9 pr._įstaigų pajamos'!G56</f>
        <v>9.9</v>
      </c>
      <c r="G32" s="10">
        <f t="shared" si="0"/>
        <v>-0.3</v>
      </c>
      <c r="H32" s="10">
        <f>'[1]4 pr._savarankiškos f-jos'!I63+'[1]4 pr._savarankiškos f-jos'!I125+'[1]5 pr._valstybinės f-jos'!I64+'[1]5 pr._valstybinės f-jos'!I108+'[1]7 pr._kita dotacija'!I53+'[1]9 pr._įstaigų pajamos'!I43+'[1]9 pr._įstaigų pajamos'!I56</f>
        <v>-0.3</v>
      </c>
      <c r="I32" s="10">
        <f>'[1]4 pr._savarankiškos f-jos'!J63+'[1]4 pr._savarankiškos f-jos'!J125+'[1]5 pr._valstybinės f-jos'!J64+'[1]5 pr._valstybinės f-jos'!J108+'[1]7 pr._kita dotacija'!J53+'[1]9 pr._įstaigų pajamos'!J43+'[1]9 pr._įstaigų pajamos'!J56</f>
        <v>-0.5</v>
      </c>
      <c r="J32" s="10">
        <f>'[1]4 pr._savarankiškos f-jos'!K63+'[1]4 pr._savarankiškos f-jos'!K125+'[1]5 pr._valstybinės f-jos'!K64+'[1]5 pr._valstybinės f-jos'!K108+'[1]7 pr._kita dotacija'!K53+'[1]9 pr._įstaigų pajamos'!K43+'[1]9 pr._įstaigų pajamos'!K56</f>
        <v>0</v>
      </c>
      <c r="K32" s="86">
        <f t="shared" si="1"/>
        <v>149.20000000000002</v>
      </c>
      <c r="L32" s="86">
        <f>'[1]4 pr._savarankiškos f-jos'!M63+'[1]4 pr._savarankiškos f-jos'!M125+'[1]5 pr._valstybinės f-jos'!M64+'[1]5 pr._valstybinės f-jos'!M108+'[1]7 pr._kita dotacija'!M53+'[1]9 pr._įstaigų pajamos'!M43+'[1]9 pr._įstaigų pajamos'!M56</f>
        <v>139.30000000000001</v>
      </c>
      <c r="M32" s="86">
        <f>'[1]4 pr._savarankiškos f-jos'!N63+'[1]4 pr._savarankiškos f-jos'!N125+'[1]5 pr._valstybinės f-jos'!N64+'[1]5 pr._valstybinės f-jos'!N108+'[1]7 pr._kita dotacija'!N53+'[1]9 pr._įstaigų pajamos'!N43+'[1]9 pr._įstaigų pajamos'!N56</f>
        <v>74.099999999999994</v>
      </c>
      <c r="N32" s="86">
        <f>'[1]4 pr._savarankiškos f-jos'!O63+'[1]4 pr._savarankiškos f-jos'!O125+'[1]5 pr._valstybinės f-jos'!O64+'[1]5 pr._valstybinės f-jos'!O108+'[1]7 pr._kita dotacija'!O53+'[1]9 pr._įstaigų pajamos'!O43+'[1]9 pr._įstaigų pajamos'!O56</f>
        <v>9.9</v>
      </c>
    </row>
    <row r="33" spans="1:14" ht="15" customHeight="1" x14ac:dyDescent="0.25">
      <c r="A33" s="13" t="s">
        <v>78</v>
      </c>
      <c r="B33" s="12" t="s">
        <v>15</v>
      </c>
      <c r="C33" s="16">
        <f t="shared" si="2"/>
        <v>169.70000000000002</v>
      </c>
      <c r="D33" s="16">
        <f>'[1]4 pr._savarankiškos f-jos'!E68+'[1]4 pr._savarankiškos f-jos'!E129++'[1]4 pr._savarankiškos f-jos'!E204+'[1]5 pr._valstybinės f-jos'!E68+'[1]5 pr._valstybinės f-jos'!E110+'[1]7 pr._kita dotacija'!E57+'[1]7 pr._kita dotacija'!E282+'[1]9 pr._įstaigų pajamos'!E44+'[1]9 pr._įstaigų pajamos'!E57+'[1]9 pr._įstaigų pajamos'!E108+'[1]11 pr._apyvartinės lėšos'!E90</f>
        <v>167.70000000000002</v>
      </c>
      <c r="E33" s="16">
        <f>'[1]4 pr._savarankiškos f-jos'!F68+'[1]4 pr._savarankiškos f-jos'!F129++'[1]4 pr._savarankiškos f-jos'!F204+'[1]5 pr._valstybinės f-jos'!F68+'[1]5 pr._valstybinės f-jos'!F110+'[1]7 pr._kita dotacija'!F57+'[1]7 pr._kita dotacija'!F282+'[1]9 pr._įstaigų pajamos'!F44+'[1]9 pr._įstaigų pajamos'!F57+'[1]9 pr._įstaigų pajamos'!F108+'[1]11 pr._apyvartinės lėšos'!F90</f>
        <v>103.6</v>
      </c>
      <c r="F33" s="16">
        <f>'[1]4 pr._savarankiškos f-jos'!G68+'[1]4 pr._savarankiškos f-jos'!G129++'[1]4 pr._savarankiškos f-jos'!G204+'[1]5 pr._valstybinės f-jos'!G68+'[1]5 pr._valstybinės f-jos'!G110+'[1]7 pr._kita dotacija'!G57+'[1]7 pr._kita dotacija'!G282+'[1]9 pr._įstaigų pajamos'!G44+'[1]9 pr._įstaigų pajamos'!G57+'[1]9 pr._įstaigų pajamos'!G108+'[1]11 pr._apyvartinės lėšos'!G90</f>
        <v>2</v>
      </c>
      <c r="G33" s="10">
        <f t="shared" si="0"/>
        <v>0.2</v>
      </c>
      <c r="H33" s="10">
        <f>'[1]4 pr._savarankiškos f-jos'!I68+'[1]4 pr._savarankiškos f-jos'!I129++'[1]4 pr._savarankiškos f-jos'!I204+'[1]5 pr._valstybinės f-jos'!I68+'[1]5 pr._valstybinės f-jos'!I110+'[1]7 pr._kita dotacija'!I57+'[1]7 pr._kita dotacija'!I282+'[1]9 pr._įstaigų pajamos'!I44+'[1]9 pr._įstaigų pajamos'!I57+'[1]9 pr._įstaigų pajamos'!I108+'[1]11 pr._apyvartinės lėšos'!I90</f>
        <v>0.2</v>
      </c>
      <c r="I33" s="10">
        <f>'[1]4 pr._savarankiškos f-jos'!J68+'[1]4 pr._savarankiškos f-jos'!J129++'[1]4 pr._savarankiškos f-jos'!J204+'[1]5 pr._valstybinės f-jos'!J68+'[1]5 pr._valstybinės f-jos'!J110+'[1]7 pr._kita dotacija'!J57+'[1]7 pr._kita dotacija'!J282+'[1]9 pr._įstaigų pajamos'!J44+'[1]9 pr._įstaigų pajamos'!J57+'[1]9 pr._įstaigų pajamos'!J108+'[1]11 pr._apyvartinės lėšos'!J90</f>
        <v>0</v>
      </c>
      <c r="J33" s="10">
        <f>'[1]4 pr._savarankiškos f-jos'!K68+'[1]4 pr._savarankiškos f-jos'!K129++'[1]4 pr._savarankiškos f-jos'!K204+'[1]5 pr._valstybinės f-jos'!K68+'[1]5 pr._valstybinės f-jos'!K110+'[1]7 pr._kita dotacija'!K57+'[1]7 pr._kita dotacija'!K282+'[1]9 pr._įstaigų pajamos'!K44+'[1]9 pr._įstaigų pajamos'!K57+'[1]9 pr._įstaigų pajamos'!K108+'[1]11 pr._apyvartinės lėšos'!K90</f>
        <v>0</v>
      </c>
      <c r="K33" s="86">
        <f t="shared" si="1"/>
        <v>169.9</v>
      </c>
      <c r="L33" s="86">
        <f>'[1]4 pr._savarankiškos f-jos'!M68+'[1]4 pr._savarankiškos f-jos'!M129++'[1]4 pr._savarankiškos f-jos'!M204+'[1]5 pr._valstybinės f-jos'!M68+'[1]5 pr._valstybinės f-jos'!M110+'[1]7 pr._kita dotacija'!M57+'[1]7 pr._kita dotacija'!M282+'[1]9 pr._įstaigų pajamos'!M44+'[1]9 pr._įstaigų pajamos'!M57+'[1]9 pr._įstaigų pajamos'!M108+'[1]11 pr._apyvartinės lėšos'!M90</f>
        <v>167.9</v>
      </c>
      <c r="M33" s="86">
        <f>'[1]4 pr._savarankiškos f-jos'!N68+'[1]4 pr._savarankiškos f-jos'!N129++'[1]4 pr._savarankiškos f-jos'!N204+'[1]5 pr._valstybinės f-jos'!N68+'[1]5 pr._valstybinės f-jos'!N110+'[1]7 pr._kita dotacija'!N57+'[1]7 pr._kita dotacija'!N282+'[1]9 pr._įstaigų pajamos'!N44+'[1]9 pr._įstaigų pajamos'!N57+'[1]9 pr._įstaigų pajamos'!N108+'[1]11 pr._apyvartinės lėšos'!N90</f>
        <v>103.6</v>
      </c>
      <c r="N33" s="86">
        <f>'[1]4 pr._savarankiškos f-jos'!O68+'[1]4 pr._savarankiškos f-jos'!O129++'[1]4 pr._savarankiškos f-jos'!O204+'[1]5 pr._valstybinės f-jos'!O68+'[1]5 pr._valstybinės f-jos'!O110+'[1]7 pr._kita dotacija'!O57+'[1]7 pr._kita dotacija'!O282+'[1]9 pr._įstaigų pajamos'!O44+'[1]9 pr._įstaigų pajamos'!O57+'[1]9 pr._įstaigų pajamos'!O108+'[1]11 pr._apyvartinės lėšos'!O90</f>
        <v>2</v>
      </c>
    </row>
    <row r="34" spans="1:14" ht="15" customHeight="1" x14ac:dyDescent="0.25">
      <c r="A34" s="19" t="s">
        <v>79</v>
      </c>
      <c r="B34" s="17" t="s">
        <v>16</v>
      </c>
      <c r="C34" s="16">
        <f t="shared" si="2"/>
        <v>295.39999999999998</v>
      </c>
      <c r="D34" s="16">
        <f>'[1]4 pr._savarankiškos f-jos'!E73+'[1]4 pr._savarankiškos f-jos'!E133+'[1]5 pr._valstybinės f-jos'!E72+'[1]5 pr._valstybinės f-jos'!E112+'[1]7 pr._kita dotacija'!E61+'[1]9 pr._įstaigų pajamos'!E45+'[1]9 pr._įstaigų pajamos'!E58+'[1]4 pr._savarankiškos f-jos'!E205+'[1]7 pr._kita dotacija'!E286+'[1]9 pr._įstaigų pajamos'!E109</f>
        <v>292.79999999999995</v>
      </c>
      <c r="E34" s="16">
        <f>'[1]4 pr._savarankiškos f-jos'!F73+'[1]4 pr._savarankiškos f-jos'!F133+'[1]5 pr._valstybinės f-jos'!F72+'[1]5 pr._valstybinės f-jos'!F112+'[1]7 pr._kita dotacija'!F61+'[1]9 pr._įstaigų pajamos'!F45+'[1]9 pr._įstaigų pajamos'!F58+'[1]4 pr._savarankiškos f-jos'!F205+'[1]7 pr._kita dotacija'!F286+'[1]9 pr._įstaigų pajamos'!F109</f>
        <v>174.6</v>
      </c>
      <c r="F34" s="16">
        <f>'[1]4 pr._savarankiškos f-jos'!G73+'[1]4 pr._savarankiškos f-jos'!G133+'[1]5 pr._valstybinės f-jos'!G72+'[1]5 pr._valstybinės f-jos'!G112+'[1]7 pr._kita dotacija'!G61+'[1]9 pr._įstaigų pajamos'!G45+'[1]9 pr._įstaigų pajamos'!G58+'[1]4 pr._savarankiškos f-jos'!G205+'[1]7 pr._kita dotacija'!G286+'[1]9 pr._įstaigų pajamos'!G109</f>
        <v>2.6</v>
      </c>
      <c r="G34" s="10">
        <f t="shared" si="0"/>
        <v>-0.1</v>
      </c>
      <c r="H34" s="10">
        <f>'[1]4 pr._savarankiškos f-jos'!I73+'[1]4 pr._savarankiškos f-jos'!I133+'[1]5 pr._valstybinės f-jos'!I72+'[1]5 pr._valstybinės f-jos'!I112+'[1]7 pr._kita dotacija'!I61+'[1]9 pr._įstaigų pajamos'!I45+'[1]9 pr._įstaigų pajamos'!I58+'[1]4 pr._savarankiškos f-jos'!I205+'[1]7 pr._kita dotacija'!I286+'[1]9 pr._įstaigų pajamos'!I109</f>
        <v>-0.1</v>
      </c>
      <c r="I34" s="10">
        <f>'[1]4 pr._savarankiškos f-jos'!J73+'[1]4 pr._savarankiškos f-jos'!J133+'[1]5 pr._valstybinės f-jos'!J72+'[1]5 pr._valstybinės f-jos'!J112+'[1]7 pr._kita dotacija'!J61+'[1]9 pr._įstaigų pajamos'!J45+'[1]9 pr._įstaigų pajamos'!J58+'[1]4 pr._savarankiškos f-jos'!J205+'[1]7 pr._kita dotacija'!J286+'[1]9 pr._įstaigų pajamos'!J109</f>
        <v>-0.1</v>
      </c>
      <c r="J34" s="10">
        <f>'[1]4 pr._savarankiškos f-jos'!K73+'[1]4 pr._savarankiškos f-jos'!K133+'[1]5 pr._valstybinės f-jos'!K72+'[1]5 pr._valstybinės f-jos'!K112+'[1]7 pr._kita dotacija'!K61+'[1]9 pr._įstaigų pajamos'!K45+'[1]9 pr._įstaigų pajamos'!K58+'[1]4 pr._savarankiškos f-jos'!K205+'[1]7 pr._kita dotacija'!K286+'[1]9 pr._įstaigų pajamos'!K109</f>
        <v>0</v>
      </c>
      <c r="K34" s="86">
        <f t="shared" si="1"/>
        <v>295.29999999999995</v>
      </c>
      <c r="L34" s="86">
        <f>'[1]4 pr._savarankiškos f-jos'!M73+'[1]4 pr._savarankiškos f-jos'!M133+'[1]5 pr._valstybinės f-jos'!M72+'[1]5 pr._valstybinės f-jos'!M112+'[1]7 pr._kita dotacija'!M61+'[1]9 pr._įstaigų pajamos'!M45+'[1]9 pr._įstaigų pajamos'!M58+'[1]4 pr._savarankiškos f-jos'!M205+'[1]7 pr._kita dotacija'!M286+'[1]9 pr._įstaigų pajamos'!M109</f>
        <v>292.69999999999993</v>
      </c>
      <c r="M34" s="86">
        <f>'[1]4 pr._savarankiškos f-jos'!N73+'[1]4 pr._savarankiškos f-jos'!N133+'[1]5 pr._valstybinės f-jos'!N72+'[1]5 pr._valstybinės f-jos'!N112+'[1]7 pr._kita dotacija'!N61+'[1]9 pr._įstaigų pajamos'!N45+'[1]9 pr._įstaigų pajamos'!N58+'[1]4 pr._savarankiškos f-jos'!N205+'[1]7 pr._kita dotacija'!N286+'[1]9 pr._įstaigų pajamos'!N109</f>
        <v>174.5</v>
      </c>
      <c r="N34" s="86">
        <f>'[1]4 pr._savarankiškos f-jos'!O73+'[1]4 pr._savarankiškos f-jos'!O133+'[1]5 pr._valstybinės f-jos'!O72+'[1]5 pr._valstybinės f-jos'!O112+'[1]7 pr._kita dotacija'!O61+'[1]9 pr._įstaigų pajamos'!O45+'[1]9 pr._įstaigų pajamos'!O58+'[1]4 pr._savarankiškos f-jos'!O205+'[1]7 pr._kita dotacija'!O286+'[1]9 pr._įstaigų pajamos'!O109</f>
        <v>2.6</v>
      </c>
    </row>
    <row r="35" spans="1:14" ht="15" customHeight="1" x14ac:dyDescent="0.25">
      <c r="A35" s="5" t="s">
        <v>80</v>
      </c>
      <c r="B35" s="17" t="s">
        <v>17</v>
      </c>
      <c r="C35" s="16">
        <f t="shared" si="2"/>
        <v>154.39999999999998</v>
      </c>
      <c r="D35" s="16">
        <f>'[1]4 pr._savarankiškos f-jos'!E79+'[1]4 pr._savarankiškos f-jos'!E137+'[1]5 pr._valstybinės f-jos'!E76+'[1]5 pr._valstybinės f-jos'!E114+'[1]7 pr._kita dotacija'!E65+'[1]9 pr._įstaigų pajamos'!E46+'[1]9 pr._įstaigų pajamos'!E59+'[1]11 pr._apyvartinės lėšos'!E29</f>
        <v>133.79999999999998</v>
      </c>
      <c r="E35" s="16">
        <f>'[1]4 pr._savarankiškos f-jos'!F79+'[1]4 pr._savarankiškos f-jos'!F137+'[1]5 pr._valstybinės f-jos'!F76+'[1]5 pr._valstybinės f-jos'!F114+'[1]7 pr._kita dotacija'!F65+'[1]9 pr._įstaigų pajamos'!F46+'[1]9 pr._įstaigų pajamos'!F59+'[1]11 pr._apyvartinės lėšos'!F29</f>
        <v>81.999999999999986</v>
      </c>
      <c r="F35" s="16">
        <f>'[1]4 pr._savarankiškos f-jos'!G79+'[1]4 pr._savarankiškos f-jos'!G137+'[1]5 pr._valstybinės f-jos'!G76+'[1]5 pr._valstybinės f-jos'!G114+'[1]7 pr._kita dotacija'!G65+'[1]9 pr._įstaigų pajamos'!G46+'[1]9 pr._įstaigų pajamos'!G59+'[1]11 pr._apyvartinės lėšos'!G29</f>
        <v>20.6</v>
      </c>
      <c r="G35" s="10">
        <f t="shared" si="0"/>
        <v>0</v>
      </c>
      <c r="H35" s="10">
        <f>'[1]4 pr._savarankiškos f-jos'!I79+'[1]4 pr._savarankiškos f-jos'!I137+'[1]5 pr._valstybinės f-jos'!I76+'[1]5 pr._valstybinės f-jos'!I114+'[1]7 pr._kita dotacija'!I65+'[1]9 pr._įstaigų pajamos'!I46+'[1]9 pr._įstaigų pajamos'!I59+'[1]11 pr._apyvartinės lėšos'!I29</f>
        <v>0</v>
      </c>
      <c r="I35" s="10">
        <f>'[1]4 pr._savarankiškos f-jos'!J79+'[1]4 pr._savarankiškos f-jos'!J137+'[1]5 pr._valstybinės f-jos'!J76+'[1]5 pr._valstybinės f-jos'!J114+'[1]7 pr._kita dotacija'!J65+'[1]9 pr._įstaigų pajamos'!J46+'[1]9 pr._įstaigų pajamos'!J59+'[1]11 pr._apyvartinės lėšos'!J29</f>
        <v>0</v>
      </c>
      <c r="J35" s="10">
        <f>'[1]4 pr._savarankiškos f-jos'!K79+'[1]4 pr._savarankiškos f-jos'!K137+'[1]5 pr._valstybinės f-jos'!K76+'[1]5 pr._valstybinės f-jos'!K114+'[1]7 pr._kita dotacija'!K65+'[1]9 pr._įstaigų pajamos'!K46+'[1]9 pr._įstaigų pajamos'!K59+'[1]11 pr._apyvartinės lėšos'!K29</f>
        <v>0</v>
      </c>
      <c r="K35" s="86">
        <f t="shared" si="1"/>
        <v>154.39999999999998</v>
      </c>
      <c r="L35" s="86">
        <f>'[1]4 pr._savarankiškos f-jos'!M79+'[1]4 pr._savarankiškos f-jos'!M137+'[1]5 pr._valstybinės f-jos'!M76+'[1]5 pr._valstybinės f-jos'!M114+'[1]7 pr._kita dotacija'!M65+'[1]9 pr._įstaigų pajamos'!M46+'[1]9 pr._įstaigų pajamos'!M59+'[1]11 pr._apyvartinės lėšos'!M29</f>
        <v>133.79999999999998</v>
      </c>
      <c r="M35" s="86">
        <f>'[1]4 pr._savarankiškos f-jos'!N79+'[1]4 pr._savarankiškos f-jos'!N137+'[1]5 pr._valstybinės f-jos'!N76+'[1]5 pr._valstybinės f-jos'!N114+'[1]7 pr._kita dotacija'!N65+'[1]9 pr._įstaigų pajamos'!N46+'[1]9 pr._įstaigų pajamos'!N59+'[1]11 pr._apyvartinės lėšos'!N29</f>
        <v>81.999999999999986</v>
      </c>
      <c r="N35" s="86">
        <f>'[1]4 pr._savarankiškos f-jos'!O79+'[1]4 pr._savarankiškos f-jos'!O137+'[1]5 pr._valstybinės f-jos'!O76+'[1]5 pr._valstybinės f-jos'!O114+'[1]7 pr._kita dotacija'!O65+'[1]9 pr._įstaigų pajamos'!O46+'[1]9 pr._įstaigų pajamos'!O59+'[1]11 pr._apyvartinės lėšos'!O29</f>
        <v>20.6</v>
      </c>
    </row>
    <row r="36" spans="1:14" ht="15" customHeight="1" x14ac:dyDescent="0.25">
      <c r="A36" s="5" t="s">
        <v>81</v>
      </c>
      <c r="B36" s="17" t="s">
        <v>18</v>
      </c>
      <c r="C36" s="16">
        <f t="shared" si="2"/>
        <v>96.4</v>
      </c>
      <c r="D36" s="16">
        <f>'[1]4 pr._savarankiškos f-jos'!E84+'[1]4 pr._savarankiškos f-jos'!E141+'[1]5 pr._valstybinės f-jos'!E80+'[1]5 pr._valstybinės f-jos'!E116+'[1]7 pr._kita dotacija'!E69+'[1]9 pr._įstaigų pajamos'!E47+'[1]9 pr._įstaigų pajamos'!E60</f>
        <v>96.4</v>
      </c>
      <c r="E36" s="16">
        <f>'[1]4 pr._savarankiškos f-jos'!F84+'[1]4 pr._savarankiškos f-jos'!F141+'[1]5 pr._valstybinės f-jos'!F80+'[1]5 pr._valstybinės f-jos'!F116+'[1]7 pr._kita dotacija'!F69+'[1]9 pr._įstaigų pajamos'!F47+'[1]9 pr._įstaigų pajamos'!F60</f>
        <v>60.100000000000009</v>
      </c>
      <c r="F36" s="16">
        <f>'[1]4 pr._savarankiškos f-jos'!G84+'[1]4 pr._savarankiškos f-jos'!G141+'[1]5 pr._valstybinės f-jos'!G80+'[1]5 pr._valstybinės f-jos'!G116+'[1]7 pr._kita dotacija'!G69+'[1]9 pr._įstaigų pajamos'!G47+'[1]9 pr._įstaigų pajamos'!G60</f>
        <v>0</v>
      </c>
      <c r="G36" s="10">
        <f t="shared" si="0"/>
        <v>0</v>
      </c>
      <c r="H36" s="10">
        <f>'[1]4 pr._savarankiškos f-jos'!I84+'[1]4 pr._savarankiškos f-jos'!I141+'[1]5 pr._valstybinės f-jos'!I80+'[1]5 pr._valstybinės f-jos'!I116+'[1]7 pr._kita dotacija'!I69+'[1]9 pr._įstaigų pajamos'!I47+'[1]9 pr._įstaigų pajamos'!I60</f>
        <v>0</v>
      </c>
      <c r="I36" s="10">
        <f>'[1]4 pr._savarankiškos f-jos'!J84+'[1]4 pr._savarankiškos f-jos'!J141+'[1]5 pr._valstybinės f-jos'!J80+'[1]5 pr._valstybinės f-jos'!J116+'[1]7 pr._kita dotacija'!J69+'[1]9 pr._įstaigų pajamos'!J47+'[1]9 pr._įstaigų pajamos'!J60</f>
        <v>0</v>
      </c>
      <c r="J36" s="10">
        <f>'[1]4 pr._savarankiškos f-jos'!K84+'[1]4 pr._savarankiškos f-jos'!K141+'[1]5 pr._valstybinės f-jos'!K80+'[1]5 pr._valstybinės f-jos'!K116+'[1]7 pr._kita dotacija'!K69+'[1]9 pr._įstaigų pajamos'!K47+'[1]9 pr._įstaigų pajamos'!K60</f>
        <v>0</v>
      </c>
      <c r="K36" s="86">
        <f t="shared" si="1"/>
        <v>96.4</v>
      </c>
      <c r="L36" s="86">
        <f>'[1]4 pr._savarankiškos f-jos'!M84+'[1]4 pr._savarankiškos f-jos'!M141+'[1]5 pr._valstybinės f-jos'!M80+'[1]5 pr._valstybinės f-jos'!M116+'[1]7 pr._kita dotacija'!M69+'[1]9 pr._įstaigų pajamos'!M47+'[1]9 pr._įstaigų pajamos'!M60</f>
        <v>96.4</v>
      </c>
      <c r="M36" s="86">
        <f>'[1]4 pr._savarankiškos f-jos'!N84+'[1]4 pr._savarankiškos f-jos'!N141+'[1]5 pr._valstybinės f-jos'!N80+'[1]5 pr._valstybinės f-jos'!N116+'[1]7 pr._kita dotacija'!N69+'[1]9 pr._įstaigų pajamos'!N47+'[1]9 pr._įstaigų pajamos'!N60</f>
        <v>60.100000000000009</v>
      </c>
      <c r="N36" s="86">
        <f>'[1]4 pr._savarankiškos f-jos'!O84+'[1]4 pr._savarankiškos f-jos'!O141+'[1]5 pr._valstybinės f-jos'!O80+'[1]5 pr._valstybinės f-jos'!O116+'[1]7 pr._kita dotacija'!O69+'[1]9 pr._įstaigų pajamos'!O47+'[1]9 pr._įstaigų pajamos'!O60</f>
        <v>0</v>
      </c>
    </row>
    <row r="37" spans="1:14" ht="15" customHeight="1" x14ac:dyDescent="0.25">
      <c r="A37" s="5" t="s">
        <v>82</v>
      </c>
      <c r="B37" s="17" t="s">
        <v>19</v>
      </c>
      <c r="C37" s="16">
        <f t="shared" si="2"/>
        <v>774.6</v>
      </c>
      <c r="D37" s="16">
        <f>'[1]4 pr._savarankiškos f-jos'!E89+'[1]4 pr._savarankiškos f-jos'!E145+'[1]5 pr._valstybinės f-jos'!E84+'[1]5 pr._valstybinės f-jos'!E118+'[1]7 pr._kita dotacija'!E73+'[1]9 pr._įstaigų pajamos'!E61</f>
        <v>774.6</v>
      </c>
      <c r="E37" s="16">
        <f>'[1]4 pr._savarankiškos f-jos'!F89+'[1]4 pr._savarankiškos f-jos'!F145+'[1]5 pr._valstybinės f-jos'!F84+'[1]5 pr._valstybinės f-jos'!F118+'[1]7 pr._kita dotacija'!F73+'[1]9 pr._įstaigų pajamos'!F61</f>
        <v>155.9</v>
      </c>
      <c r="F37" s="16">
        <f>'[1]4 pr._savarankiškos f-jos'!G89+'[1]4 pr._savarankiškos f-jos'!G145+'[1]5 pr._valstybinės f-jos'!G84+'[1]5 pr._valstybinės f-jos'!G118+'[1]7 pr._kita dotacija'!G73+'[1]9 pr._įstaigų pajamos'!G61</f>
        <v>0</v>
      </c>
      <c r="G37" s="10">
        <f t="shared" si="0"/>
        <v>0</v>
      </c>
      <c r="H37" s="10">
        <f>'[1]4 pr._savarankiškos f-jos'!I89+'[1]4 pr._savarankiškos f-jos'!I145+'[1]5 pr._valstybinės f-jos'!I84+'[1]5 pr._valstybinės f-jos'!I118+'[1]7 pr._kita dotacija'!I73+'[1]9 pr._įstaigų pajamos'!I61</f>
        <v>0</v>
      </c>
      <c r="I37" s="10">
        <f>'[1]4 pr._savarankiškos f-jos'!J89+'[1]4 pr._savarankiškos f-jos'!J145+'[1]5 pr._valstybinės f-jos'!J84+'[1]5 pr._valstybinės f-jos'!J118+'[1]7 pr._kita dotacija'!J73+'[1]9 pr._įstaigų pajamos'!J61</f>
        <v>-0.30000000000000004</v>
      </c>
      <c r="J37" s="10">
        <f>'[1]4 pr._savarankiškos f-jos'!K89+'[1]4 pr._savarankiškos f-jos'!K145+'[1]5 pr._valstybinės f-jos'!K84+'[1]5 pr._valstybinės f-jos'!K118+'[1]7 pr._kita dotacija'!K73+'[1]9 pr._įstaigų pajamos'!K61</f>
        <v>0</v>
      </c>
      <c r="K37" s="86">
        <f t="shared" si="1"/>
        <v>774.6</v>
      </c>
      <c r="L37" s="86">
        <f>'[1]4 pr._savarankiškos f-jos'!M89+'[1]4 pr._savarankiškos f-jos'!M145+'[1]5 pr._valstybinės f-jos'!M84+'[1]5 pr._valstybinės f-jos'!M118+'[1]7 pr._kita dotacija'!M73+'[1]9 pr._įstaigų pajamos'!M61</f>
        <v>774.6</v>
      </c>
      <c r="M37" s="86">
        <f>'[1]4 pr._savarankiškos f-jos'!N89+'[1]4 pr._savarankiškos f-jos'!N145+'[1]5 pr._valstybinės f-jos'!N84+'[1]5 pr._valstybinės f-jos'!N118+'[1]7 pr._kita dotacija'!N73+'[1]9 pr._įstaigų pajamos'!N61</f>
        <v>155.6</v>
      </c>
      <c r="N37" s="86">
        <f>'[1]4 pr._savarankiškos f-jos'!O89+'[1]4 pr._savarankiškos f-jos'!O145+'[1]5 pr._valstybinės f-jos'!O84+'[1]5 pr._valstybinės f-jos'!O118+'[1]7 pr._kita dotacija'!O73+'[1]9 pr._įstaigų pajamos'!O61</f>
        <v>0</v>
      </c>
    </row>
    <row r="38" spans="1:14" ht="15" customHeight="1" x14ac:dyDescent="0.25">
      <c r="A38" s="5" t="s">
        <v>83</v>
      </c>
      <c r="B38" s="17" t="s">
        <v>26</v>
      </c>
      <c r="C38" s="16">
        <f>D38+F38</f>
        <v>1330</v>
      </c>
      <c r="D38" s="16">
        <f>'[1]4 pr._savarankiškos f-jos'!E93</f>
        <v>127.8</v>
      </c>
      <c r="E38" s="16">
        <f>'[1]4 pr._savarankiškos f-jos'!F93</f>
        <v>0</v>
      </c>
      <c r="F38" s="16">
        <f>'[1]4 pr._savarankiškos f-jos'!G93</f>
        <v>1202.2</v>
      </c>
      <c r="G38" s="10">
        <f t="shared" si="0"/>
        <v>0</v>
      </c>
      <c r="H38" s="10">
        <f>'[1]4 pr._savarankiškos f-jos'!I93</f>
        <v>0</v>
      </c>
      <c r="I38" s="10">
        <f>'[1]4 pr._savarankiškos f-jos'!J93</f>
        <v>0</v>
      </c>
      <c r="J38" s="10">
        <f>'[1]4 pr._savarankiškos f-jos'!K93</f>
        <v>0</v>
      </c>
      <c r="K38" s="86">
        <f t="shared" si="1"/>
        <v>1330</v>
      </c>
      <c r="L38" s="86">
        <f>'[1]4 pr._savarankiškos f-jos'!M93</f>
        <v>127.8</v>
      </c>
      <c r="M38" s="86">
        <f>'[1]4 pr._savarankiškos f-jos'!N93</f>
        <v>0</v>
      </c>
      <c r="N38" s="86">
        <f>'[1]4 pr._savarankiškos f-jos'!O93</f>
        <v>1202.2</v>
      </c>
    </row>
    <row r="39" spans="1:14" ht="15" customHeight="1" x14ac:dyDescent="0.25">
      <c r="A39" s="13" t="s">
        <v>84</v>
      </c>
      <c r="B39" s="35" t="s">
        <v>170</v>
      </c>
      <c r="C39" s="16">
        <f>D39+F39</f>
        <v>381.70000000000005</v>
      </c>
      <c r="D39" s="16">
        <f>'[1]4 pr._savarankiškos f-jos'!E94+'[1]5 pr._valstybinės f-jos'!E86+'[1]11 pr._apyvartinės lėšos'!E85+'[1]9 pr._įstaigų pajamos'!E48</f>
        <v>381.70000000000005</v>
      </c>
      <c r="E39" s="16">
        <f>'[1]4 pr._savarankiškos f-jos'!F94+'[1]5 pr._valstybinės f-jos'!F86+'[1]11 pr._apyvartinės lėšos'!F85+'[1]9 pr._įstaigų pajamos'!F48</f>
        <v>247.2</v>
      </c>
      <c r="F39" s="16">
        <f>'[1]4 pr._savarankiškos f-jos'!G94+'[1]5 pr._valstybinės f-jos'!G86+'[1]11 pr._apyvartinės lėšos'!G85+'[1]9 pr._įstaigų pajamos'!G48</f>
        <v>0</v>
      </c>
      <c r="G39" s="10">
        <f t="shared" si="0"/>
        <v>0</v>
      </c>
      <c r="H39" s="10">
        <f>'[1]4 pr._savarankiškos f-jos'!I94+'[1]5 pr._valstybinės f-jos'!I86+'[1]11 pr._apyvartinės lėšos'!I85+'[1]9 pr._įstaigų pajamos'!I48</f>
        <v>0</v>
      </c>
      <c r="I39" s="10">
        <f>'[1]4 pr._savarankiškos f-jos'!J94+'[1]5 pr._valstybinės f-jos'!J86+'[1]11 pr._apyvartinės lėšos'!J85+'[1]9 pr._įstaigų pajamos'!J48</f>
        <v>1.2</v>
      </c>
      <c r="J39" s="10">
        <f>'[1]4 pr._savarankiškos f-jos'!K94+'[1]5 pr._valstybinės f-jos'!K86+'[1]11 pr._apyvartinės lėšos'!K85+'[1]9 pr._įstaigų pajamos'!K48</f>
        <v>0</v>
      </c>
      <c r="K39" s="86">
        <f t="shared" si="1"/>
        <v>381.70000000000005</v>
      </c>
      <c r="L39" s="86">
        <f>'[1]4 pr._savarankiškos f-jos'!M94+'[1]5 pr._valstybinės f-jos'!M86+'[1]11 pr._apyvartinės lėšos'!M85+'[1]9 pr._įstaigų pajamos'!M48</f>
        <v>381.70000000000005</v>
      </c>
      <c r="M39" s="86">
        <f>'[1]4 pr._savarankiškos f-jos'!N94+'[1]5 pr._valstybinės f-jos'!N86+'[1]11 pr._apyvartinės lėšos'!N85+'[1]9 pr._įstaigų pajamos'!N48</f>
        <v>248.39999999999998</v>
      </c>
      <c r="N39" s="86">
        <f>'[1]4 pr._savarankiškos f-jos'!O94+'[1]5 pr._valstybinės f-jos'!O86+'[1]11 pr._apyvartinės lėšos'!O85+'[1]9 pr._įstaigų pajamos'!O48</f>
        <v>0</v>
      </c>
    </row>
    <row r="40" spans="1:14" ht="15" customHeight="1" x14ac:dyDescent="0.25">
      <c r="A40" s="19" t="s">
        <v>85</v>
      </c>
      <c r="B40" s="29" t="s">
        <v>70</v>
      </c>
      <c r="C40" s="16">
        <f>D40+F40</f>
        <v>204.1</v>
      </c>
      <c r="D40" s="16">
        <f>'[1]4 pr._savarankiškos f-jos'!E152+'[1]5 pr._valstybinės f-jos'!E90+'[1]9 pr._įstaigų pajamos'!E65+'[1]7 pr._kita dotacija'!E96</f>
        <v>204.1</v>
      </c>
      <c r="E40" s="16">
        <f>'[1]4 pr._savarankiškos f-jos'!F152+'[1]5 pr._valstybinės f-jos'!F90+'[1]9 pr._įstaigų pajamos'!F65+'[1]7 pr._kita dotacija'!F96</f>
        <v>124.99999999999999</v>
      </c>
      <c r="F40" s="16">
        <f>'[1]4 pr._savarankiškos f-jos'!G152+'[1]5 pr._valstybinės f-jos'!G90+'[1]9 pr._įstaigų pajamos'!G65+'[1]7 pr._kita dotacija'!G96</f>
        <v>0</v>
      </c>
      <c r="G40" s="10">
        <f t="shared" si="0"/>
        <v>0</v>
      </c>
      <c r="H40" s="10">
        <f>'[1]4 pr._savarankiškos f-jos'!I152+'[1]5 pr._valstybinės f-jos'!I90+'[1]9 pr._įstaigų pajamos'!I65+'[1]7 pr._kita dotacija'!I96</f>
        <v>0</v>
      </c>
      <c r="I40" s="10">
        <f>'[1]4 pr._savarankiškos f-jos'!J152+'[1]5 pr._valstybinės f-jos'!J90+'[1]9 pr._įstaigų pajamos'!J65+'[1]7 pr._kita dotacija'!J96</f>
        <v>0</v>
      </c>
      <c r="J40" s="10">
        <f>'[1]4 pr._savarankiškos f-jos'!K152+'[1]5 pr._valstybinės f-jos'!K90+'[1]9 pr._įstaigų pajamos'!K65+'[1]7 pr._kita dotacija'!K96</f>
        <v>0</v>
      </c>
      <c r="K40" s="86">
        <f t="shared" si="1"/>
        <v>204.1</v>
      </c>
      <c r="L40" s="86">
        <f>'[1]4 pr._savarankiškos f-jos'!M152+'[1]5 pr._valstybinės f-jos'!M90+'[1]9 pr._įstaigų pajamos'!M65+'[1]7 pr._kita dotacija'!M96</f>
        <v>204.1</v>
      </c>
      <c r="M40" s="86">
        <f>'[1]4 pr._savarankiškos f-jos'!N152+'[1]5 pr._valstybinės f-jos'!N90+'[1]9 pr._įstaigų pajamos'!N65+'[1]7 pr._kita dotacija'!N96</f>
        <v>124.99999999999999</v>
      </c>
      <c r="N40" s="86">
        <f>'[1]4 pr._savarankiškos f-jos'!O152+'[1]5 pr._valstybinės f-jos'!O90+'[1]9 pr._įstaigų pajamos'!O65+'[1]7 pr._kita dotacija'!O96</f>
        <v>0</v>
      </c>
    </row>
    <row r="41" spans="1:14" ht="15" customHeight="1" x14ac:dyDescent="0.25">
      <c r="A41" s="5" t="s">
        <v>86</v>
      </c>
      <c r="B41" s="84" t="s">
        <v>55</v>
      </c>
      <c r="C41" s="16">
        <f>D41+F41</f>
        <v>601.70000000000005</v>
      </c>
      <c r="D41" s="16">
        <f>'[1]4 pr._savarankiškos f-jos'!E158+'[1]6 pr._mokinio krepšelis'!E23+'[1]7 pr._kita dotacija'!E110+'[1]9 pr._įstaigų pajamos'!E68+'[1]11 pr._apyvartinės lėšos'!E33</f>
        <v>601.70000000000005</v>
      </c>
      <c r="E41" s="16">
        <f>'[1]4 pr._savarankiškos f-jos'!F158+'[1]6 pr._mokinio krepšelis'!F23+'[1]7 pr._kita dotacija'!F110+'[1]9 pr._įstaigų pajamos'!F68+'[1]11 pr._apyvartinės lėšos'!F33</f>
        <v>421.20000000000005</v>
      </c>
      <c r="F41" s="16">
        <f>'[1]4 pr._savarankiškos f-jos'!G158+'[1]6 pr._mokinio krepšelis'!G23+'[1]7 pr._kita dotacija'!G110+'[1]9 pr._įstaigų pajamos'!G68+'[1]11 pr._apyvartinės lėšos'!G33</f>
        <v>0</v>
      </c>
      <c r="G41" s="10">
        <f t="shared" si="0"/>
        <v>0</v>
      </c>
      <c r="H41" s="10">
        <f>'[1]4 pr._savarankiškos f-jos'!I158+'[1]6 pr._mokinio krepšelis'!I23+'[1]7 pr._kita dotacija'!I110+'[1]9 pr._įstaigų pajamos'!I68+'[1]11 pr._apyvartinės lėšos'!I33</f>
        <v>0</v>
      </c>
      <c r="I41" s="10">
        <f>'[1]4 pr._savarankiškos f-jos'!J158+'[1]6 pr._mokinio krepšelis'!J23+'[1]7 pr._kita dotacija'!J110+'[1]9 pr._įstaigų pajamos'!J68+'[1]11 pr._apyvartinės lėšos'!J33</f>
        <v>0</v>
      </c>
      <c r="J41" s="10">
        <f>'[1]4 pr._savarankiškos f-jos'!K158+'[1]6 pr._mokinio krepšelis'!K23+'[1]7 pr._kita dotacija'!K110+'[1]9 pr._įstaigų pajamos'!K68+'[1]11 pr._apyvartinės lėšos'!K33</f>
        <v>0</v>
      </c>
      <c r="K41" s="86">
        <f t="shared" si="1"/>
        <v>601.70000000000005</v>
      </c>
      <c r="L41" s="86">
        <f>'[1]4 pr._savarankiškos f-jos'!M158+'[1]6 pr._mokinio krepšelis'!M23+'[1]7 pr._kita dotacija'!M110+'[1]9 pr._įstaigų pajamos'!M68+'[1]11 pr._apyvartinės lėšos'!M33</f>
        <v>601.70000000000005</v>
      </c>
      <c r="M41" s="86">
        <f>'[1]4 pr._savarankiškos f-jos'!N158+'[1]6 pr._mokinio krepšelis'!N23+'[1]7 pr._kita dotacija'!N110+'[1]9 pr._įstaigų pajamos'!N68+'[1]11 pr._apyvartinės lėšos'!N33</f>
        <v>421.20000000000005</v>
      </c>
      <c r="N41" s="86">
        <f>'[1]4 pr._savarankiškos f-jos'!O158+'[1]6 pr._mokinio krepšelis'!O23+'[1]7 pr._kita dotacija'!O110+'[1]9 pr._įstaigų pajamos'!O68+'[1]11 pr._apyvartinės lėšos'!O33</f>
        <v>0</v>
      </c>
    </row>
    <row r="42" spans="1:14" ht="15" customHeight="1" x14ac:dyDescent="0.25">
      <c r="A42" s="5" t="s">
        <v>87</v>
      </c>
      <c r="B42" s="29" t="s">
        <v>33</v>
      </c>
      <c r="C42" s="16">
        <f t="shared" ref="C42:C85" si="3">D42+F42</f>
        <v>636.50000000000011</v>
      </c>
      <c r="D42" s="16">
        <f>'[1]4 pr._savarankiškos f-jos'!E159+'[1]6 pr._mokinio krepšelis'!E24+'[1]7 pr._kita dotacija'!E114+'[1]9 pr._įstaigų pajamos'!E69+'[1]11 pr._apyvartinės lėšos'!E34</f>
        <v>636.50000000000011</v>
      </c>
      <c r="E42" s="16">
        <f>'[1]4 pr._savarankiškos f-jos'!F159+'[1]6 pr._mokinio krepšelis'!F24+'[1]7 pr._kita dotacija'!F114+'[1]9 pr._įstaigų pajamos'!F69+'[1]11 pr._apyvartinės lėšos'!F34</f>
        <v>455.80000000000007</v>
      </c>
      <c r="F42" s="16">
        <f>'[1]4 pr._savarankiškos f-jos'!G159+'[1]6 pr._mokinio krepšelis'!G24+'[1]7 pr._kita dotacija'!G114+'[1]9 pr._įstaigų pajamos'!G69+'[1]11 pr._apyvartinės lėšos'!G34</f>
        <v>0</v>
      </c>
      <c r="G42" s="10">
        <f t="shared" si="0"/>
        <v>0</v>
      </c>
      <c r="H42" s="10">
        <f>'[1]4 pr._savarankiškos f-jos'!I159+'[1]6 pr._mokinio krepšelis'!I24+'[1]7 pr._kita dotacija'!I114+'[1]9 pr._įstaigų pajamos'!I69+'[1]11 pr._apyvartinės lėšos'!I34</f>
        <v>0</v>
      </c>
      <c r="I42" s="10">
        <f>'[1]4 pr._savarankiškos f-jos'!J159+'[1]6 pr._mokinio krepšelis'!J24+'[1]7 pr._kita dotacija'!J114+'[1]9 pr._įstaigų pajamos'!J69+'[1]11 pr._apyvartinės lėšos'!J34</f>
        <v>0</v>
      </c>
      <c r="J42" s="10">
        <f>'[1]4 pr._savarankiškos f-jos'!K159+'[1]6 pr._mokinio krepšelis'!K24+'[1]7 pr._kita dotacija'!K114+'[1]9 pr._įstaigų pajamos'!K69+'[1]11 pr._apyvartinės lėšos'!K34</f>
        <v>0</v>
      </c>
      <c r="K42" s="86">
        <f t="shared" si="1"/>
        <v>636.50000000000011</v>
      </c>
      <c r="L42" s="86">
        <f>'[1]4 pr._savarankiškos f-jos'!M159+'[1]6 pr._mokinio krepšelis'!M24+'[1]7 pr._kita dotacija'!M114+'[1]9 pr._įstaigų pajamos'!M69+'[1]11 pr._apyvartinės lėšos'!M34</f>
        <v>636.50000000000011</v>
      </c>
      <c r="M42" s="86">
        <f>'[1]4 pr._savarankiškos f-jos'!N159+'[1]6 pr._mokinio krepšelis'!N24+'[1]7 pr._kita dotacija'!N114+'[1]9 pr._įstaigų pajamos'!N69+'[1]11 pr._apyvartinės lėšos'!N34</f>
        <v>455.80000000000007</v>
      </c>
      <c r="N42" s="86">
        <f>'[1]4 pr._savarankiškos f-jos'!O159+'[1]6 pr._mokinio krepšelis'!O24+'[1]7 pr._kita dotacija'!O114+'[1]9 pr._įstaigų pajamos'!O69+'[1]11 pr._apyvartinės lėšos'!O34</f>
        <v>0</v>
      </c>
    </row>
    <row r="43" spans="1:14" ht="15" customHeight="1" x14ac:dyDescent="0.25">
      <c r="A43" s="5" t="s">
        <v>88</v>
      </c>
      <c r="B43" s="29" t="s">
        <v>160</v>
      </c>
      <c r="C43" s="16">
        <f t="shared" si="3"/>
        <v>912.2</v>
      </c>
      <c r="D43" s="16">
        <f>'[1]4 pr._savarankiškos f-jos'!E160+'[1]6 pr._mokinio krepšelis'!E25+'[1]9 pr._įstaigų pajamos'!E70+'[1]7 pr._kita dotacija'!E119+'[1]11 pr._apyvartinės lėšos'!E35</f>
        <v>912.2</v>
      </c>
      <c r="E43" s="16">
        <f>'[1]4 pr._savarankiškos f-jos'!F160+'[1]6 pr._mokinio krepšelis'!F25+'[1]9 pr._įstaigų pajamos'!F70+'[1]7 pr._kita dotacija'!F119+'[1]11 pr._apyvartinės lėšos'!F35</f>
        <v>640.5</v>
      </c>
      <c r="F43" s="16">
        <f>'[1]4 pr._savarankiškos f-jos'!G160+'[1]6 pr._mokinio krepšelis'!G25+'[1]9 pr._įstaigų pajamos'!G70+'[1]7 pr._kita dotacija'!G119+'[1]11 pr._apyvartinės lėšos'!G35</f>
        <v>0</v>
      </c>
      <c r="G43" s="10">
        <f t="shared" si="0"/>
        <v>0</v>
      </c>
      <c r="H43" s="10">
        <f>'[1]4 pr._savarankiškos f-jos'!I160+'[1]6 pr._mokinio krepšelis'!I25+'[1]9 pr._įstaigų pajamos'!I70+'[1]7 pr._kita dotacija'!I119+'[1]11 pr._apyvartinės lėšos'!I35</f>
        <v>0</v>
      </c>
      <c r="I43" s="10">
        <f>'[1]4 pr._savarankiškos f-jos'!J160+'[1]6 pr._mokinio krepšelis'!J25+'[1]9 pr._įstaigų pajamos'!J70+'[1]7 pr._kita dotacija'!J119+'[1]11 pr._apyvartinės lėšos'!J35</f>
        <v>0</v>
      </c>
      <c r="J43" s="10">
        <f>'[1]4 pr._savarankiškos f-jos'!K160+'[1]6 pr._mokinio krepšelis'!K25+'[1]9 pr._įstaigų pajamos'!K70+'[1]7 pr._kita dotacija'!K119+'[1]11 pr._apyvartinės lėšos'!K35</f>
        <v>0</v>
      </c>
      <c r="K43" s="86">
        <f t="shared" si="1"/>
        <v>912.2</v>
      </c>
      <c r="L43" s="86">
        <f>'[1]4 pr._savarankiškos f-jos'!M160+'[1]6 pr._mokinio krepšelis'!M25+'[1]9 pr._įstaigų pajamos'!M70+'[1]7 pr._kita dotacija'!M119+'[1]11 pr._apyvartinės lėšos'!M35</f>
        <v>912.2</v>
      </c>
      <c r="M43" s="86">
        <f>'[1]4 pr._savarankiškos f-jos'!N160+'[1]6 pr._mokinio krepšelis'!N25+'[1]9 pr._įstaigų pajamos'!N70+'[1]7 pr._kita dotacija'!N119+'[1]11 pr._apyvartinės lėšos'!N35</f>
        <v>640.5</v>
      </c>
      <c r="N43" s="86">
        <f>'[1]4 pr._savarankiškos f-jos'!O160+'[1]6 pr._mokinio krepšelis'!O25+'[1]9 pr._įstaigų pajamos'!O70+'[1]7 pr._kita dotacija'!O119+'[1]11 pr._apyvartinės lėšos'!O35</f>
        <v>0</v>
      </c>
    </row>
    <row r="44" spans="1:14" ht="15" customHeight="1" x14ac:dyDescent="0.25">
      <c r="A44" s="5" t="s">
        <v>89</v>
      </c>
      <c r="B44" s="29" t="s">
        <v>416</v>
      </c>
      <c r="C44" s="16">
        <f t="shared" si="3"/>
        <v>571</v>
      </c>
      <c r="D44" s="16">
        <f>'[1]4 pr._savarankiškos f-jos'!E161+'[1]6 pr._mokinio krepšelis'!E26+'[1]9 pr._įstaigų pajamos'!E71+'[1]7 pr._kita dotacija'!E124+'[1]11 pr._apyvartinės lėšos'!E96+'[1]11 pr._apyvartinės lėšos'!E36</f>
        <v>571</v>
      </c>
      <c r="E44" s="16">
        <f>'[1]4 pr._savarankiškos f-jos'!F161+'[1]6 pr._mokinio krepšelis'!F26+'[1]9 pr._įstaigų pajamos'!F71+'[1]7 pr._kita dotacija'!F124+'[1]11 pr._apyvartinės lėšos'!F96+'[1]11 pr._apyvartinės lėšos'!F36</f>
        <v>392.70000000000005</v>
      </c>
      <c r="F44" s="16">
        <f>'[1]4 pr._savarankiškos f-jos'!G161+'[1]6 pr._mokinio krepšelis'!G26+'[1]9 pr._įstaigų pajamos'!G71+'[1]7 pr._kita dotacija'!G124+'[1]11 pr._apyvartinės lėšos'!G96+'[1]11 pr._apyvartinės lėšos'!G36</f>
        <v>0</v>
      </c>
      <c r="G44" s="10">
        <f t="shared" si="0"/>
        <v>-1.8</v>
      </c>
      <c r="H44" s="10">
        <f>'[1]4 pr._savarankiškos f-jos'!I161+'[1]6 pr._mokinio krepšelis'!I26+'[1]9 pr._įstaigų pajamos'!I71+'[1]7 pr._kita dotacija'!I124+'[1]11 pr._apyvartinės lėšos'!I96+'[1]11 pr._apyvartinės lėšos'!I36</f>
        <v>-1.8</v>
      </c>
      <c r="I44" s="10">
        <f>'[1]4 pr._savarankiškos f-jos'!J161+'[1]6 pr._mokinio krepšelis'!J26+'[1]9 pr._įstaigų pajamos'!J71+'[1]7 pr._kita dotacija'!J124+'[1]11 pr._apyvartinės lėšos'!J96+'[1]11 pr._apyvartinės lėšos'!J36</f>
        <v>0</v>
      </c>
      <c r="J44" s="10">
        <f>'[1]4 pr._savarankiškos f-jos'!K161+'[1]6 pr._mokinio krepšelis'!K26+'[1]9 pr._įstaigų pajamos'!K71+'[1]7 pr._kita dotacija'!K124+'[1]11 pr._apyvartinės lėšos'!K96+'[1]11 pr._apyvartinės lėšos'!K36</f>
        <v>0</v>
      </c>
      <c r="K44" s="86">
        <f t="shared" si="1"/>
        <v>569.20000000000005</v>
      </c>
      <c r="L44" s="86">
        <f>'[1]4 pr._savarankiškos f-jos'!M161+'[1]6 pr._mokinio krepšelis'!M26+'[1]9 pr._įstaigų pajamos'!M71+'[1]7 pr._kita dotacija'!M124+'[1]11 pr._apyvartinės lėšos'!M96+'[1]11 pr._apyvartinės lėšos'!M36</f>
        <v>569.20000000000005</v>
      </c>
      <c r="M44" s="86">
        <f>'[1]4 pr._savarankiškos f-jos'!N161+'[1]6 pr._mokinio krepšelis'!N26+'[1]9 pr._įstaigų pajamos'!N71+'[1]7 pr._kita dotacija'!N124+'[1]11 pr._apyvartinės lėšos'!N96+'[1]11 pr._apyvartinės lėšos'!N36</f>
        <v>392.70000000000005</v>
      </c>
      <c r="N44" s="86">
        <f>'[1]4 pr._savarankiškos f-jos'!O161+'[1]6 pr._mokinio krepšelis'!O26+'[1]9 pr._įstaigų pajamos'!O71+'[1]7 pr._kita dotacija'!O124+'[1]11 pr._apyvartinės lėšos'!O96+'[1]11 pr._apyvartinės lėšos'!O36</f>
        <v>0</v>
      </c>
    </row>
    <row r="45" spans="1:14" ht="15" customHeight="1" x14ac:dyDescent="0.25">
      <c r="A45" s="5" t="s">
        <v>90</v>
      </c>
      <c r="B45" s="18" t="s">
        <v>152</v>
      </c>
      <c r="C45" s="16">
        <f t="shared" si="3"/>
        <v>401.49999999999994</v>
      </c>
      <c r="D45" s="16">
        <f>'[1]4 pr._savarankiškos f-jos'!E162+'[1]6 pr._mokinio krepšelis'!E27+'[1]9 pr._įstaigų pajamos'!E72+'[1]7 pr._kita dotacija'!E128+'[1]11 pr._apyvartinės lėšos'!E37+'[1]11 pr._apyvartinės lėšos'!E97</f>
        <v>401.49999999999994</v>
      </c>
      <c r="E45" s="16">
        <f>'[1]4 pr._savarankiškos f-jos'!F162+'[1]6 pr._mokinio krepšelis'!F27+'[1]9 pr._įstaigų pajamos'!F72+'[1]7 pr._kita dotacija'!F128+'[1]11 pr._apyvartinės lėšos'!F37+'[1]11 pr._apyvartinės lėšos'!F97</f>
        <v>285.5</v>
      </c>
      <c r="F45" s="16">
        <f>'[1]4 pr._savarankiškos f-jos'!G162+'[1]6 pr._mokinio krepšelis'!G27+'[1]9 pr._įstaigų pajamos'!G72+'[1]7 pr._kita dotacija'!G128+'[1]11 pr._apyvartinės lėšos'!G37+'[1]11 pr._apyvartinės lėšos'!G97</f>
        <v>0</v>
      </c>
      <c r="G45" s="10">
        <f t="shared" si="0"/>
        <v>-1.9</v>
      </c>
      <c r="H45" s="10">
        <f>'[1]4 pr._savarankiškos f-jos'!I162+'[1]6 pr._mokinio krepšelis'!I27+'[1]9 pr._įstaigų pajamos'!I72+'[1]7 pr._kita dotacija'!I128+'[1]11 pr._apyvartinės lėšos'!I37+'[1]11 pr._apyvartinės lėšos'!I97</f>
        <v>-1.9</v>
      </c>
      <c r="I45" s="10">
        <f>'[1]4 pr._savarankiškos f-jos'!J162+'[1]6 pr._mokinio krepšelis'!J27+'[1]9 pr._įstaigų pajamos'!J72+'[1]7 pr._kita dotacija'!J128+'[1]11 pr._apyvartinės lėšos'!J37+'[1]11 pr._apyvartinės lėšos'!J97</f>
        <v>0</v>
      </c>
      <c r="J45" s="10">
        <f>'[1]4 pr._savarankiškos f-jos'!K162+'[1]6 pr._mokinio krepšelis'!K27+'[1]9 pr._įstaigų pajamos'!K72+'[1]7 pr._kita dotacija'!K128+'[1]11 pr._apyvartinės lėšos'!K37+'[1]11 pr._apyvartinės lėšos'!K97</f>
        <v>0</v>
      </c>
      <c r="K45" s="86">
        <f t="shared" si="1"/>
        <v>399.59999999999991</v>
      </c>
      <c r="L45" s="86">
        <f>'[1]4 pr._savarankiškos f-jos'!M162+'[1]6 pr._mokinio krepšelis'!M27+'[1]9 pr._įstaigų pajamos'!M72+'[1]7 pr._kita dotacija'!M128+'[1]11 pr._apyvartinės lėšos'!M37+'[1]11 pr._apyvartinės lėšos'!M97</f>
        <v>399.59999999999991</v>
      </c>
      <c r="M45" s="86">
        <f>'[1]4 pr._savarankiškos f-jos'!N162+'[1]6 pr._mokinio krepšelis'!N27+'[1]9 pr._įstaigų pajamos'!N72+'[1]7 pr._kita dotacija'!N128+'[1]11 pr._apyvartinės lėšos'!N37+'[1]11 pr._apyvartinės lėšos'!N97</f>
        <v>285.5</v>
      </c>
      <c r="N45" s="86">
        <f>'[1]4 pr._savarankiškos f-jos'!O162+'[1]6 pr._mokinio krepšelis'!O27+'[1]9 pr._įstaigų pajamos'!O72+'[1]7 pr._kita dotacija'!O128+'[1]11 pr._apyvartinės lėšos'!O37+'[1]11 pr._apyvartinės lėšos'!O97</f>
        <v>0</v>
      </c>
    </row>
    <row r="46" spans="1:14" ht="15" customHeight="1" x14ac:dyDescent="0.25">
      <c r="A46" s="13" t="s">
        <v>91</v>
      </c>
      <c r="B46" s="31" t="s">
        <v>342</v>
      </c>
      <c r="C46" s="16">
        <f t="shared" si="3"/>
        <v>610.09999999999991</v>
      </c>
      <c r="D46" s="16">
        <f>'[1]4 pr._savarankiškos f-jos'!E163+'[1]6 pr._mokinio krepšelis'!E28+'[1]9 pr._įstaigų pajamos'!E73+'[1]7 pr._kita dotacija'!E132+'[1]11 pr._apyvartinės lėšos'!E38</f>
        <v>610.09999999999991</v>
      </c>
      <c r="E46" s="16">
        <f>'[1]4 pr._savarankiškos f-jos'!F163+'[1]6 pr._mokinio krepšelis'!F28+'[1]9 pr._įstaigų pajamos'!F73+'[1]7 pr._kita dotacija'!F132+'[1]11 pr._apyvartinės lėšos'!F38</f>
        <v>423.09999999999997</v>
      </c>
      <c r="F46" s="16">
        <f>'[1]4 pr._savarankiškos f-jos'!G163+'[1]6 pr._mokinio krepšelis'!G28+'[1]9 pr._įstaigų pajamos'!G73+'[1]7 pr._kita dotacija'!G132+'[1]11 pr._apyvartinės lėšos'!G38</f>
        <v>0</v>
      </c>
      <c r="G46" s="10">
        <f t="shared" si="0"/>
        <v>0</v>
      </c>
      <c r="H46" s="10">
        <f>'[1]4 pr._savarankiškos f-jos'!I163+'[1]6 pr._mokinio krepšelis'!I28+'[1]9 pr._įstaigų pajamos'!I73+'[1]7 pr._kita dotacija'!I132+'[1]11 pr._apyvartinės lėšos'!I38</f>
        <v>0</v>
      </c>
      <c r="I46" s="10">
        <f>'[1]4 pr._savarankiškos f-jos'!J163+'[1]6 pr._mokinio krepšelis'!J28+'[1]9 pr._įstaigų pajamos'!J73+'[1]7 pr._kita dotacija'!J132+'[1]11 pr._apyvartinės lėšos'!J38</f>
        <v>0</v>
      </c>
      <c r="J46" s="10">
        <f>'[1]4 pr._savarankiškos f-jos'!K163+'[1]6 pr._mokinio krepšelis'!K28+'[1]9 pr._įstaigų pajamos'!K73+'[1]7 pr._kita dotacija'!K132+'[1]11 pr._apyvartinės lėšos'!K38</f>
        <v>0</v>
      </c>
      <c r="K46" s="86">
        <f t="shared" si="1"/>
        <v>610.09999999999991</v>
      </c>
      <c r="L46" s="86">
        <f>'[1]4 pr._savarankiškos f-jos'!M163+'[1]6 pr._mokinio krepšelis'!M28+'[1]9 pr._įstaigų pajamos'!M73+'[1]7 pr._kita dotacija'!M132+'[1]11 pr._apyvartinės lėšos'!M38</f>
        <v>610.09999999999991</v>
      </c>
      <c r="M46" s="86">
        <f>'[1]4 pr._savarankiškos f-jos'!N163+'[1]6 pr._mokinio krepšelis'!N28+'[1]9 pr._įstaigų pajamos'!N73+'[1]7 pr._kita dotacija'!N132+'[1]11 pr._apyvartinės lėšos'!N38</f>
        <v>423.09999999999997</v>
      </c>
      <c r="N46" s="86">
        <f>'[1]4 pr._savarankiškos f-jos'!O163+'[1]6 pr._mokinio krepšelis'!O28+'[1]9 pr._įstaigų pajamos'!O73+'[1]7 pr._kita dotacija'!O132+'[1]11 pr._apyvartinės lėšos'!O38</f>
        <v>0</v>
      </c>
    </row>
    <row r="47" spans="1:14" ht="15" customHeight="1" x14ac:dyDescent="0.25">
      <c r="A47" s="5" t="s">
        <v>92</v>
      </c>
      <c r="B47" s="29" t="s">
        <v>417</v>
      </c>
      <c r="C47" s="16">
        <f t="shared" si="3"/>
        <v>763.99999999999989</v>
      </c>
      <c r="D47" s="16">
        <f>'[1]4 pr._savarankiškos f-jos'!E164+'[1]6 pr._mokinio krepšelis'!E29+'[1]9 pr._įstaigų pajamos'!E74+'[1]7 pr._kita dotacija'!E137+'[1]11 pr._apyvartinės lėšos'!E39+'[1]11 pr._apyvartinės lėšos'!E98</f>
        <v>763.99999999999989</v>
      </c>
      <c r="E47" s="16">
        <f>'[1]4 pr._savarankiškos f-jos'!F164+'[1]6 pr._mokinio krepšelis'!F29+'[1]9 pr._įstaigų pajamos'!F74+'[1]7 pr._kita dotacija'!F137+'[1]11 pr._apyvartinės lėšos'!F39+'[1]11 pr._apyvartinės lėšos'!F98</f>
        <v>475.9</v>
      </c>
      <c r="F47" s="16">
        <f>'[1]4 pr._savarankiškos f-jos'!G164+'[1]6 pr._mokinio krepšelis'!G29+'[1]9 pr._įstaigų pajamos'!G74+'[1]7 pr._kita dotacija'!G137+'[1]11 pr._apyvartinės lėšos'!G39+'[1]11 pr._apyvartinės lėšos'!G98</f>
        <v>0</v>
      </c>
      <c r="G47" s="10">
        <f t="shared" si="0"/>
        <v>0.9</v>
      </c>
      <c r="H47" s="10">
        <f>'[1]4 pr._savarankiškos f-jos'!I164+'[1]6 pr._mokinio krepšelis'!I29+'[1]9 pr._įstaigų pajamos'!I74+'[1]7 pr._kita dotacija'!I137+'[1]11 pr._apyvartinės lėšos'!I39+'[1]11 pr._apyvartinės lėšos'!I98</f>
        <v>0.9</v>
      </c>
      <c r="I47" s="10">
        <f>'[1]4 pr._savarankiškos f-jos'!J164+'[1]6 pr._mokinio krepšelis'!J29+'[1]9 pr._įstaigų pajamos'!J74+'[1]7 pr._kita dotacija'!J137+'[1]11 pr._apyvartinės lėšos'!J39+'[1]11 pr._apyvartinės lėšos'!J98</f>
        <v>0</v>
      </c>
      <c r="J47" s="10">
        <f>'[1]4 pr._savarankiškos f-jos'!K164+'[1]6 pr._mokinio krepšelis'!K29+'[1]9 pr._įstaigų pajamos'!K74+'[1]7 pr._kita dotacija'!K137+'[1]11 pr._apyvartinės lėšos'!K39+'[1]11 pr._apyvartinės lėšos'!K98</f>
        <v>0</v>
      </c>
      <c r="K47" s="86">
        <f t="shared" si="1"/>
        <v>764.89999999999986</v>
      </c>
      <c r="L47" s="86">
        <f>'[1]4 pr._savarankiškos f-jos'!M164+'[1]6 pr._mokinio krepšelis'!M29+'[1]9 pr._įstaigų pajamos'!M74+'[1]7 pr._kita dotacija'!M137+'[1]11 pr._apyvartinės lėšos'!M39+'[1]11 pr._apyvartinės lėšos'!M98</f>
        <v>764.89999999999986</v>
      </c>
      <c r="M47" s="86">
        <f>'[1]4 pr._savarankiškos f-jos'!N164+'[1]6 pr._mokinio krepšelis'!N29+'[1]9 pr._įstaigų pajamos'!N74+'[1]7 pr._kita dotacija'!N137+'[1]11 pr._apyvartinės lėšos'!N39+'[1]11 pr._apyvartinės lėšos'!N98</f>
        <v>475.9</v>
      </c>
      <c r="N47" s="86">
        <f>'[1]4 pr._savarankiškos f-jos'!O164+'[1]6 pr._mokinio krepšelis'!O29+'[1]9 pr._įstaigų pajamos'!O74+'[1]7 pr._kita dotacija'!O137+'[1]11 pr._apyvartinės lėšos'!O39+'[1]11 pr._apyvartinės lėšos'!O98</f>
        <v>0</v>
      </c>
    </row>
    <row r="48" spans="1:14" ht="15" customHeight="1" x14ac:dyDescent="0.25">
      <c r="A48" s="5" t="s">
        <v>93</v>
      </c>
      <c r="B48" s="29" t="s">
        <v>418</v>
      </c>
      <c r="C48" s="16">
        <f t="shared" si="3"/>
        <v>896</v>
      </c>
      <c r="D48" s="16">
        <f>'[1]4 pr._savarankiškos f-jos'!E165+'[1]6 pr._mokinio krepšelis'!E30+'[1]9 pr._įstaigų pajamos'!E75+'[1]7 pr._kita dotacija'!E141+'[1]11 pr._apyvartinės lėšos'!E40+'[1]11 pr._apyvartinės lėšos'!E99</f>
        <v>896</v>
      </c>
      <c r="E48" s="16">
        <f>'[1]4 pr._savarankiškos f-jos'!F165+'[1]6 pr._mokinio krepšelis'!F30+'[1]9 pr._įstaigų pajamos'!F75+'[1]7 pr._kita dotacija'!F141+'[1]11 pr._apyvartinės lėšos'!F40+'[1]11 pr._apyvartinės lėšos'!F99</f>
        <v>609.29999999999995</v>
      </c>
      <c r="F48" s="16">
        <f>'[1]4 pr._savarankiškos f-jos'!G165+'[1]6 pr._mokinio krepšelis'!G30+'[1]9 pr._įstaigų pajamos'!G75+'[1]7 pr._kita dotacija'!G141+'[1]11 pr._apyvartinės lėšos'!G40+'[1]11 pr._apyvartinės lėšos'!G99</f>
        <v>0</v>
      </c>
      <c r="G48" s="10">
        <f t="shared" si="0"/>
        <v>0</v>
      </c>
      <c r="H48" s="10">
        <f>'[1]4 pr._savarankiškos f-jos'!I165+'[1]6 pr._mokinio krepšelis'!I30+'[1]9 pr._įstaigų pajamos'!I75+'[1]7 pr._kita dotacija'!I141+'[1]11 pr._apyvartinės lėšos'!I40+'[1]11 pr._apyvartinės lėšos'!I99</f>
        <v>0</v>
      </c>
      <c r="I48" s="10">
        <f>'[1]4 pr._savarankiškos f-jos'!J165+'[1]6 pr._mokinio krepšelis'!J30+'[1]9 pr._įstaigų pajamos'!J75+'[1]7 pr._kita dotacija'!J141+'[1]11 pr._apyvartinės lėšos'!J40+'[1]11 pr._apyvartinės lėšos'!J99</f>
        <v>0</v>
      </c>
      <c r="J48" s="10">
        <f>'[1]4 pr._savarankiškos f-jos'!K165+'[1]6 pr._mokinio krepšelis'!K30+'[1]9 pr._įstaigų pajamos'!K75+'[1]7 pr._kita dotacija'!K141+'[1]11 pr._apyvartinės lėšos'!K40+'[1]11 pr._apyvartinės lėšos'!K99</f>
        <v>0</v>
      </c>
      <c r="K48" s="86">
        <f t="shared" si="1"/>
        <v>896</v>
      </c>
      <c r="L48" s="86">
        <f>'[1]4 pr._savarankiškos f-jos'!M165+'[1]6 pr._mokinio krepšelis'!M30+'[1]9 pr._įstaigų pajamos'!M75+'[1]7 pr._kita dotacija'!M141+'[1]11 pr._apyvartinės lėšos'!M40+'[1]11 pr._apyvartinės lėšos'!M99</f>
        <v>896</v>
      </c>
      <c r="M48" s="86">
        <f>'[1]4 pr._savarankiškos f-jos'!N165+'[1]6 pr._mokinio krepšelis'!N30+'[1]9 pr._įstaigų pajamos'!N75+'[1]7 pr._kita dotacija'!N141+'[1]11 pr._apyvartinės lėšos'!N40+'[1]11 pr._apyvartinės lėšos'!N99</f>
        <v>609.29999999999995</v>
      </c>
      <c r="N48" s="86">
        <f>'[1]4 pr._savarankiškos f-jos'!O165+'[1]6 pr._mokinio krepšelis'!O30+'[1]9 pr._įstaigų pajamos'!O75+'[1]7 pr._kita dotacija'!O141+'[1]11 pr._apyvartinės lėšos'!O40+'[1]11 pr._apyvartinės lėšos'!O99</f>
        <v>0</v>
      </c>
    </row>
    <row r="49" spans="1:14" ht="15" customHeight="1" x14ac:dyDescent="0.25">
      <c r="A49" s="5" t="s">
        <v>94</v>
      </c>
      <c r="B49" s="29" t="s">
        <v>419</v>
      </c>
      <c r="C49" s="16">
        <f t="shared" si="3"/>
        <v>663.6</v>
      </c>
      <c r="D49" s="16">
        <f>'[1]4 pr._savarankiškos f-jos'!E166+'[1]6 pr._mokinio krepšelis'!E31+'[1]7 pr._kita dotacija'!E146+'[1]9 pr._įstaigų pajamos'!E76+'[1]11 pr._apyvartinės lėšos'!E41</f>
        <v>663.6</v>
      </c>
      <c r="E49" s="16">
        <f>'[1]4 pr._savarankiškos f-jos'!F166+'[1]6 pr._mokinio krepšelis'!F31+'[1]7 pr._kita dotacija'!F146+'[1]9 pr._įstaigų pajamos'!F76+'[1]11 pr._apyvartinės lėšos'!F41</f>
        <v>462.7</v>
      </c>
      <c r="F49" s="16">
        <f>'[1]4 pr._savarankiškos f-jos'!G166+'[1]6 pr._mokinio krepšelis'!G31+'[1]7 pr._kita dotacija'!G146+'[1]9 pr._įstaigų pajamos'!G76+'[1]11 pr._apyvartinės lėšos'!G41</f>
        <v>0</v>
      </c>
      <c r="G49" s="10">
        <f t="shared" si="0"/>
        <v>0</v>
      </c>
      <c r="H49" s="10">
        <f>'[1]4 pr._savarankiškos f-jos'!I166+'[1]6 pr._mokinio krepšelis'!I31+'[1]7 pr._kita dotacija'!I146+'[1]9 pr._įstaigų pajamos'!I76+'[1]11 pr._apyvartinės lėšos'!I41</f>
        <v>0</v>
      </c>
      <c r="I49" s="10">
        <f>'[1]4 pr._savarankiškos f-jos'!J166+'[1]6 pr._mokinio krepšelis'!J31+'[1]7 pr._kita dotacija'!J146+'[1]9 pr._įstaigų pajamos'!J76+'[1]11 pr._apyvartinės lėšos'!J41</f>
        <v>0</v>
      </c>
      <c r="J49" s="10">
        <f>'[1]4 pr._savarankiškos f-jos'!K166+'[1]6 pr._mokinio krepšelis'!K31+'[1]7 pr._kita dotacija'!K146+'[1]9 pr._įstaigų pajamos'!K76+'[1]11 pr._apyvartinės lėšos'!K41</f>
        <v>0</v>
      </c>
      <c r="K49" s="86">
        <f t="shared" si="1"/>
        <v>663.6</v>
      </c>
      <c r="L49" s="86">
        <f>'[1]4 pr._savarankiškos f-jos'!M166+'[1]6 pr._mokinio krepšelis'!M31+'[1]7 pr._kita dotacija'!M146+'[1]9 pr._įstaigų pajamos'!M76+'[1]11 pr._apyvartinės lėšos'!M41</f>
        <v>663.6</v>
      </c>
      <c r="M49" s="86">
        <f>'[1]4 pr._savarankiškos f-jos'!N166+'[1]6 pr._mokinio krepšelis'!N31+'[1]7 pr._kita dotacija'!N146+'[1]9 pr._įstaigų pajamos'!N76+'[1]11 pr._apyvartinės lėšos'!N41</f>
        <v>462.7</v>
      </c>
      <c r="N49" s="86">
        <f>'[1]4 pr._savarankiškos f-jos'!O166+'[1]6 pr._mokinio krepšelis'!O31+'[1]7 pr._kita dotacija'!O146+'[1]9 pr._įstaigų pajamos'!O76+'[1]11 pr._apyvartinės lėšos'!O41</f>
        <v>0</v>
      </c>
    </row>
    <row r="50" spans="1:14" ht="15" customHeight="1" x14ac:dyDescent="0.25">
      <c r="A50" s="5" t="s">
        <v>95</v>
      </c>
      <c r="B50" s="12" t="s">
        <v>391</v>
      </c>
      <c r="C50" s="16">
        <f t="shared" si="3"/>
        <v>769.5</v>
      </c>
      <c r="D50" s="16">
        <f>'[1]4 pr._savarankiškos f-jos'!E167+'[1]6 pr._mokinio krepšelis'!E32+'[1]9 pr._įstaigų pajamos'!E77+'[1]7 pr._kita dotacija'!E150+'[1]11 pr._apyvartinės lėšos'!E42</f>
        <v>769.5</v>
      </c>
      <c r="E50" s="16">
        <f>'[1]4 pr._savarankiškos f-jos'!F167+'[1]6 pr._mokinio krepšelis'!F32+'[1]9 pr._įstaigų pajamos'!F77+'[1]7 pr._kita dotacija'!F150+'[1]11 pr._apyvartinės lėšos'!F42</f>
        <v>535.50000000000011</v>
      </c>
      <c r="F50" s="16">
        <f>'[1]4 pr._savarankiškos f-jos'!G167+'[1]6 pr._mokinio krepšelis'!G32+'[1]9 pr._įstaigų pajamos'!G77+'[1]7 pr._kita dotacija'!G150+'[1]11 pr._apyvartinės lėšos'!G42</f>
        <v>0</v>
      </c>
      <c r="G50" s="10">
        <f t="shared" si="0"/>
        <v>0</v>
      </c>
      <c r="H50" s="10">
        <f>'[1]4 pr._savarankiškos f-jos'!I167+'[1]6 pr._mokinio krepšelis'!I32+'[1]9 pr._įstaigų pajamos'!I77+'[1]7 pr._kita dotacija'!I150+'[1]11 pr._apyvartinės lėšos'!I42</f>
        <v>0</v>
      </c>
      <c r="I50" s="10">
        <f>'[1]4 pr._savarankiškos f-jos'!J167+'[1]6 pr._mokinio krepšelis'!J32+'[1]9 pr._įstaigų pajamos'!J77+'[1]7 pr._kita dotacija'!J150+'[1]11 pr._apyvartinės lėšos'!J42</f>
        <v>0</v>
      </c>
      <c r="J50" s="10">
        <f>'[1]4 pr._savarankiškos f-jos'!K167+'[1]6 pr._mokinio krepšelis'!K32+'[1]9 pr._įstaigų pajamos'!K77+'[1]7 pr._kita dotacija'!K150+'[1]11 pr._apyvartinės lėšos'!K42</f>
        <v>0</v>
      </c>
      <c r="K50" s="86">
        <f t="shared" si="1"/>
        <v>769.5</v>
      </c>
      <c r="L50" s="86">
        <f>'[1]4 pr._savarankiškos f-jos'!M167+'[1]6 pr._mokinio krepšelis'!M32+'[1]9 pr._įstaigų pajamos'!M77+'[1]7 pr._kita dotacija'!M150+'[1]11 pr._apyvartinės lėšos'!M42</f>
        <v>769.5</v>
      </c>
      <c r="M50" s="86">
        <f>'[1]4 pr._savarankiškos f-jos'!N167+'[1]6 pr._mokinio krepšelis'!N32+'[1]9 pr._įstaigų pajamos'!N77+'[1]7 pr._kita dotacija'!N150+'[1]11 pr._apyvartinės lėšos'!N42</f>
        <v>535.50000000000011</v>
      </c>
      <c r="N50" s="86">
        <f>'[1]4 pr._savarankiškos f-jos'!O167+'[1]6 pr._mokinio krepšelis'!O32+'[1]9 pr._įstaigų pajamos'!O77+'[1]7 pr._kita dotacija'!O150+'[1]11 pr._apyvartinės lėšos'!O42</f>
        <v>0</v>
      </c>
    </row>
    <row r="51" spans="1:14" ht="15" customHeight="1" x14ac:dyDescent="0.25">
      <c r="A51" s="5" t="s">
        <v>96</v>
      </c>
      <c r="B51" s="85" t="s">
        <v>46</v>
      </c>
      <c r="C51" s="16">
        <f t="shared" si="3"/>
        <v>273.20000000000005</v>
      </c>
      <c r="D51" s="16">
        <f>'[1]4 pr._savarankiškos f-jos'!E168+'[1]6 pr._mokinio krepšelis'!E33+'[1]7 pr._kita dotacija'!E155+'[1]9 pr._įstaigų pajamos'!E78+'[1]11 pr._apyvartinės lėšos'!E43</f>
        <v>273.20000000000005</v>
      </c>
      <c r="E51" s="16">
        <f>'[1]4 pr._savarankiškos f-jos'!F168+'[1]6 pr._mokinio krepšelis'!F33+'[1]7 pr._kita dotacija'!F155+'[1]9 pr._įstaigų pajamos'!F78+'[1]11 pr._apyvartinės lėšos'!F43</f>
        <v>194.8</v>
      </c>
      <c r="F51" s="16">
        <f>'[1]4 pr._savarankiškos f-jos'!G168+'[1]6 pr._mokinio krepšelis'!G33+'[1]7 pr._kita dotacija'!G155+'[1]9 pr._įstaigų pajamos'!G78+'[1]11 pr._apyvartinės lėšos'!G43</f>
        <v>0</v>
      </c>
      <c r="G51" s="10">
        <f t="shared" si="0"/>
        <v>0</v>
      </c>
      <c r="H51" s="10">
        <f>'[1]4 pr._savarankiškos f-jos'!I168+'[1]6 pr._mokinio krepšelis'!I33+'[1]7 pr._kita dotacija'!I155+'[1]9 pr._įstaigų pajamos'!I78+'[1]11 pr._apyvartinės lėšos'!I43</f>
        <v>0</v>
      </c>
      <c r="I51" s="10">
        <f>'[1]4 pr._savarankiškos f-jos'!J168+'[1]6 pr._mokinio krepšelis'!J33+'[1]7 pr._kita dotacija'!J155+'[1]9 pr._įstaigų pajamos'!J78+'[1]11 pr._apyvartinės lėšos'!J43</f>
        <v>0</v>
      </c>
      <c r="J51" s="10">
        <f>'[1]4 pr._savarankiškos f-jos'!K168+'[1]6 pr._mokinio krepšelis'!K33+'[1]7 pr._kita dotacija'!K155+'[1]9 pr._įstaigų pajamos'!K78+'[1]11 pr._apyvartinės lėšos'!K43</f>
        <v>0</v>
      </c>
      <c r="K51" s="86">
        <f t="shared" si="1"/>
        <v>273.20000000000005</v>
      </c>
      <c r="L51" s="86">
        <f>'[1]4 pr._savarankiškos f-jos'!M168+'[1]6 pr._mokinio krepšelis'!M33+'[1]7 pr._kita dotacija'!M155+'[1]9 pr._įstaigų pajamos'!M78+'[1]11 pr._apyvartinės lėšos'!M43</f>
        <v>273.20000000000005</v>
      </c>
      <c r="M51" s="86">
        <f>'[1]4 pr._savarankiškos f-jos'!N168+'[1]6 pr._mokinio krepšelis'!N33+'[1]7 pr._kita dotacija'!N155+'[1]9 pr._įstaigų pajamos'!N78+'[1]11 pr._apyvartinės lėšos'!N43</f>
        <v>194.8</v>
      </c>
      <c r="N51" s="86">
        <f>'[1]4 pr._savarankiškos f-jos'!O168+'[1]6 pr._mokinio krepšelis'!O33+'[1]7 pr._kita dotacija'!O155+'[1]9 pr._įstaigų pajamos'!O78+'[1]11 pr._apyvartinės lėšos'!O43</f>
        <v>0</v>
      </c>
    </row>
    <row r="52" spans="1:14" ht="15" customHeight="1" x14ac:dyDescent="0.25">
      <c r="A52" s="5" t="s">
        <v>97</v>
      </c>
      <c r="B52" s="29" t="s">
        <v>43</v>
      </c>
      <c r="C52" s="16">
        <f t="shared" si="3"/>
        <v>273.10000000000002</v>
      </c>
      <c r="D52" s="16">
        <f>'[1]4 pr._savarankiškos f-jos'!E169+'[1]6 pr._mokinio krepšelis'!E34+'[1]7 pr._kita dotacija'!E159+'[1]9 pr._įstaigų pajamos'!E79+'[1]11 pr._apyvartinės lėšos'!E44</f>
        <v>273.10000000000002</v>
      </c>
      <c r="E52" s="16">
        <f>'[1]4 pr._savarankiškos f-jos'!F169+'[1]6 pr._mokinio krepšelis'!F34+'[1]7 pr._kita dotacija'!F159+'[1]9 pr._įstaigų pajamos'!F79+'[1]11 pr._apyvartinės lėšos'!F44</f>
        <v>194.09999999999997</v>
      </c>
      <c r="F52" s="16">
        <f>'[1]4 pr._savarankiškos f-jos'!G169+'[1]6 pr._mokinio krepšelis'!G34+'[1]7 pr._kita dotacija'!G159+'[1]9 pr._įstaigų pajamos'!G79+'[1]11 pr._apyvartinės lėšos'!G44</f>
        <v>0</v>
      </c>
      <c r="G52" s="10">
        <f t="shared" si="0"/>
        <v>0.1</v>
      </c>
      <c r="H52" s="10">
        <f>'[1]4 pr._savarankiškos f-jos'!I169+'[1]6 pr._mokinio krepšelis'!I34+'[1]7 pr._kita dotacija'!I159+'[1]9 pr._įstaigų pajamos'!I79+'[1]11 pr._apyvartinės lėšos'!I44</f>
        <v>0.1</v>
      </c>
      <c r="I52" s="10">
        <f>'[1]4 pr._savarankiškos f-jos'!J169+'[1]6 pr._mokinio krepšelis'!J34+'[1]7 pr._kita dotacija'!J159+'[1]9 pr._įstaigų pajamos'!J79+'[1]11 pr._apyvartinės lėšos'!J44</f>
        <v>0.1</v>
      </c>
      <c r="J52" s="10">
        <f>'[1]4 pr._savarankiškos f-jos'!K169+'[1]6 pr._mokinio krepšelis'!K34+'[1]7 pr._kita dotacija'!K159+'[1]9 pr._įstaigų pajamos'!K79+'[1]11 pr._apyvartinės lėšos'!K44</f>
        <v>0</v>
      </c>
      <c r="K52" s="86">
        <f t="shared" si="1"/>
        <v>273.2</v>
      </c>
      <c r="L52" s="86">
        <f>'[1]4 pr._savarankiškos f-jos'!M169+'[1]6 pr._mokinio krepšelis'!M34+'[1]7 pr._kita dotacija'!M159+'[1]9 pr._įstaigų pajamos'!M79+'[1]11 pr._apyvartinės lėšos'!M44</f>
        <v>273.2</v>
      </c>
      <c r="M52" s="86">
        <f>'[1]4 pr._savarankiškos f-jos'!N169+'[1]6 pr._mokinio krepšelis'!N34+'[1]7 pr._kita dotacija'!N159+'[1]9 pr._įstaigų pajamos'!N79+'[1]11 pr._apyvartinės lėšos'!N44</f>
        <v>194.2</v>
      </c>
      <c r="N52" s="86">
        <f>'[1]4 pr._savarankiškos f-jos'!O169+'[1]6 pr._mokinio krepšelis'!O34+'[1]7 pr._kita dotacija'!O159+'[1]9 pr._įstaigų pajamos'!O79+'[1]11 pr._apyvartinės lėšos'!O44</f>
        <v>0</v>
      </c>
    </row>
    <row r="53" spans="1:14" ht="15" customHeight="1" x14ac:dyDescent="0.25">
      <c r="A53" s="5" t="s">
        <v>98</v>
      </c>
      <c r="B53" s="29" t="s">
        <v>45</v>
      </c>
      <c r="C53" s="16">
        <f t="shared" si="3"/>
        <v>251.2</v>
      </c>
      <c r="D53" s="16">
        <f>'[1]4 pr._savarankiškos f-jos'!E170+'[1]6 pr._mokinio krepšelis'!E35+'[1]7 pr._kita dotacija'!E163+'[1]11 pr._apyvartinės lėšos'!E45+'[1]9 pr._įstaigų pajamos'!E80</f>
        <v>251.2</v>
      </c>
      <c r="E53" s="16">
        <f>'[1]4 pr._savarankiškos f-jos'!F170+'[1]6 pr._mokinio krepšelis'!F35+'[1]7 pr._kita dotacija'!F163+'[1]11 pr._apyvartinės lėšos'!F45</f>
        <v>180.6</v>
      </c>
      <c r="F53" s="16">
        <f>'[1]4 pr._savarankiškos f-jos'!G170+'[1]6 pr._mokinio krepšelis'!G35+'[1]7 pr._kita dotacija'!G163+'[1]11 pr._apyvartinės lėšos'!G45</f>
        <v>0</v>
      </c>
      <c r="G53" s="10">
        <f t="shared" si="0"/>
        <v>0</v>
      </c>
      <c r="H53" s="10">
        <f>'[1]4 pr._savarankiškos f-jos'!I170+'[1]6 pr._mokinio krepšelis'!I35+'[1]7 pr._kita dotacija'!I163+'[1]11 pr._apyvartinės lėšos'!I45+'[1]9 pr._įstaigų pajamos'!I80</f>
        <v>0</v>
      </c>
      <c r="I53" s="10">
        <f>'[1]4 pr._savarankiškos f-jos'!J170+'[1]6 pr._mokinio krepšelis'!J35+'[1]7 pr._kita dotacija'!J163+'[1]11 pr._apyvartinės lėšos'!J45</f>
        <v>0</v>
      </c>
      <c r="J53" s="10">
        <f>'[1]4 pr._savarankiškos f-jos'!K170+'[1]6 pr._mokinio krepšelis'!K35+'[1]7 pr._kita dotacija'!K163+'[1]11 pr._apyvartinės lėšos'!K45</f>
        <v>0</v>
      </c>
      <c r="K53" s="86">
        <f t="shared" si="1"/>
        <v>251.2</v>
      </c>
      <c r="L53" s="86">
        <f>'[1]4 pr._savarankiškos f-jos'!M170+'[1]6 pr._mokinio krepšelis'!M35+'[1]7 pr._kita dotacija'!M163+'[1]11 pr._apyvartinės lėšos'!M45+'[1]9 pr._įstaigų pajamos'!M80</f>
        <v>251.2</v>
      </c>
      <c r="M53" s="86">
        <f>'[1]4 pr._savarankiškos f-jos'!N170+'[1]6 pr._mokinio krepšelis'!N35+'[1]7 pr._kita dotacija'!N163+'[1]11 pr._apyvartinės lėšos'!N45</f>
        <v>180.6</v>
      </c>
      <c r="N53" s="86">
        <f>'[1]4 pr._savarankiškos f-jos'!O170+'[1]6 pr._mokinio krepšelis'!O35+'[1]7 pr._kita dotacija'!O163+'[1]11 pr._apyvartinės lėšos'!O45</f>
        <v>0</v>
      </c>
    </row>
    <row r="54" spans="1:14" ht="15" customHeight="1" x14ac:dyDescent="0.25">
      <c r="A54" s="5" t="s">
        <v>99</v>
      </c>
      <c r="B54" s="29" t="s">
        <v>165</v>
      </c>
      <c r="C54" s="16">
        <f t="shared" si="3"/>
        <v>448.4</v>
      </c>
      <c r="D54" s="16">
        <f>'[1]4 pr._savarankiškos f-jos'!E171+'[1]6 pr._mokinio krepšelis'!E36+'[1]7 pr._kita dotacija'!E167+'[1]9 pr._įstaigų pajamos'!E81+'[1]11 pr._apyvartinės lėšos'!E46</f>
        <v>448.4</v>
      </c>
      <c r="E54" s="16">
        <f>'[1]4 pr._savarankiškos f-jos'!F171+'[1]6 pr._mokinio krepšelis'!F36+'[1]7 pr._kita dotacija'!F167+'[1]9 pr._įstaigų pajamos'!F81+'[1]11 pr._apyvartinės lėšos'!F46</f>
        <v>310.19999999999993</v>
      </c>
      <c r="F54" s="16">
        <f>'[1]4 pr._savarankiškos f-jos'!G171+'[1]6 pr._mokinio krepšelis'!G36+'[1]7 pr._kita dotacija'!G167+'[1]9 pr._įstaigų pajamos'!G81+'[1]11 pr._apyvartinės lėšos'!G46</f>
        <v>0</v>
      </c>
      <c r="G54" s="10">
        <f t="shared" si="0"/>
        <v>-1.3</v>
      </c>
      <c r="H54" s="10">
        <f>'[1]4 pr._savarankiškos f-jos'!I171+'[1]6 pr._mokinio krepšelis'!I36+'[1]7 pr._kita dotacija'!I167+'[1]9 pr._įstaigų pajamos'!I81+'[1]11 pr._apyvartinės lėšos'!I46</f>
        <v>-1.3</v>
      </c>
      <c r="I54" s="10">
        <f>'[1]4 pr._savarankiškos f-jos'!J171+'[1]6 pr._mokinio krepšelis'!J36+'[1]7 pr._kita dotacija'!J167+'[1]9 pr._įstaigų pajamos'!J81+'[1]11 pr._apyvartinės lėšos'!J46</f>
        <v>0</v>
      </c>
      <c r="J54" s="10">
        <f>'[1]4 pr._savarankiškos f-jos'!K171+'[1]6 pr._mokinio krepšelis'!K36+'[1]7 pr._kita dotacija'!K167+'[1]9 pr._įstaigų pajamos'!K81+'[1]11 pr._apyvartinės lėšos'!K46</f>
        <v>0</v>
      </c>
      <c r="K54" s="86">
        <f t="shared" si="1"/>
        <v>447.09999999999997</v>
      </c>
      <c r="L54" s="86">
        <f>'[1]4 pr._savarankiškos f-jos'!M171+'[1]6 pr._mokinio krepšelis'!M36+'[1]7 pr._kita dotacija'!M167+'[1]9 pr._įstaigų pajamos'!M81+'[1]11 pr._apyvartinės lėšos'!M46</f>
        <v>447.09999999999997</v>
      </c>
      <c r="M54" s="86">
        <f>'[1]4 pr._savarankiškos f-jos'!N171+'[1]6 pr._mokinio krepšelis'!N36+'[1]7 pr._kita dotacija'!N167+'[1]9 pr._įstaigų pajamos'!N81+'[1]11 pr._apyvartinės lėšos'!N46</f>
        <v>310.19999999999993</v>
      </c>
      <c r="N54" s="86">
        <f>'[1]4 pr._savarankiškos f-jos'!O171+'[1]6 pr._mokinio krepšelis'!O36+'[1]7 pr._kita dotacija'!O167+'[1]9 pr._įstaigų pajamos'!O81+'[1]11 pr._apyvartinės lėšos'!O46</f>
        <v>0</v>
      </c>
    </row>
    <row r="55" spans="1:14" ht="15" customHeight="1" x14ac:dyDescent="0.25">
      <c r="A55" s="5" t="s">
        <v>100</v>
      </c>
      <c r="B55" s="29" t="s">
        <v>44</v>
      </c>
      <c r="C55" s="16">
        <f t="shared" si="3"/>
        <v>197.9</v>
      </c>
      <c r="D55" s="16">
        <f>'[1]4 pr._savarankiškos f-jos'!E172+'[1]6 pr._mokinio krepšelis'!E37+'[1]7 pr._kita dotacija'!E171+'[1]9 pr._įstaigų pajamos'!E82+'[1]11 pr._apyvartinės lėšos'!E47</f>
        <v>197.9</v>
      </c>
      <c r="E55" s="16">
        <f>'[1]4 pr._savarankiškos f-jos'!F172+'[1]6 pr._mokinio krepšelis'!F37+'[1]7 pr._kita dotacija'!F171+'[1]9 pr._įstaigų pajamos'!F82+'[1]11 pr._apyvartinės lėšos'!F47</f>
        <v>140.1</v>
      </c>
      <c r="F55" s="16">
        <f>'[1]4 pr._savarankiškos f-jos'!G172+'[1]6 pr._mokinio krepšelis'!G37+'[1]7 pr._kita dotacija'!G171+'[1]9 pr._įstaigų pajamos'!G82+'[1]11 pr._apyvartinės lėšos'!G47</f>
        <v>0</v>
      </c>
      <c r="G55" s="10">
        <f t="shared" si="0"/>
        <v>0</v>
      </c>
      <c r="H55" s="10">
        <f>'[1]4 pr._savarankiškos f-jos'!I172+'[1]6 pr._mokinio krepšelis'!I37+'[1]7 pr._kita dotacija'!I171+'[1]9 pr._įstaigų pajamos'!I82+'[1]11 pr._apyvartinės lėšos'!I47</f>
        <v>0</v>
      </c>
      <c r="I55" s="10">
        <f>'[1]4 pr._savarankiškos f-jos'!J172+'[1]6 pr._mokinio krepšelis'!J37+'[1]7 pr._kita dotacija'!J171+'[1]9 pr._įstaigų pajamos'!J82+'[1]11 pr._apyvartinės lėšos'!J47</f>
        <v>0</v>
      </c>
      <c r="J55" s="10">
        <f>'[1]4 pr._savarankiškos f-jos'!K172+'[1]6 pr._mokinio krepšelis'!K37+'[1]7 pr._kita dotacija'!K171+'[1]9 pr._įstaigų pajamos'!K82+'[1]11 pr._apyvartinės lėšos'!K47</f>
        <v>0</v>
      </c>
      <c r="K55" s="86">
        <f t="shared" si="1"/>
        <v>197.9</v>
      </c>
      <c r="L55" s="86">
        <f>'[1]4 pr._savarankiškos f-jos'!M172+'[1]6 pr._mokinio krepšelis'!M37+'[1]7 pr._kita dotacija'!M171+'[1]9 pr._įstaigų pajamos'!M82+'[1]11 pr._apyvartinės lėšos'!M47</f>
        <v>197.9</v>
      </c>
      <c r="M55" s="86">
        <f>'[1]4 pr._savarankiškos f-jos'!N172+'[1]6 pr._mokinio krepšelis'!N37+'[1]7 pr._kita dotacija'!N171+'[1]9 pr._įstaigų pajamos'!N82+'[1]11 pr._apyvartinės lėšos'!N47</f>
        <v>140.1</v>
      </c>
      <c r="N55" s="86">
        <f>'[1]4 pr._savarankiškos f-jos'!O172+'[1]6 pr._mokinio krepšelis'!O37+'[1]7 pr._kita dotacija'!O171+'[1]9 pr._įstaigų pajamos'!O82+'[1]11 pr._apyvartinės lėšos'!O47</f>
        <v>0</v>
      </c>
    </row>
    <row r="56" spans="1:14" ht="15" customHeight="1" x14ac:dyDescent="0.25">
      <c r="A56" s="5" t="s">
        <v>101</v>
      </c>
      <c r="B56" s="85" t="s">
        <v>47</v>
      </c>
      <c r="C56" s="16">
        <f>D56+F56</f>
        <v>351.7</v>
      </c>
      <c r="D56" s="16">
        <f>'[1]4 pr._savarankiškos f-jos'!E173+'[1]6 pr._mokinio krepšelis'!E38+'[1]7 pr._kita dotacija'!E175+'[1]9 pr._įstaigų pajamos'!E83+'[1]11 pr._apyvartinės lėšos'!E48</f>
        <v>351.7</v>
      </c>
      <c r="E56" s="16">
        <f>'[1]4 pr._savarankiškos f-jos'!F173+'[1]6 pr._mokinio krepšelis'!F38+'[1]7 pr._kita dotacija'!F175+'[1]9 pr._įstaigų pajamos'!F83+'[1]11 pr._apyvartinės lėšos'!F48</f>
        <v>251.39999999999998</v>
      </c>
      <c r="F56" s="16">
        <f>'[1]4 pr._savarankiškos f-jos'!G173+'[1]6 pr._mokinio krepšelis'!G38+'[1]7 pr._kita dotacija'!G175+'[1]9 pr._įstaigų pajamos'!G83+'[1]11 pr._apyvartinės lėšos'!G48</f>
        <v>0</v>
      </c>
      <c r="G56" s="10">
        <f t="shared" si="0"/>
        <v>0</v>
      </c>
      <c r="H56" s="10">
        <f>'[1]4 pr._savarankiškos f-jos'!I173+'[1]6 pr._mokinio krepšelis'!I38+'[1]7 pr._kita dotacija'!I175+'[1]9 pr._įstaigų pajamos'!I83+'[1]11 pr._apyvartinės lėšos'!I48</f>
        <v>0</v>
      </c>
      <c r="I56" s="10">
        <f>'[1]4 pr._savarankiškos f-jos'!J173+'[1]6 pr._mokinio krepšelis'!J38+'[1]7 pr._kita dotacija'!J175+'[1]9 pr._įstaigų pajamos'!J83+'[1]11 pr._apyvartinės lėšos'!J48</f>
        <v>-0.5</v>
      </c>
      <c r="J56" s="10">
        <f>'[1]4 pr._savarankiškos f-jos'!K173+'[1]6 pr._mokinio krepšelis'!K38+'[1]7 pr._kita dotacija'!K175+'[1]9 pr._įstaigų pajamos'!K83+'[1]11 pr._apyvartinės lėšos'!K48</f>
        <v>0</v>
      </c>
      <c r="K56" s="86">
        <f t="shared" si="1"/>
        <v>351.7</v>
      </c>
      <c r="L56" s="86">
        <f>'[1]4 pr._savarankiškos f-jos'!M173+'[1]6 pr._mokinio krepšelis'!M38+'[1]7 pr._kita dotacija'!M175+'[1]9 pr._įstaigų pajamos'!M83+'[1]11 pr._apyvartinės lėšos'!M48</f>
        <v>351.7</v>
      </c>
      <c r="M56" s="86">
        <f>'[1]4 pr._savarankiškos f-jos'!N173+'[1]6 pr._mokinio krepšelis'!N38+'[1]7 pr._kita dotacija'!N175+'[1]9 pr._įstaigų pajamos'!N83+'[1]11 pr._apyvartinės lėšos'!N48</f>
        <v>250.89999999999998</v>
      </c>
      <c r="N56" s="86">
        <f>'[1]4 pr._savarankiškos f-jos'!O173+'[1]6 pr._mokinio krepšelis'!O38+'[1]7 pr._kita dotacija'!O175+'[1]9 pr._įstaigų pajamos'!O83+'[1]11 pr._apyvartinės lėšos'!O48</f>
        <v>0</v>
      </c>
    </row>
    <row r="57" spans="1:14" ht="15" customHeight="1" x14ac:dyDescent="0.25">
      <c r="A57" s="5" t="s">
        <v>102</v>
      </c>
      <c r="B57" s="33" t="s">
        <v>392</v>
      </c>
      <c r="C57" s="16">
        <f>D57+F57</f>
        <v>308.60000000000002</v>
      </c>
      <c r="D57" s="16">
        <f>'[1]4 pr._savarankiškos f-jos'!E174+'[1]6 pr._mokinio krepšelis'!E39+'[1]7 pr._kita dotacija'!E180+'[1]9 pr._įstaigų pajamos'!E84+'[1]11 pr._apyvartinės lėšos'!E49</f>
        <v>308.60000000000002</v>
      </c>
      <c r="E57" s="16">
        <f>'[1]4 pr._savarankiškos f-jos'!F174+'[1]6 pr._mokinio krepšelis'!F39+'[1]7 pr._kita dotacija'!F180+'[1]9 pr._įstaigų pajamos'!F84+'[1]11 pr._apyvartinės lėšos'!F49</f>
        <v>209.20000000000002</v>
      </c>
      <c r="F57" s="16">
        <f>'[1]4 pr._savarankiškos f-jos'!G174+'[1]6 pr._mokinio krepšelis'!G39+'[1]7 pr._kita dotacija'!G180+'[1]9 pr._įstaigų pajamos'!G84+'[1]11 pr._apyvartinės lėšos'!G49</f>
        <v>0</v>
      </c>
      <c r="G57" s="10">
        <f t="shared" si="0"/>
        <v>0</v>
      </c>
      <c r="H57" s="10">
        <f>'[1]4 pr._savarankiškos f-jos'!I174+'[1]6 pr._mokinio krepšelis'!I39+'[1]7 pr._kita dotacija'!I180+'[1]9 pr._įstaigų pajamos'!I84+'[1]11 pr._apyvartinės lėšos'!I49</f>
        <v>0</v>
      </c>
      <c r="I57" s="10">
        <f>'[1]4 pr._savarankiškos f-jos'!J174+'[1]6 pr._mokinio krepšelis'!J39+'[1]7 pr._kita dotacija'!J180+'[1]9 pr._įstaigų pajamos'!J84+'[1]11 pr._apyvartinės lėšos'!J49</f>
        <v>0</v>
      </c>
      <c r="J57" s="10">
        <f>'[1]4 pr._savarankiškos f-jos'!K174+'[1]6 pr._mokinio krepšelis'!K39+'[1]7 pr._kita dotacija'!K180+'[1]9 pr._įstaigų pajamos'!K84+'[1]11 pr._apyvartinės lėšos'!K49</f>
        <v>0</v>
      </c>
      <c r="K57" s="86">
        <f t="shared" si="1"/>
        <v>308.60000000000002</v>
      </c>
      <c r="L57" s="86">
        <f>'[1]4 pr._savarankiškos f-jos'!M174+'[1]6 pr._mokinio krepšelis'!M39+'[1]7 pr._kita dotacija'!M180+'[1]9 pr._įstaigų pajamos'!M84+'[1]11 pr._apyvartinės lėšos'!M49</f>
        <v>308.60000000000002</v>
      </c>
      <c r="M57" s="86">
        <f>'[1]4 pr._savarankiškos f-jos'!N174+'[1]6 pr._mokinio krepšelis'!N39+'[1]7 pr._kita dotacija'!N180+'[1]9 pr._įstaigų pajamos'!N84+'[1]11 pr._apyvartinės lėšos'!N49</f>
        <v>209.20000000000002</v>
      </c>
      <c r="N57" s="86">
        <f>'[1]4 pr._savarankiškos f-jos'!O174+'[1]6 pr._mokinio krepšelis'!O39+'[1]7 pr._kita dotacija'!O180+'[1]9 pr._įstaigų pajamos'!O84+'[1]11 pr._apyvartinės lėšos'!O49</f>
        <v>0</v>
      </c>
    </row>
    <row r="58" spans="1:14" ht="15" customHeight="1" x14ac:dyDescent="0.25">
      <c r="A58" s="13" t="s">
        <v>103</v>
      </c>
      <c r="B58" s="29" t="s">
        <v>42</v>
      </c>
      <c r="C58" s="16">
        <f t="shared" si="3"/>
        <v>384.8</v>
      </c>
      <c r="D58" s="16">
        <f>'[1]4 pr._savarankiškos f-jos'!E175+'[1]6 pr._mokinio krepšelis'!E40+'[1]9 pr._įstaigų pajamos'!E85+'[1]7 pr._kita dotacija'!E184+'[1]11 pr._apyvartinės lėšos'!E50+'[1]11 pr._apyvartinės lėšos'!E100</f>
        <v>384.8</v>
      </c>
      <c r="E58" s="16">
        <f>'[1]4 pr._savarankiškos f-jos'!F175+'[1]6 pr._mokinio krepšelis'!F40+'[1]9 pr._įstaigų pajamos'!F85+'[1]7 pr._kita dotacija'!F184+'[1]11 pr._apyvartinės lėšos'!F50+'[1]11 pr._apyvartinės lėšos'!F100</f>
        <v>245.10000000000002</v>
      </c>
      <c r="F58" s="16">
        <f>'[1]4 pr._savarankiškos f-jos'!G175+'[1]6 pr._mokinio krepšelis'!G40+'[1]9 pr._įstaigų pajamos'!G85+'[1]7 pr._kita dotacija'!G184+'[1]11 pr._apyvartinės lėšos'!G50+'[1]11 pr._apyvartinės lėšos'!G100</f>
        <v>0</v>
      </c>
      <c r="G58" s="10">
        <f t="shared" si="0"/>
        <v>-2.7</v>
      </c>
      <c r="H58" s="10">
        <f>'[1]4 pr._savarankiškos f-jos'!I175+'[1]6 pr._mokinio krepšelis'!I40+'[1]9 pr._įstaigų pajamos'!I85+'[1]7 pr._kita dotacija'!I184+'[1]11 pr._apyvartinės lėšos'!I50+'[1]11 pr._apyvartinės lėšos'!I100</f>
        <v>-2.7</v>
      </c>
      <c r="I58" s="10">
        <f>'[1]4 pr._savarankiškos f-jos'!J175+'[1]6 pr._mokinio krepšelis'!J40+'[1]9 pr._įstaigų pajamos'!J85+'[1]7 pr._kita dotacija'!J184+'[1]11 pr._apyvartinės lėšos'!J50+'[1]11 pr._apyvartinės lėšos'!J100</f>
        <v>0</v>
      </c>
      <c r="J58" s="10">
        <f>'[1]4 pr._savarankiškos f-jos'!K175+'[1]6 pr._mokinio krepšelis'!K40+'[1]9 pr._įstaigų pajamos'!K85+'[1]7 pr._kita dotacija'!K184+'[1]11 pr._apyvartinės lėšos'!K50+'[1]11 pr._apyvartinės lėšos'!K100</f>
        <v>0</v>
      </c>
      <c r="K58" s="86">
        <f t="shared" si="1"/>
        <v>382.09999999999997</v>
      </c>
      <c r="L58" s="86">
        <f>'[1]4 pr._savarankiškos f-jos'!M175+'[1]6 pr._mokinio krepšelis'!M40+'[1]9 pr._įstaigų pajamos'!M85+'[1]7 pr._kita dotacija'!M184+'[1]11 pr._apyvartinės lėšos'!M50+'[1]11 pr._apyvartinės lėšos'!M100</f>
        <v>382.09999999999997</v>
      </c>
      <c r="M58" s="86">
        <f>'[1]4 pr._savarankiškos f-jos'!N175+'[1]6 pr._mokinio krepšelis'!N40+'[1]9 pr._įstaigų pajamos'!N85+'[1]7 pr._kita dotacija'!N184+'[1]11 pr._apyvartinės lėšos'!N50+'[1]11 pr._apyvartinės lėšos'!N100</f>
        <v>245.10000000000002</v>
      </c>
      <c r="N58" s="86">
        <f>'[1]4 pr._savarankiškos f-jos'!O175+'[1]6 pr._mokinio krepšelis'!O40+'[1]9 pr._įstaigų pajamos'!O85+'[1]7 pr._kita dotacija'!O184+'[1]11 pr._apyvartinės lėšos'!O50+'[1]11 pr._apyvartinės lėšos'!O100</f>
        <v>0</v>
      </c>
    </row>
    <row r="59" spans="1:14" ht="15" customHeight="1" x14ac:dyDescent="0.25">
      <c r="A59" s="13" t="s">
        <v>104</v>
      </c>
      <c r="B59" s="29" t="s">
        <v>393</v>
      </c>
      <c r="C59" s="16">
        <f>D59+F59</f>
        <v>248.4</v>
      </c>
      <c r="D59" s="16">
        <f>'[1]4 pr._savarankiškos f-jos'!E176+'[1]6 pr._mokinio krepšelis'!E41+'[1]7 pr._kita dotacija'!E188+'[1]9 pr._įstaigų pajamos'!E86+'[1]11 pr._apyvartinės lėšos'!E51+'[1]11 pr._apyvartinės lėšos'!E101</f>
        <v>246.1</v>
      </c>
      <c r="E59" s="16">
        <f>'[1]4 pr._savarankiškos f-jos'!F176+'[1]6 pr._mokinio krepšelis'!F41+'[1]7 pr._kita dotacija'!F188+'[1]9 pr._įstaigų pajamos'!F86+'[1]11 pr._apyvartinės lėšos'!F51+'[1]11 pr._apyvartinės lėšos'!F101</f>
        <v>136.50000000000003</v>
      </c>
      <c r="F59" s="16">
        <f>'[1]4 pr._savarankiškos f-jos'!G176+'[1]6 pr._mokinio krepšelis'!G41+'[1]7 pr._kita dotacija'!G188+'[1]9 pr._įstaigų pajamos'!G86+'[1]11 pr._apyvartinės lėšos'!G51+'[1]11 pr._apyvartinės lėšos'!G101</f>
        <v>2.2999999999999998</v>
      </c>
      <c r="G59" s="10">
        <f t="shared" si="0"/>
        <v>0</v>
      </c>
      <c r="H59" s="10">
        <f>'[1]4 pr._savarankiškos f-jos'!I176+'[1]6 pr._mokinio krepšelis'!I41+'[1]7 pr._kita dotacija'!I188+'[1]9 pr._įstaigų pajamos'!I86+'[1]11 pr._apyvartinės lėšos'!I51+'[1]11 pr._apyvartinės lėšos'!I101</f>
        <v>0</v>
      </c>
      <c r="I59" s="10">
        <f>'[1]4 pr._savarankiškos f-jos'!J176+'[1]6 pr._mokinio krepšelis'!J41+'[1]7 pr._kita dotacija'!J188+'[1]9 pr._įstaigų pajamos'!J86+'[1]11 pr._apyvartinės lėšos'!J51+'[1]11 pr._apyvartinės lėšos'!J101</f>
        <v>-0.8</v>
      </c>
      <c r="J59" s="10">
        <f>'[1]4 pr._savarankiškos f-jos'!K176+'[1]6 pr._mokinio krepšelis'!K41+'[1]7 pr._kita dotacija'!K188+'[1]9 pr._įstaigų pajamos'!K86+'[1]11 pr._apyvartinės lėšos'!K51+'[1]11 pr._apyvartinės lėšos'!K101</f>
        <v>0</v>
      </c>
      <c r="K59" s="86">
        <f t="shared" si="1"/>
        <v>248.4</v>
      </c>
      <c r="L59" s="86">
        <f>'[1]4 pr._savarankiškos f-jos'!M176+'[1]6 pr._mokinio krepšelis'!M41+'[1]7 pr._kita dotacija'!M188+'[1]9 pr._įstaigų pajamos'!M86+'[1]11 pr._apyvartinės lėšos'!M51+'[1]11 pr._apyvartinės lėšos'!M101</f>
        <v>246.1</v>
      </c>
      <c r="M59" s="86">
        <f>'[1]4 pr._savarankiškos f-jos'!N176+'[1]6 pr._mokinio krepšelis'!N41+'[1]7 pr._kita dotacija'!N188+'[1]9 pr._įstaigų pajamos'!N86+'[1]11 pr._apyvartinės lėšos'!N51+'[1]11 pr._apyvartinės lėšos'!N101</f>
        <v>135.70000000000002</v>
      </c>
      <c r="N59" s="86">
        <f>'[1]4 pr._savarankiškos f-jos'!O176+'[1]6 pr._mokinio krepšelis'!O41+'[1]7 pr._kita dotacija'!O188+'[1]9 pr._įstaigų pajamos'!O86+'[1]11 pr._apyvartinės lėšos'!O51+'[1]11 pr._apyvartinės lėšos'!O101</f>
        <v>2.2999999999999998</v>
      </c>
    </row>
    <row r="60" spans="1:14" ht="15" customHeight="1" x14ac:dyDescent="0.25">
      <c r="A60" s="32" t="s">
        <v>105</v>
      </c>
      <c r="B60" s="85" t="s">
        <v>41</v>
      </c>
      <c r="C60" s="16">
        <f t="shared" si="3"/>
        <v>201.8</v>
      </c>
      <c r="D60" s="16">
        <f>'[1]4 pr._savarankiškos f-jos'!E177+'[1]6 pr._mokinio krepšelis'!E42+'[1]9 pr._įstaigų pajamos'!E87+'[1]7 pr._kita dotacija'!E192+'[1]11 pr._apyvartinės lėšos'!E52+'[1]11 pr._apyvartinės lėšos'!E102</f>
        <v>201.8</v>
      </c>
      <c r="E60" s="16">
        <f>'[1]4 pr._savarankiškos f-jos'!F177+'[1]6 pr._mokinio krepšelis'!F42+'[1]9 pr._įstaigų pajamos'!F87+'[1]7 pr._kita dotacija'!F192+'[1]11 pr._apyvartinės lėšos'!F52+'[1]11 pr._apyvartinės lėšos'!F102</f>
        <v>116.3</v>
      </c>
      <c r="F60" s="16">
        <f>'[1]4 pr._savarankiškos f-jos'!G177+'[1]6 pr._mokinio krepšelis'!G42+'[1]9 pr._įstaigų pajamos'!G87+'[1]7 pr._kita dotacija'!G192+'[1]11 pr._apyvartinės lėšos'!G52+'[1]11 pr._apyvartinės lėšos'!G102</f>
        <v>0</v>
      </c>
      <c r="G60" s="10">
        <f t="shared" si="0"/>
        <v>-5.0999999999999996</v>
      </c>
      <c r="H60" s="10">
        <f>'[1]4 pr._savarankiškos f-jos'!I177+'[1]6 pr._mokinio krepšelis'!I42+'[1]9 pr._įstaigų pajamos'!I87+'[1]7 pr._kita dotacija'!I192+'[1]11 pr._apyvartinės lėšos'!I52+'[1]11 pr._apyvartinės lėšos'!I102</f>
        <v>-5.0999999999999996</v>
      </c>
      <c r="I60" s="10">
        <f>'[1]4 pr._savarankiškos f-jos'!J177+'[1]6 pr._mokinio krepšelis'!J42+'[1]9 pr._įstaigų pajamos'!J87+'[1]7 pr._kita dotacija'!J192+'[1]11 pr._apyvartinės lėšos'!J52+'[1]11 pr._apyvartinės lėšos'!J102</f>
        <v>0.8</v>
      </c>
      <c r="J60" s="10">
        <f>'[1]4 pr._savarankiškos f-jos'!K177+'[1]6 pr._mokinio krepšelis'!K42+'[1]9 pr._įstaigų pajamos'!K87+'[1]7 pr._kita dotacija'!K192+'[1]11 pr._apyvartinės lėšos'!K52+'[1]11 pr._apyvartinės lėšos'!K102</f>
        <v>0</v>
      </c>
      <c r="K60" s="86">
        <f t="shared" si="1"/>
        <v>196.70000000000002</v>
      </c>
      <c r="L60" s="86">
        <f>'[1]4 pr._savarankiškos f-jos'!M177+'[1]6 pr._mokinio krepšelis'!M42+'[1]9 pr._įstaigų pajamos'!M87+'[1]7 pr._kita dotacija'!M192+'[1]11 pr._apyvartinės lėšos'!M52+'[1]11 pr._apyvartinės lėšos'!M102</f>
        <v>196.70000000000002</v>
      </c>
      <c r="M60" s="86">
        <f>'[1]4 pr._savarankiškos f-jos'!N177+'[1]6 pr._mokinio krepšelis'!N42+'[1]9 pr._įstaigų pajamos'!N87+'[1]7 pr._kita dotacija'!N192+'[1]11 pr._apyvartinės lėšos'!N52+'[1]11 pr._apyvartinės lėšos'!N102</f>
        <v>117.1</v>
      </c>
      <c r="N60" s="86">
        <f>'[1]4 pr._savarankiškos f-jos'!O177+'[1]6 pr._mokinio krepšelis'!O42+'[1]9 pr._įstaigų pajamos'!O87+'[1]7 pr._kita dotacija'!O192+'[1]11 pr._apyvartinės lėšos'!O52+'[1]11 pr._apyvartinės lėšos'!O102</f>
        <v>0</v>
      </c>
    </row>
    <row r="61" spans="1:14" ht="15" customHeight="1" x14ac:dyDescent="0.25">
      <c r="A61" s="5" t="s">
        <v>106</v>
      </c>
      <c r="B61" s="29" t="s">
        <v>161</v>
      </c>
      <c r="C61" s="16">
        <f t="shared" si="3"/>
        <v>205.29999999999998</v>
      </c>
      <c r="D61" s="16">
        <f>'[1]4 pr._savarankiškos f-jos'!E178+'[1]6 pr._mokinio krepšelis'!E43+'[1]9 pr._įstaigų pajamos'!E88+'[1]7 pr._kita dotacija'!E196+'[1]11 pr._apyvartinės lėšos'!E103</f>
        <v>205.29999999999998</v>
      </c>
      <c r="E61" s="16">
        <f>'[1]4 pr._savarankiškos f-jos'!F178+'[1]6 pr._mokinio krepšelis'!F43+'[1]9 pr._įstaigų pajamos'!F88+'[1]7 pr._kita dotacija'!F196+'[1]11 pr._apyvartinės lėšos'!F103</f>
        <v>137.9</v>
      </c>
      <c r="F61" s="16">
        <f>'[1]4 pr._savarankiškos f-jos'!G178+'[1]6 pr._mokinio krepšelis'!G43+'[1]9 pr._įstaigų pajamos'!G88+'[1]7 pr._kita dotacija'!G196+'[1]11 pr._apyvartinės lėšos'!G103</f>
        <v>0</v>
      </c>
      <c r="G61" s="10">
        <f t="shared" si="0"/>
        <v>-0.6</v>
      </c>
      <c r="H61" s="10">
        <f>'[1]4 pr._savarankiškos f-jos'!I178+'[1]6 pr._mokinio krepšelis'!I43+'[1]9 pr._įstaigų pajamos'!I88+'[1]7 pr._kita dotacija'!I196+'[1]11 pr._apyvartinės lėšos'!I103</f>
        <v>-0.6</v>
      </c>
      <c r="I61" s="10">
        <f>'[1]4 pr._savarankiškos f-jos'!J178+'[1]6 pr._mokinio krepšelis'!J43+'[1]9 pr._įstaigų pajamos'!J88+'[1]7 pr._kita dotacija'!J196+'[1]11 pr._apyvartinės lėšos'!J103</f>
        <v>0.2</v>
      </c>
      <c r="J61" s="10">
        <f>'[1]4 pr._savarankiškos f-jos'!K178+'[1]6 pr._mokinio krepšelis'!K43+'[1]9 pr._įstaigų pajamos'!K88+'[1]7 pr._kita dotacija'!K196+'[1]11 pr._apyvartinės lėšos'!K103</f>
        <v>0</v>
      </c>
      <c r="K61" s="86">
        <f t="shared" si="1"/>
        <v>204.7</v>
      </c>
      <c r="L61" s="86">
        <f>'[1]4 pr._savarankiškos f-jos'!M178+'[1]6 pr._mokinio krepšelis'!M43+'[1]9 pr._įstaigų pajamos'!M88+'[1]7 pr._kita dotacija'!M196+'[1]11 pr._apyvartinės lėšos'!M103</f>
        <v>204.7</v>
      </c>
      <c r="M61" s="86">
        <f>'[1]4 pr._savarankiškos f-jos'!N178+'[1]6 pr._mokinio krepšelis'!N43+'[1]9 pr._įstaigų pajamos'!N88+'[1]7 pr._kita dotacija'!N196+'[1]11 pr._apyvartinės lėšos'!N103</f>
        <v>138.10000000000002</v>
      </c>
      <c r="N61" s="86">
        <f>'[1]4 pr._savarankiškos f-jos'!O178+'[1]6 pr._mokinio krepšelis'!O43+'[1]9 pr._įstaigų pajamos'!O88+'[1]7 pr._kita dotacija'!O196+'[1]11 pr._apyvartinės lėšos'!O103</f>
        <v>0</v>
      </c>
    </row>
    <row r="62" spans="1:14" ht="15" customHeight="1" x14ac:dyDescent="0.25">
      <c r="A62" s="5" t="s">
        <v>107</v>
      </c>
      <c r="B62" s="29" t="s">
        <v>153</v>
      </c>
      <c r="C62" s="16">
        <f t="shared" si="3"/>
        <v>556.09999999999991</v>
      </c>
      <c r="D62" s="16">
        <f>'[1]4 pr._savarankiškos f-jos'!E179+'[1]6 pr._mokinio krepšelis'!E44+'[1]9 pr._įstaigų pajamos'!E89+'[1]7 pr._kita dotacija'!E201+'[1]11 pr._apyvartinės lėšos'!E53+'[1]11 pr._apyvartinės lėšos'!E104</f>
        <v>556.09999999999991</v>
      </c>
      <c r="E62" s="16">
        <f>'[1]4 pr._savarankiškos f-jos'!F179+'[1]6 pr._mokinio krepšelis'!F44+'[1]9 pr._įstaigų pajamos'!F89+'[1]7 pr._kita dotacija'!F201+'[1]11 pr._apyvartinės lėšos'!F53+'[1]11 pr._apyvartinės lėšos'!F104</f>
        <v>295.89999999999998</v>
      </c>
      <c r="F62" s="16">
        <f>'[1]4 pr._savarankiškos f-jos'!G179+'[1]6 pr._mokinio krepšelis'!G44+'[1]9 pr._įstaigų pajamos'!G89+'[1]7 pr._kita dotacija'!G201+'[1]11 pr._apyvartinės lėšos'!G53+'[1]11 pr._apyvartinės lėšos'!G104</f>
        <v>0</v>
      </c>
      <c r="G62" s="10">
        <f t="shared" si="0"/>
        <v>4</v>
      </c>
      <c r="H62" s="10">
        <f>'[1]4 pr._savarankiškos f-jos'!I179+'[1]6 pr._mokinio krepšelis'!I44+'[1]9 pr._įstaigų pajamos'!I89+'[1]7 pr._kita dotacija'!I201+'[1]11 pr._apyvartinės lėšos'!I53+'[1]11 pr._apyvartinės lėšos'!I104</f>
        <v>4</v>
      </c>
      <c r="I62" s="10">
        <f>'[1]4 pr._savarankiškos f-jos'!J179+'[1]6 pr._mokinio krepšelis'!J44+'[1]9 pr._įstaigų pajamos'!J89+'[1]7 pr._kita dotacija'!J201+'[1]11 pr._apyvartinės lėšos'!J53+'[1]11 pr._apyvartinės lėšos'!J104</f>
        <v>0</v>
      </c>
      <c r="J62" s="10">
        <f>'[1]4 pr._savarankiškos f-jos'!K179+'[1]6 pr._mokinio krepšelis'!K44+'[1]9 pr._įstaigų pajamos'!K89+'[1]7 pr._kita dotacija'!K201+'[1]11 pr._apyvartinės lėšos'!K53+'[1]11 pr._apyvartinės lėšos'!K104</f>
        <v>0</v>
      </c>
      <c r="K62" s="86">
        <f t="shared" si="1"/>
        <v>560.09999999999991</v>
      </c>
      <c r="L62" s="86">
        <f>'[1]4 pr._savarankiškos f-jos'!M179+'[1]6 pr._mokinio krepšelis'!M44+'[1]9 pr._įstaigų pajamos'!M89+'[1]7 pr._kita dotacija'!M201+'[1]11 pr._apyvartinės lėšos'!M53+'[1]11 pr._apyvartinės lėšos'!M104</f>
        <v>560.09999999999991</v>
      </c>
      <c r="M62" s="86">
        <f>'[1]4 pr._savarankiškos f-jos'!N179+'[1]6 pr._mokinio krepšelis'!N44+'[1]9 pr._įstaigų pajamos'!N89+'[1]7 pr._kita dotacija'!N201+'[1]11 pr._apyvartinės lėšos'!N53+'[1]11 pr._apyvartinės lėšos'!N104</f>
        <v>295.89999999999998</v>
      </c>
      <c r="N62" s="86">
        <f>'[1]4 pr._savarankiškos f-jos'!O179+'[1]6 pr._mokinio krepšelis'!O44+'[1]9 pr._įstaigų pajamos'!O89+'[1]7 pr._kita dotacija'!O201+'[1]11 pr._apyvartinės lėšos'!O53+'[1]11 pr._apyvartinės lėšos'!O104</f>
        <v>0</v>
      </c>
    </row>
    <row r="63" spans="1:14" ht="15" customHeight="1" x14ac:dyDescent="0.25">
      <c r="A63" s="5" t="s">
        <v>108</v>
      </c>
      <c r="B63" s="29" t="s">
        <v>34</v>
      </c>
      <c r="C63" s="16">
        <f t="shared" si="3"/>
        <v>304.3</v>
      </c>
      <c r="D63" s="16">
        <f>'[1]4 pr._savarankiškos f-jos'!E180+'[1]6 pr._mokinio krepšelis'!E45+'[1]9 pr._įstaigų pajamos'!E90+'[1]7 pr._kita dotacija'!E205+'[1]11 pr._apyvartinės lėšos'!E54+'[1]11 pr._apyvartinės lėšos'!E105</f>
        <v>304.3</v>
      </c>
      <c r="E63" s="16">
        <f>'[1]4 pr._savarankiškos f-jos'!F180+'[1]6 pr._mokinio krepšelis'!F45+'[1]9 pr._įstaigų pajamos'!F90+'[1]7 pr._kita dotacija'!F205+'[1]11 pr._apyvartinės lėšos'!F54+'[1]11 pr._apyvartinės lėšos'!F105</f>
        <v>183.8</v>
      </c>
      <c r="F63" s="16">
        <f>'[1]4 pr._savarankiškos f-jos'!G180+'[1]6 pr._mokinio krepšelis'!G45+'[1]9 pr._įstaigų pajamos'!G90+'[1]7 pr._kita dotacija'!G205+'[1]11 pr._apyvartinės lėšos'!G54+'[1]11 pr._apyvartinės lėšos'!G105</f>
        <v>0</v>
      </c>
      <c r="G63" s="10">
        <f t="shared" si="0"/>
        <v>-0.2</v>
      </c>
      <c r="H63" s="10">
        <f>'[1]4 pr._savarankiškos f-jos'!I180+'[1]6 pr._mokinio krepšelis'!I45+'[1]9 pr._įstaigų pajamos'!I90+'[1]7 pr._kita dotacija'!I205+'[1]11 pr._apyvartinės lėšos'!I54+'[1]11 pr._apyvartinės lėšos'!I105</f>
        <v>-0.2</v>
      </c>
      <c r="I63" s="10">
        <f>'[1]4 pr._savarankiškos f-jos'!J180+'[1]6 pr._mokinio krepšelis'!J45+'[1]9 pr._įstaigų pajamos'!J90+'[1]7 pr._kita dotacija'!J205+'[1]11 pr._apyvartinės lėšos'!J54+'[1]11 pr._apyvartinės lėšos'!J105</f>
        <v>0</v>
      </c>
      <c r="J63" s="10">
        <f>'[1]4 pr._savarankiškos f-jos'!K180+'[1]6 pr._mokinio krepšelis'!K45+'[1]9 pr._įstaigų pajamos'!K90+'[1]7 pr._kita dotacija'!K205+'[1]11 pr._apyvartinės lėšos'!K54+'[1]11 pr._apyvartinės lėšos'!K105</f>
        <v>0</v>
      </c>
      <c r="K63" s="86">
        <f t="shared" si="1"/>
        <v>304.10000000000002</v>
      </c>
      <c r="L63" s="86">
        <f>'[1]4 pr._savarankiškos f-jos'!M180+'[1]6 pr._mokinio krepšelis'!M45+'[1]9 pr._įstaigų pajamos'!M90+'[1]7 pr._kita dotacija'!M205+'[1]11 pr._apyvartinės lėšos'!M54+'[1]11 pr._apyvartinės lėšos'!M105</f>
        <v>304.10000000000002</v>
      </c>
      <c r="M63" s="86">
        <f>'[1]4 pr._savarankiškos f-jos'!N180+'[1]6 pr._mokinio krepšelis'!N45+'[1]9 pr._įstaigų pajamos'!N90+'[1]7 pr._kita dotacija'!N205+'[1]11 pr._apyvartinės lėšos'!N54+'[1]11 pr._apyvartinės lėšos'!N105</f>
        <v>183.8</v>
      </c>
      <c r="N63" s="86">
        <f>'[1]4 pr._savarankiškos f-jos'!O180+'[1]6 pr._mokinio krepšelis'!O45+'[1]9 pr._įstaigų pajamos'!O90+'[1]7 pr._kita dotacija'!O205+'[1]11 pr._apyvartinės lėšos'!O54+'[1]11 pr._apyvartinės lėšos'!O105</f>
        <v>0</v>
      </c>
    </row>
    <row r="64" spans="1:14" ht="15" customHeight="1" x14ac:dyDescent="0.25">
      <c r="A64" s="5" t="s">
        <v>109</v>
      </c>
      <c r="B64" s="29" t="s">
        <v>36</v>
      </c>
      <c r="C64" s="16">
        <f t="shared" si="3"/>
        <v>329.6</v>
      </c>
      <c r="D64" s="16">
        <f>'[1]4 pr._savarankiškos f-jos'!E181+'[1]6 pr._mokinio krepšelis'!E46+'[1]9 pr._įstaigų pajamos'!E91+'[1]7 pr._kita dotacija'!E209+'[1]11 pr._apyvartinės lėšos'!E55+'[1]11 pr._apyvartinės lėšos'!E106</f>
        <v>329.6</v>
      </c>
      <c r="E64" s="16">
        <f>'[1]4 pr._savarankiškos f-jos'!F181+'[1]6 pr._mokinio krepšelis'!F46+'[1]9 pr._įstaigų pajamos'!F91+'[1]7 pr._kita dotacija'!F209+'[1]11 pr._apyvartinės lėšos'!F55+'[1]11 pr._apyvartinės lėšos'!F106</f>
        <v>186.89999999999998</v>
      </c>
      <c r="F64" s="16">
        <f>'[1]4 pr._savarankiškos f-jos'!G181+'[1]6 pr._mokinio krepšelis'!G46+'[1]9 pr._įstaigų pajamos'!G91+'[1]7 pr._kita dotacija'!G209+'[1]11 pr._apyvartinės lėšos'!G55+'[1]11 pr._apyvartinės lėšos'!G106</f>
        <v>0</v>
      </c>
      <c r="G64" s="10">
        <f t="shared" si="0"/>
        <v>0</v>
      </c>
      <c r="H64" s="10">
        <f>'[1]4 pr._savarankiškos f-jos'!I181+'[1]6 pr._mokinio krepšelis'!I46+'[1]9 pr._įstaigų pajamos'!I91+'[1]7 pr._kita dotacija'!I209+'[1]11 pr._apyvartinės lėšos'!I55+'[1]11 pr._apyvartinės lėšos'!I106</f>
        <v>0</v>
      </c>
      <c r="I64" s="10">
        <f>'[1]4 pr._savarankiškos f-jos'!J181+'[1]6 pr._mokinio krepšelis'!J46+'[1]9 pr._įstaigų pajamos'!J91+'[1]7 pr._kita dotacija'!J209+'[1]11 pr._apyvartinės lėšos'!J55+'[1]11 pr._apyvartinės lėšos'!J106</f>
        <v>0</v>
      </c>
      <c r="J64" s="10">
        <f>'[1]4 pr._savarankiškos f-jos'!K181+'[1]6 pr._mokinio krepšelis'!K46+'[1]9 pr._įstaigų pajamos'!K91+'[1]7 pr._kita dotacija'!K209+'[1]11 pr._apyvartinės lėšos'!K55+'[1]11 pr._apyvartinės lėšos'!K106</f>
        <v>0</v>
      </c>
      <c r="K64" s="86">
        <f t="shared" si="1"/>
        <v>329.6</v>
      </c>
      <c r="L64" s="86">
        <f>'[1]4 pr._savarankiškos f-jos'!M181+'[1]6 pr._mokinio krepšelis'!M46+'[1]9 pr._įstaigų pajamos'!M91+'[1]7 pr._kita dotacija'!M209+'[1]11 pr._apyvartinės lėšos'!M55+'[1]11 pr._apyvartinės lėšos'!M106</f>
        <v>329.6</v>
      </c>
      <c r="M64" s="86">
        <f>'[1]4 pr._savarankiškos f-jos'!N181+'[1]6 pr._mokinio krepšelis'!N46+'[1]9 pr._įstaigų pajamos'!N91+'[1]7 pr._kita dotacija'!N209+'[1]11 pr._apyvartinės lėšos'!N55+'[1]11 pr._apyvartinės lėšos'!N106</f>
        <v>186.89999999999998</v>
      </c>
      <c r="N64" s="86">
        <f>'[1]4 pr._savarankiškos f-jos'!O181+'[1]6 pr._mokinio krepšelis'!O46+'[1]9 pr._įstaigų pajamos'!O91+'[1]7 pr._kita dotacija'!O209+'[1]11 pr._apyvartinės lėšos'!O55+'[1]11 pr._apyvartinės lėšos'!O106</f>
        <v>0</v>
      </c>
    </row>
    <row r="65" spans="1:15" ht="15" customHeight="1" x14ac:dyDescent="0.25">
      <c r="A65" s="5" t="s">
        <v>155</v>
      </c>
      <c r="B65" s="29" t="s">
        <v>38</v>
      </c>
      <c r="C65" s="16">
        <f t="shared" si="3"/>
        <v>560.70000000000005</v>
      </c>
      <c r="D65" s="16">
        <f>'[1]4 pr._savarankiškos f-jos'!E182+'[1]6 pr._mokinio krepšelis'!E47+'[1]9 pr._įstaigų pajamos'!E92+'[1]7 pr._kita dotacija'!E213+'[1]11 pr._apyvartinės lėšos'!E56+'[1]11 pr._apyvartinės lėšos'!E107</f>
        <v>560.70000000000005</v>
      </c>
      <c r="E65" s="16">
        <f>'[1]4 pr._savarankiškos f-jos'!F182+'[1]6 pr._mokinio krepšelis'!F47+'[1]9 pr._įstaigų pajamos'!F92+'[1]7 pr._kita dotacija'!F213+'[1]11 pr._apyvartinės lėšos'!F56+'[1]11 pr._apyvartinės lėšos'!F107</f>
        <v>325.3</v>
      </c>
      <c r="F65" s="16">
        <f>'[1]4 pr._savarankiškos f-jos'!G182+'[1]6 pr._mokinio krepšelis'!G47+'[1]9 pr._įstaigų pajamos'!G92+'[1]7 pr._kita dotacija'!G213+'[1]11 pr._apyvartinės lėšos'!G56+'[1]11 pr._apyvartinės lėšos'!G107</f>
        <v>0</v>
      </c>
      <c r="G65" s="10">
        <f t="shared" si="0"/>
        <v>-7</v>
      </c>
      <c r="H65" s="10">
        <f>'[1]4 pr._savarankiškos f-jos'!I182+'[1]6 pr._mokinio krepšelis'!I47+'[1]9 pr._įstaigų pajamos'!I92+'[1]7 pr._kita dotacija'!I213+'[1]11 pr._apyvartinės lėšos'!I56+'[1]11 pr._apyvartinės lėšos'!I107</f>
        <v>-8</v>
      </c>
      <c r="I65" s="10">
        <f>'[1]4 pr._savarankiškos f-jos'!J182+'[1]6 pr._mokinio krepšelis'!J47+'[1]9 pr._įstaigų pajamos'!J92+'[1]7 pr._kita dotacija'!J213+'[1]11 pr._apyvartinės lėšos'!J56+'[1]11 pr._apyvartinės lėšos'!J107</f>
        <v>-1.4</v>
      </c>
      <c r="J65" s="10">
        <f>'[1]4 pr._savarankiškos f-jos'!K182+'[1]6 pr._mokinio krepšelis'!K47+'[1]9 pr._įstaigų pajamos'!K92+'[1]7 pr._kita dotacija'!K213+'[1]11 pr._apyvartinės lėšos'!K56+'[1]11 pr._apyvartinės lėšos'!K107</f>
        <v>1</v>
      </c>
      <c r="K65" s="86">
        <f t="shared" si="1"/>
        <v>553.70000000000005</v>
      </c>
      <c r="L65" s="86">
        <f>'[1]4 pr._savarankiškos f-jos'!M182+'[1]6 pr._mokinio krepšelis'!M47+'[1]9 pr._įstaigų pajamos'!M92+'[1]7 pr._kita dotacija'!M213+'[1]11 pr._apyvartinės lėšos'!M56+'[1]11 pr._apyvartinės lėšos'!M107</f>
        <v>552.70000000000005</v>
      </c>
      <c r="M65" s="86">
        <f>'[1]4 pr._savarankiškos f-jos'!N182+'[1]6 pr._mokinio krepšelis'!N47+'[1]9 pr._įstaigų pajamos'!N92+'[1]7 pr._kita dotacija'!N213+'[1]11 pr._apyvartinės lėšos'!N56+'[1]11 pr._apyvartinės lėšos'!N107</f>
        <v>323.90000000000003</v>
      </c>
      <c r="N65" s="86">
        <f>'[1]4 pr._savarankiškos f-jos'!O182+'[1]6 pr._mokinio krepšelis'!O47+'[1]9 pr._įstaigų pajamos'!O92+'[1]7 pr._kita dotacija'!O213+'[1]11 pr._apyvartinės lėšos'!O56+'[1]11 pr._apyvartinės lėšos'!O107</f>
        <v>1</v>
      </c>
    </row>
    <row r="66" spans="1:15" ht="15" customHeight="1" x14ac:dyDescent="0.25">
      <c r="A66" s="5" t="s">
        <v>156</v>
      </c>
      <c r="B66" s="29" t="s">
        <v>37</v>
      </c>
      <c r="C66" s="16">
        <f t="shared" si="3"/>
        <v>319.59999999999991</v>
      </c>
      <c r="D66" s="16">
        <f>'[1]4 pr._savarankiškos f-jos'!E183+'[1]6 pr._mokinio krepšelis'!E48+'[1]9 pr._įstaigų pajamos'!E93+'[1]7 pr._kita dotacija'!E217+'[1]11 pr._apyvartinės lėšos'!E108+'[1]11 pr._apyvartinės lėšos'!E57</f>
        <v>319.59999999999991</v>
      </c>
      <c r="E66" s="16">
        <f>'[1]4 pr._savarankiškos f-jos'!F183+'[1]6 pr._mokinio krepšelis'!F48+'[1]9 pr._įstaigų pajamos'!F93+'[1]7 pr._kita dotacija'!F217+'[1]11 pr._apyvartinės lėšos'!F108+'[1]11 pr._apyvartinės lėšos'!F57</f>
        <v>191.70000000000002</v>
      </c>
      <c r="F66" s="16">
        <f>'[1]4 pr._savarankiškos f-jos'!G183+'[1]6 pr._mokinio krepšelis'!G48+'[1]9 pr._įstaigų pajamos'!G93+'[1]7 pr._kita dotacija'!G217+'[1]11 pr._apyvartinės lėšos'!G108+'[1]11 pr._apyvartinės lėšos'!G57</f>
        <v>0</v>
      </c>
      <c r="G66" s="10">
        <f t="shared" si="0"/>
        <v>-0.6</v>
      </c>
      <c r="H66" s="10">
        <f>'[1]4 pr._savarankiškos f-jos'!I183+'[1]6 pr._mokinio krepšelis'!I48+'[1]9 pr._įstaigų pajamos'!I93+'[1]7 pr._kita dotacija'!I217+'[1]11 pr._apyvartinės lėšos'!I108+'[1]11 pr._apyvartinės lėšos'!I57</f>
        <v>-0.6</v>
      </c>
      <c r="I66" s="10">
        <f>'[1]4 pr._savarankiškos f-jos'!J183+'[1]6 pr._mokinio krepšelis'!J48+'[1]9 pr._įstaigų pajamos'!J93+'[1]7 pr._kita dotacija'!J217+'[1]11 pr._apyvartinės lėšos'!J108+'[1]11 pr._apyvartinės lėšos'!J57</f>
        <v>0</v>
      </c>
      <c r="J66" s="10">
        <f>'[1]4 pr._savarankiškos f-jos'!K183+'[1]6 pr._mokinio krepšelis'!K48+'[1]9 pr._įstaigų pajamos'!K93+'[1]7 pr._kita dotacija'!K217+'[1]11 pr._apyvartinės lėšos'!K108+'[1]11 pr._apyvartinės lėšos'!K57</f>
        <v>0</v>
      </c>
      <c r="K66" s="86">
        <f t="shared" si="1"/>
        <v>318.99999999999994</v>
      </c>
      <c r="L66" s="86">
        <f>'[1]4 pr._savarankiškos f-jos'!M183+'[1]6 pr._mokinio krepšelis'!M48+'[1]9 pr._įstaigų pajamos'!M93+'[1]7 pr._kita dotacija'!M217+'[1]11 pr._apyvartinės lėšos'!M108+'[1]11 pr._apyvartinės lėšos'!M57</f>
        <v>318.99999999999994</v>
      </c>
      <c r="M66" s="86">
        <f>'[1]4 pr._savarankiškos f-jos'!N183+'[1]6 pr._mokinio krepšelis'!N48+'[1]9 pr._įstaigų pajamos'!N93+'[1]7 pr._kita dotacija'!N217+'[1]11 pr._apyvartinės lėšos'!N108+'[1]11 pr._apyvartinės lėšos'!N57</f>
        <v>191.70000000000002</v>
      </c>
      <c r="N66" s="86">
        <f>'[1]4 pr._savarankiškos f-jos'!O183+'[1]6 pr._mokinio krepšelis'!O48+'[1]9 pr._įstaigų pajamos'!O93+'[1]7 pr._kita dotacija'!O217+'[1]11 pr._apyvartinės lėšos'!O108+'[1]11 pr._apyvartinės lėšos'!O57</f>
        <v>0</v>
      </c>
    </row>
    <row r="67" spans="1:15" ht="15" customHeight="1" x14ac:dyDescent="0.25">
      <c r="A67" s="5" t="s">
        <v>110</v>
      </c>
      <c r="B67" s="35" t="s">
        <v>35</v>
      </c>
      <c r="C67" s="16">
        <f t="shared" si="3"/>
        <v>578.29999999999995</v>
      </c>
      <c r="D67" s="16">
        <f>'[1]4 pr._savarankiškos f-jos'!E184+'[1]6 pr._mokinio krepšelis'!E49+'[1]9 pr._įstaigų pajamos'!E94+'[1]7 pr._kita dotacija'!E221+'[1]11 pr._apyvartinės lėšos'!E58+'[1]11 pr._apyvartinės lėšos'!E109</f>
        <v>578.29999999999995</v>
      </c>
      <c r="E67" s="16">
        <f>'[1]4 pr._savarankiškos f-jos'!F184+'[1]6 pr._mokinio krepšelis'!F49+'[1]9 pr._įstaigų pajamos'!F94+'[1]7 pr._kita dotacija'!F221+'[1]11 pr._apyvartinės lėšos'!F58+'[1]11 pr._apyvartinės lėšos'!F109</f>
        <v>302</v>
      </c>
      <c r="F67" s="16">
        <f>'[1]4 pr._savarankiškos f-jos'!G184+'[1]6 pr._mokinio krepšelis'!G49+'[1]9 pr._įstaigų pajamos'!G94+'[1]7 pr._kita dotacija'!G221+'[1]11 pr._apyvartinės lėšos'!G58+'[1]11 pr._apyvartinės lėšos'!G109</f>
        <v>0</v>
      </c>
      <c r="G67" s="10">
        <f t="shared" si="0"/>
        <v>-6.8</v>
      </c>
      <c r="H67" s="10">
        <f>'[1]4 pr._savarankiškos f-jos'!I184+'[1]6 pr._mokinio krepšelis'!I49+'[1]9 pr._įstaigų pajamos'!I94+'[1]7 pr._kita dotacija'!I221+'[1]11 pr._apyvartinės lėšos'!I58+'[1]11 pr._apyvartinės lėšos'!I109</f>
        <v>-6.8</v>
      </c>
      <c r="I67" s="10">
        <f>'[1]4 pr._savarankiškos f-jos'!J184+'[1]6 pr._mokinio krepšelis'!J49+'[1]9 pr._įstaigų pajamos'!J94+'[1]7 pr._kita dotacija'!J221+'[1]11 pr._apyvartinės lėšos'!J58+'[1]11 pr._apyvartinės lėšos'!J109</f>
        <v>0</v>
      </c>
      <c r="J67" s="10">
        <f>'[1]4 pr._savarankiškos f-jos'!K184+'[1]6 pr._mokinio krepšelis'!K49+'[1]9 pr._įstaigų pajamos'!K94+'[1]7 pr._kita dotacija'!K221+'[1]11 pr._apyvartinės lėšos'!K58+'[1]11 pr._apyvartinės lėšos'!K109</f>
        <v>0</v>
      </c>
      <c r="K67" s="86">
        <f t="shared" si="1"/>
        <v>571.49999999999989</v>
      </c>
      <c r="L67" s="86">
        <f>'[1]4 pr._savarankiškos f-jos'!M184+'[1]6 pr._mokinio krepšelis'!M49+'[1]9 pr._įstaigų pajamos'!M94+'[1]7 pr._kita dotacija'!M221+'[1]11 pr._apyvartinės lėšos'!M58+'[1]11 pr._apyvartinės lėšos'!M109</f>
        <v>571.49999999999989</v>
      </c>
      <c r="M67" s="86">
        <f>'[1]4 pr._savarankiškos f-jos'!N184+'[1]6 pr._mokinio krepšelis'!N49+'[1]9 pr._įstaigų pajamos'!N94+'[1]7 pr._kita dotacija'!N221+'[1]11 pr._apyvartinės lėšos'!N58+'[1]11 pr._apyvartinės lėšos'!N109</f>
        <v>302</v>
      </c>
      <c r="N67" s="86">
        <f>'[1]4 pr._savarankiškos f-jos'!O184+'[1]6 pr._mokinio krepšelis'!O49+'[1]9 pr._įstaigų pajamos'!O94+'[1]7 pr._kita dotacija'!O221+'[1]11 pr._apyvartinės lėšos'!O58+'[1]11 pr._apyvartinės lėšos'!O109</f>
        <v>0</v>
      </c>
    </row>
    <row r="68" spans="1:15" ht="15" customHeight="1" x14ac:dyDescent="0.25">
      <c r="A68" s="5" t="s">
        <v>157</v>
      </c>
      <c r="B68" s="36" t="s">
        <v>39</v>
      </c>
      <c r="C68" s="16">
        <f t="shared" si="3"/>
        <v>117.8</v>
      </c>
      <c r="D68" s="16">
        <f>'[1]4 pr._savarankiškos f-jos'!E185+'[1]6 pr._mokinio krepšelis'!E50+'[1]9 pr._įstaigų pajamos'!E95+'[1]7 pr._kita dotacija'!E225+'[1]11 pr._apyvartinės lėšos'!E59</f>
        <v>117.8</v>
      </c>
      <c r="E68" s="16">
        <f>'[1]4 pr._savarankiškos f-jos'!F185+'[1]6 pr._mokinio krepšelis'!F50+'[1]9 pr._įstaigų pajamos'!F95+'[1]7 pr._kita dotacija'!F225+'[1]11 pr._apyvartinės lėšos'!F59</f>
        <v>74.699999999999989</v>
      </c>
      <c r="F68" s="16">
        <f>'[1]4 pr._savarankiškos f-jos'!G185+'[1]6 pr._mokinio krepšelis'!G50+'[1]9 pr._įstaigų pajamos'!G95+'[1]7 pr._kita dotacija'!G225+'[1]11 pr._apyvartinės lėšos'!G59</f>
        <v>0</v>
      </c>
      <c r="G68" s="10">
        <f t="shared" si="0"/>
        <v>-2</v>
      </c>
      <c r="H68" s="10">
        <f>'[1]4 pr._savarankiškos f-jos'!I185+'[1]6 pr._mokinio krepšelis'!I50+'[1]9 pr._įstaigų pajamos'!I95+'[1]7 pr._kita dotacija'!I225+'[1]11 pr._apyvartinės lėšos'!I59</f>
        <v>-2</v>
      </c>
      <c r="I68" s="10">
        <f>'[1]4 pr._savarankiškos f-jos'!J185+'[1]6 pr._mokinio krepšelis'!J50+'[1]9 pr._įstaigų pajamos'!J95+'[1]7 pr._kita dotacija'!J225+'[1]11 pr._apyvartinės lėšos'!J59</f>
        <v>0</v>
      </c>
      <c r="J68" s="10">
        <f>'[1]4 pr._savarankiškos f-jos'!K185+'[1]6 pr._mokinio krepšelis'!K50+'[1]9 pr._įstaigų pajamos'!K95+'[1]7 pr._kita dotacija'!K225+'[1]11 pr._apyvartinės lėšos'!K59</f>
        <v>0</v>
      </c>
      <c r="K68" s="86">
        <f t="shared" si="1"/>
        <v>115.8</v>
      </c>
      <c r="L68" s="86">
        <f>'[1]4 pr._savarankiškos f-jos'!M185+'[1]6 pr._mokinio krepšelis'!M50+'[1]9 pr._įstaigų pajamos'!M95+'[1]7 pr._kita dotacija'!M225+'[1]11 pr._apyvartinės lėšos'!M59</f>
        <v>115.8</v>
      </c>
      <c r="M68" s="86">
        <f>'[1]4 pr._savarankiškos f-jos'!N185+'[1]6 pr._mokinio krepšelis'!N50+'[1]9 pr._įstaigų pajamos'!N95+'[1]7 pr._kita dotacija'!N225+'[1]11 pr._apyvartinės lėšos'!N59</f>
        <v>74.699999999999989</v>
      </c>
      <c r="N68" s="86">
        <f>'[1]4 pr._savarankiškos f-jos'!O185+'[1]6 pr._mokinio krepšelis'!O50+'[1]9 pr._įstaigų pajamos'!O95+'[1]7 pr._kita dotacija'!O225+'[1]11 pr._apyvartinės lėšos'!O59</f>
        <v>0</v>
      </c>
    </row>
    <row r="69" spans="1:15" ht="15" customHeight="1" x14ac:dyDescent="0.25">
      <c r="A69" s="5" t="s">
        <v>158</v>
      </c>
      <c r="B69" s="36" t="s">
        <v>40</v>
      </c>
      <c r="C69" s="16">
        <f t="shared" si="3"/>
        <v>173.5</v>
      </c>
      <c r="D69" s="16">
        <f>'[1]4 pr._savarankiškos f-jos'!E186+'[1]6 pr._mokinio krepšelis'!E51+'[1]9 pr._įstaigų pajamos'!E96+'[1]7 pr._kita dotacija'!E229+'[1]11 pr._apyvartinės lėšos'!E60+'[1]11 pr._apyvartinės lėšos'!E110</f>
        <v>173.5</v>
      </c>
      <c r="E69" s="16">
        <f>'[1]4 pr._savarankiškos f-jos'!F186+'[1]6 pr._mokinio krepšelis'!F51+'[1]9 pr._įstaigų pajamos'!F96+'[1]7 pr._kita dotacija'!F229+'[1]11 pr._apyvartinės lėšos'!F60+'[1]11 pr._apyvartinės lėšos'!F110</f>
        <v>106.4</v>
      </c>
      <c r="F69" s="16">
        <f>'[1]4 pr._savarankiškos f-jos'!G186+'[1]6 pr._mokinio krepšelis'!G51+'[1]9 pr._įstaigų pajamos'!G96+'[1]7 pr._kita dotacija'!G229+'[1]11 pr._apyvartinės lėšos'!G60+'[1]11 pr._apyvartinės lėšos'!G110</f>
        <v>0</v>
      </c>
      <c r="G69" s="10">
        <f t="shared" si="0"/>
        <v>0.2</v>
      </c>
      <c r="H69" s="10">
        <f>'[1]4 pr._savarankiškos f-jos'!I186+'[1]6 pr._mokinio krepšelis'!I51+'[1]9 pr._įstaigų pajamos'!I96+'[1]7 pr._kita dotacija'!I229+'[1]11 pr._apyvartinės lėšos'!I60+'[1]11 pr._apyvartinės lėšos'!I110</f>
        <v>0.2</v>
      </c>
      <c r="I69" s="10">
        <f>'[1]4 pr._savarankiškos f-jos'!J186+'[1]6 pr._mokinio krepšelis'!J51+'[1]9 pr._įstaigų pajamos'!J96+'[1]7 pr._kita dotacija'!J229+'[1]11 pr._apyvartinės lėšos'!J60+'[1]11 pr._apyvartinės lėšos'!J110</f>
        <v>0</v>
      </c>
      <c r="J69" s="10">
        <f>'[1]4 pr._savarankiškos f-jos'!K186+'[1]6 pr._mokinio krepšelis'!K51+'[1]9 pr._įstaigų pajamos'!K96+'[1]7 pr._kita dotacija'!K229+'[1]11 pr._apyvartinės lėšos'!K60+'[1]11 pr._apyvartinės lėšos'!K110</f>
        <v>0</v>
      </c>
      <c r="K69" s="86">
        <f t="shared" si="1"/>
        <v>173.70000000000002</v>
      </c>
      <c r="L69" s="86">
        <f>'[1]4 pr._savarankiškos f-jos'!M186+'[1]6 pr._mokinio krepšelis'!M51+'[1]9 pr._įstaigų pajamos'!M96+'[1]7 pr._kita dotacija'!M229+'[1]11 pr._apyvartinės lėšos'!M60+'[1]11 pr._apyvartinės lėšos'!M110</f>
        <v>173.70000000000002</v>
      </c>
      <c r="M69" s="86">
        <f>'[1]4 pr._savarankiškos f-jos'!N186+'[1]6 pr._mokinio krepšelis'!N51+'[1]9 pr._įstaigų pajamos'!N96+'[1]7 pr._kita dotacija'!N229+'[1]11 pr._apyvartinės lėšos'!N60+'[1]11 pr._apyvartinės lėšos'!N110</f>
        <v>106.4</v>
      </c>
      <c r="N69" s="86">
        <f>'[1]4 pr._savarankiškos f-jos'!O186+'[1]6 pr._mokinio krepšelis'!O51+'[1]9 pr._įstaigų pajamos'!O96+'[1]7 pr._kita dotacija'!O229+'[1]11 pr._apyvartinės lėšos'!O60+'[1]11 pr._apyvartinės lėšos'!O110</f>
        <v>0</v>
      </c>
    </row>
    <row r="70" spans="1:15" ht="15" customHeight="1" x14ac:dyDescent="0.25">
      <c r="A70" s="5" t="s">
        <v>111</v>
      </c>
      <c r="B70" s="35" t="s">
        <v>49</v>
      </c>
      <c r="C70" s="16">
        <f t="shared" si="3"/>
        <v>78.40000000000002</v>
      </c>
      <c r="D70" s="16">
        <f>'[1]4 pr._savarankiškos f-jos'!E187+'[1]6 pr._mokinio krepšelis'!E52+'[1]9 pr._įstaigų pajamos'!E97+'[1]7 pr._kita dotacija'!E233+'[1]11 pr._apyvartinės lėšos'!E111</f>
        <v>78.40000000000002</v>
      </c>
      <c r="E70" s="16">
        <f>'[1]4 pr._savarankiškos f-jos'!F187+'[1]6 pr._mokinio krepšelis'!F52+'[1]9 pr._įstaigų pajamos'!F97+'[1]7 pr._kita dotacija'!F233+'[1]11 pr._apyvartinės lėšos'!F111</f>
        <v>57.500000000000007</v>
      </c>
      <c r="F70" s="16">
        <f>'[1]4 pr._savarankiškos f-jos'!G187+'[1]6 pr._mokinio krepšelis'!G52+'[1]9 pr._įstaigų pajamos'!G97+'[1]7 pr._kita dotacija'!G233+'[1]11 pr._apyvartinės lėšos'!G111</f>
        <v>0</v>
      </c>
      <c r="G70" s="10">
        <f t="shared" si="0"/>
        <v>-0.4</v>
      </c>
      <c r="H70" s="10">
        <f>'[1]4 pr._savarankiškos f-jos'!I187+'[1]6 pr._mokinio krepšelis'!I52+'[1]9 pr._įstaigų pajamos'!I97+'[1]7 pr._kita dotacija'!I233+'[1]11 pr._apyvartinės lėšos'!I111</f>
        <v>-0.4</v>
      </c>
      <c r="I70" s="10">
        <f>'[1]4 pr._savarankiškos f-jos'!J187+'[1]6 pr._mokinio krepšelis'!J52+'[1]9 pr._įstaigų pajamos'!J97+'[1]7 pr._kita dotacija'!J233+'[1]11 pr._apyvartinės lėšos'!J111</f>
        <v>-0.1</v>
      </c>
      <c r="J70" s="10">
        <f>'[1]4 pr._savarankiškos f-jos'!K187+'[1]6 pr._mokinio krepšelis'!K52+'[1]9 pr._įstaigų pajamos'!K97+'[1]7 pr._kita dotacija'!K233+'[1]11 pr._apyvartinės lėšos'!K111</f>
        <v>0</v>
      </c>
      <c r="K70" s="86">
        <f t="shared" si="1"/>
        <v>78.000000000000014</v>
      </c>
      <c r="L70" s="86">
        <f>'[1]4 pr._savarankiškos f-jos'!M187+'[1]6 pr._mokinio krepšelis'!M52+'[1]9 pr._įstaigų pajamos'!M97+'[1]7 pr._kita dotacija'!M233+'[1]11 pr._apyvartinės lėšos'!M111</f>
        <v>78.000000000000014</v>
      </c>
      <c r="M70" s="86">
        <f>'[1]4 pr._savarankiškos f-jos'!N187+'[1]6 pr._mokinio krepšelis'!N52+'[1]9 pr._įstaigų pajamos'!N97+'[1]7 pr._kita dotacija'!N233+'[1]11 pr._apyvartinės lėšos'!N111</f>
        <v>57.400000000000006</v>
      </c>
      <c r="N70" s="86">
        <f>'[1]4 pr._savarankiškos f-jos'!O187+'[1]6 pr._mokinio krepšelis'!O52+'[1]9 pr._įstaigų pajamos'!O97+'[1]7 pr._kita dotacija'!O233+'[1]11 pr._apyvartinės lėšos'!O111</f>
        <v>0</v>
      </c>
    </row>
    <row r="71" spans="1:15" ht="15" customHeight="1" x14ac:dyDescent="0.25">
      <c r="A71" s="5" t="s">
        <v>112</v>
      </c>
      <c r="B71" s="35" t="s">
        <v>48</v>
      </c>
      <c r="C71" s="16">
        <f t="shared" si="3"/>
        <v>596</v>
      </c>
      <c r="D71" s="16">
        <f>'[1]4 pr._savarankiškos f-jos'!E188+'[1]6 pr._mokinio krepšelis'!E53+'[1]9 pr._įstaigų pajamos'!E98+'[1]7 pr._kita dotacija'!E235+'[1]11 pr._apyvartinės lėšos'!E112</f>
        <v>596</v>
      </c>
      <c r="E71" s="16">
        <f>'[1]4 pr._savarankiškos f-jos'!F188+'[1]6 pr._mokinio krepšelis'!F53+'[1]9 pr._įstaigų pajamos'!F98+'[1]7 pr._kita dotacija'!F235+'[1]11 pr._apyvartinės lėšos'!F112</f>
        <v>441.9</v>
      </c>
      <c r="F71" s="16">
        <f>'[1]4 pr._savarankiškos f-jos'!G188+'[1]6 pr._mokinio krepšelis'!G53+'[1]9 pr._įstaigų pajamos'!G98+'[1]7 pr._kita dotacija'!G235+'[1]11 pr._apyvartinės lėšos'!G112</f>
        <v>0</v>
      </c>
      <c r="G71" s="10">
        <f t="shared" si="0"/>
        <v>0</v>
      </c>
      <c r="H71" s="10">
        <f>'[1]4 pr._savarankiškos f-jos'!I188+'[1]6 pr._mokinio krepšelis'!I53+'[1]9 pr._įstaigų pajamos'!I98+'[1]7 pr._kita dotacija'!I235+'[1]11 pr._apyvartinės lėšos'!I112</f>
        <v>0</v>
      </c>
      <c r="I71" s="10">
        <f>'[1]4 pr._savarankiškos f-jos'!J188+'[1]6 pr._mokinio krepšelis'!J53+'[1]9 pr._įstaigų pajamos'!J98+'[1]7 pr._kita dotacija'!J235+'[1]11 pr._apyvartinės lėšos'!J112</f>
        <v>0</v>
      </c>
      <c r="J71" s="10">
        <f>'[1]4 pr._savarankiškos f-jos'!K188+'[1]6 pr._mokinio krepšelis'!K53+'[1]9 pr._įstaigų pajamos'!K98+'[1]7 pr._kita dotacija'!K235+'[1]11 pr._apyvartinės lėšos'!K112</f>
        <v>0</v>
      </c>
      <c r="K71" s="86">
        <f t="shared" si="1"/>
        <v>596</v>
      </c>
      <c r="L71" s="86">
        <f>'[1]4 pr._savarankiškos f-jos'!M188+'[1]6 pr._mokinio krepšelis'!M53+'[1]9 pr._įstaigų pajamos'!M98+'[1]7 pr._kita dotacija'!M235+'[1]11 pr._apyvartinės lėšos'!M112</f>
        <v>596</v>
      </c>
      <c r="M71" s="86">
        <f>'[1]4 pr._savarankiškos f-jos'!N188+'[1]6 pr._mokinio krepšelis'!N53+'[1]9 pr._įstaigų pajamos'!N98+'[1]7 pr._kita dotacija'!N235+'[1]11 pr._apyvartinės lėšos'!N112</f>
        <v>441.9</v>
      </c>
      <c r="N71" s="86">
        <f>'[1]4 pr._savarankiškos f-jos'!O188+'[1]6 pr._mokinio krepšelis'!O53+'[1]9 pr._įstaigų pajamos'!O98+'[1]7 pr._kita dotacija'!O235+'[1]11 pr._apyvartinės lėšos'!O112</f>
        <v>0</v>
      </c>
    </row>
    <row r="72" spans="1:15" ht="15" customHeight="1" x14ac:dyDescent="0.25">
      <c r="A72" s="5" t="s">
        <v>113</v>
      </c>
      <c r="B72" s="35" t="s">
        <v>65</v>
      </c>
      <c r="C72" s="16">
        <f t="shared" si="3"/>
        <v>76.8</v>
      </c>
      <c r="D72" s="16">
        <f>'[1]4 pr._savarankiškos f-jos'!E189+'[1]6 pr._mokinio krepšelis'!E54+'[1]9 pr._įstaigų pajamos'!E99+'[1]7 pr._kita dotacija'!E239+'[1]11 pr._apyvartinės lėšos'!E113</f>
        <v>76.8</v>
      </c>
      <c r="E72" s="16">
        <f>'[1]4 pr._savarankiškos f-jos'!F189+'[1]6 pr._mokinio krepšelis'!F54+'[1]9 pr._įstaigų pajamos'!F99+'[1]7 pr._kita dotacija'!F239+'[1]11 pr._apyvartinės lėšos'!F113</f>
        <v>52.599999999999994</v>
      </c>
      <c r="F72" s="16">
        <f>'[1]4 pr._savarankiškos f-jos'!G189+'[1]6 pr._mokinio krepšelis'!G54+'[1]9 pr._įstaigų pajamos'!G99+'[1]7 pr._kita dotacija'!G239+'[1]11 pr._apyvartinės lėšos'!G113</f>
        <v>0</v>
      </c>
      <c r="G72" s="10">
        <f t="shared" si="0"/>
        <v>0</v>
      </c>
      <c r="H72" s="10">
        <f>'[1]4 pr._savarankiškos f-jos'!I189+'[1]6 pr._mokinio krepšelis'!I54+'[1]9 pr._įstaigų pajamos'!I99+'[1]7 pr._kita dotacija'!I239+'[1]11 pr._apyvartinės lėšos'!I113</f>
        <v>0</v>
      </c>
      <c r="I72" s="10">
        <f>'[1]4 pr._savarankiškos f-jos'!J189+'[1]6 pr._mokinio krepšelis'!J54+'[1]9 pr._įstaigų pajamos'!J99+'[1]7 pr._kita dotacija'!J239+'[1]11 pr._apyvartinės lėšos'!J113</f>
        <v>0</v>
      </c>
      <c r="J72" s="10">
        <f>'[1]4 pr._savarankiškos f-jos'!K189+'[1]6 pr._mokinio krepšelis'!K54+'[1]9 pr._įstaigų pajamos'!K99+'[1]7 pr._kita dotacija'!K239+'[1]11 pr._apyvartinės lėšos'!K113</f>
        <v>0</v>
      </c>
      <c r="K72" s="86">
        <f t="shared" si="1"/>
        <v>76.8</v>
      </c>
      <c r="L72" s="86">
        <f>'[1]4 pr._savarankiškos f-jos'!M189+'[1]6 pr._mokinio krepšelis'!M54+'[1]9 pr._įstaigų pajamos'!M99+'[1]7 pr._kita dotacija'!M239+'[1]11 pr._apyvartinės lėšos'!M113</f>
        <v>76.8</v>
      </c>
      <c r="M72" s="86">
        <f>'[1]4 pr._savarankiškos f-jos'!N189+'[1]6 pr._mokinio krepšelis'!N54+'[1]9 pr._įstaigų pajamos'!N99+'[1]7 pr._kita dotacija'!N239+'[1]11 pr._apyvartinės lėšos'!N113</f>
        <v>52.599999999999994</v>
      </c>
      <c r="N72" s="86">
        <f>'[1]4 pr._savarankiškos f-jos'!O189+'[1]6 pr._mokinio krepšelis'!O54+'[1]9 pr._įstaigų pajamos'!O99+'[1]7 pr._kita dotacija'!O239+'[1]11 pr._apyvartinės lėšos'!O113</f>
        <v>0</v>
      </c>
    </row>
    <row r="73" spans="1:15" ht="15" customHeight="1" x14ac:dyDescent="0.25">
      <c r="A73" s="5" t="s">
        <v>114</v>
      </c>
      <c r="B73" s="35" t="s">
        <v>50</v>
      </c>
      <c r="C73" s="16">
        <f t="shared" si="3"/>
        <v>186.79999999999998</v>
      </c>
      <c r="D73" s="16">
        <f>'[1]4 pr._savarankiškos f-jos'!E190+'[1]6 pr._mokinio krepšelis'!E55+'[1]9 pr._įstaigų pajamos'!E100+'[1]11 pr._apyvartinės lėšos'!E114+'[1]11 pr._apyvartinės lėšos'!E61+'[1]7 pr._kita dotacija'!E243</f>
        <v>186.79999999999998</v>
      </c>
      <c r="E73" s="16">
        <f>'[1]4 pr._savarankiškos f-jos'!F190+'[1]6 pr._mokinio krepšelis'!F55+'[1]9 pr._įstaigų pajamos'!F100+'[1]11 pr._apyvartinės lėšos'!F114+'[1]11 pr._apyvartinės lėšos'!F61+'[1]7 pr._kita dotacija'!F243</f>
        <v>113.49999999999999</v>
      </c>
      <c r="F73" s="16">
        <f>'[1]4 pr._savarankiškos f-jos'!G190+'[1]6 pr._mokinio krepšelis'!G55+'[1]9 pr._įstaigų pajamos'!G100+'[1]11 pr._apyvartinės lėšos'!G114+'[1]11 pr._apyvartinės lėšos'!G61+'[1]7 pr._kita dotacija'!G243</f>
        <v>0</v>
      </c>
      <c r="G73" s="10">
        <f t="shared" si="0"/>
        <v>2</v>
      </c>
      <c r="H73" s="10">
        <f>'[1]4 pr._savarankiškos f-jos'!I190+'[1]6 pr._mokinio krepšelis'!I55+'[1]9 pr._įstaigų pajamos'!I100+'[1]11 pr._apyvartinės lėšos'!I114+'[1]11 pr._apyvartinės lėšos'!I61+'[1]7 pr._kita dotacija'!I243</f>
        <v>2</v>
      </c>
      <c r="I73" s="10">
        <f>'[1]4 pr._savarankiškos f-jos'!J190+'[1]6 pr._mokinio krepšelis'!J55+'[1]9 pr._įstaigų pajamos'!J100+'[1]11 pr._apyvartinės lėšos'!J114+'[1]11 pr._apyvartinės lėšos'!J61+'[1]7 pr._kita dotacija'!J243</f>
        <v>1.8</v>
      </c>
      <c r="J73" s="10">
        <f>'[1]4 pr._savarankiškos f-jos'!K190+'[1]6 pr._mokinio krepšelis'!K55+'[1]9 pr._įstaigų pajamos'!K100+'[1]11 pr._apyvartinės lėšos'!K114+'[1]11 pr._apyvartinės lėšos'!K61+'[1]7 pr._kita dotacija'!K243</f>
        <v>0</v>
      </c>
      <c r="K73" s="86">
        <f t="shared" si="1"/>
        <v>188.79999999999998</v>
      </c>
      <c r="L73" s="86">
        <f>'[1]4 pr._savarankiškos f-jos'!M190+'[1]6 pr._mokinio krepšelis'!M55+'[1]9 pr._įstaigų pajamos'!M100+'[1]11 pr._apyvartinės lėšos'!M114+'[1]11 pr._apyvartinės lėšos'!M61+'[1]7 pr._kita dotacija'!M243</f>
        <v>188.79999999999998</v>
      </c>
      <c r="M73" s="86">
        <f>'[1]4 pr._savarankiškos f-jos'!N190+'[1]6 pr._mokinio krepšelis'!N55+'[1]9 pr._įstaigų pajamos'!N100+'[1]11 pr._apyvartinės lėšos'!N114+'[1]11 pr._apyvartinės lėšos'!N61+'[1]7 pr._kita dotacija'!N243</f>
        <v>115.29999999999998</v>
      </c>
      <c r="N73" s="86">
        <f>'[1]4 pr._savarankiškos f-jos'!O190+'[1]6 pr._mokinio krepšelis'!O55+'[1]9 pr._įstaigų pajamos'!O100+'[1]11 pr._apyvartinės lėšos'!O114+'[1]11 pr._apyvartinės lėšos'!O61+'[1]7 pr._kita dotacija'!O243</f>
        <v>0</v>
      </c>
    </row>
    <row r="74" spans="1:15" ht="15" customHeight="1" x14ac:dyDescent="0.25">
      <c r="A74" s="5" t="s">
        <v>115</v>
      </c>
      <c r="B74" s="35" t="s">
        <v>167</v>
      </c>
      <c r="C74" s="16">
        <f t="shared" si="3"/>
        <v>433.50000000000006</v>
      </c>
      <c r="D74" s="16">
        <f>'[1]4 pr._savarankiškos f-jos'!E191+'[1]4 pr._savarankiškos f-jos'!E225+'[1]6 pr._mokinio krepšelis'!E56+'[1]7 pr._kita dotacija'!E247+'[1]7 pr._kita dotacija'!E343+'[1]9 pr._įstaigų pajamos'!E101+'[1]9 pr._įstaigų pajamos'!E124+'[1]11 pr._apyvartinės lėšos'!E62+'[1]11 pr._apyvartinės lėšos'!E115+'[1]11 pr._apyvartinės lėšos'!E123</f>
        <v>433.50000000000006</v>
      </c>
      <c r="E74" s="16">
        <f>'[1]4 pr._savarankiškos f-jos'!F191+'[1]4 pr._savarankiškos f-jos'!F225+'[1]6 pr._mokinio krepšelis'!F56+'[1]7 pr._kita dotacija'!F247+'[1]7 pr._kita dotacija'!F343+'[1]9 pr._įstaigų pajamos'!F101+'[1]9 pr._įstaigų pajamos'!F124+'[1]11 pr._apyvartinės lėšos'!F62+'[1]11 pr._apyvartinės lėšos'!F115+'[1]11 pr._apyvartinės lėšos'!F123</f>
        <v>287.90000000000003</v>
      </c>
      <c r="F74" s="16">
        <f>'[1]4 pr._savarankiškos f-jos'!G191+'[1]4 pr._savarankiškos f-jos'!G225+'[1]6 pr._mokinio krepšelis'!G56+'[1]7 pr._kita dotacija'!G247+'[1]7 pr._kita dotacija'!G343+'[1]9 pr._įstaigų pajamos'!G101+'[1]9 pr._įstaigų pajamos'!G124+'[1]11 pr._apyvartinės lėšos'!G62+'[1]11 pr._apyvartinės lėšos'!G115+'[1]11 pr._apyvartinės lėšos'!G123</f>
        <v>0</v>
      </c>
      <c r="G74" s="10">
        <f t="shared" si="0"/>
        <v>0</v>
      </c>
      <c r="H74" s="10">
        <f>'[1]4 pr._savarankiškos f-jos'!I191+'[1]4 pr._savarankiškos f-jos'!I225+'[1]6 pr._mokinio krepšelis'!I56+'[1]7 pr._kita dotacija'!I247+'[1]7 pr._kita dotacija'!I343+'[1]9 pr._įstaigų pajamos'!I101+'[1]9 pr._įstaigų pajamos'!I124+'[1]11 pr._apyvartinės lėšos'!I62+'[1]11 pr._apyvartinės lėšos'!I115+'[1]11 pr._apyvartinės lėšos'!I123</f>
        <v>0</v>
      </c>
      <c r="I74" s="10">
        <f>'[1]4 pr._savarankiškos f-jos'!J191+'[1]4 pr._savarankiškos f-jos'!J225+'[1]6 pr._mokinio krepšelis'!J56+'[1]7 pr._kita dotacija'!J247+'[1]7 pr._kita dotacija'!J343+'[1]9 pr._įstaigų pajamos'!J101+'[1]9 pr._įstaigų pajamos'!J124+'[1]11 pr._apyvartinės lėšos'!J62+'[1]11 pr._apyvartinės lėšos'!J115+'[1]11 pr._apyvartinės lėšos'!J123</f>
        <v>0</v>
      </c>
      <c r="J74" s="10">
        <f>'[1]4 pr._savarankiškos f-jos'!K191+'[1]4 pr._savarankiškos f-jos'!K225+'[1]6 pr._mokinio krepšelis'!K56+'[1]7 pr._kita dotacija'!K247+'[1]7 pr._kita dotacija'!K343+'[1]9 pr._įstaigų pajamos'!K101+'[1]9 pr._įstaigų pajamos'!K124+'[1]11 pr._apyvartinės lėšos'!K62+'[1]11 pr._apyvartinės lėšos'!K115+'[1]11 pr._apyvartinės lėšos'!K123</f>
        <v>0</v>
      </c>
      <c r="K74" s="86">
        <f t="shared" si="1"/>
        <v>433.50000000000006</v>
      </c>
      <c r="L74" s="86">
        <f>'[1]4 pr._savarankiškos f-jos'!M191+'[1]4 pr._savarankiškos f-jos'!M225+'[1]6 pr._mokinio krepšelis'!M56+'[1]7 pr._kita dotacija'!M247+'[1]7 pr._kita dotacija'!M343+'[1]9 pr._įstaigų pajamos'!M101+'[1]9 pr._įstaigų pajamos'!M124+'[1]11 pr._apyvartinės lėšos'!M62+'[1]11 pr._apyvartinės lėšos'!M115+'[1]11 pr._apyvartinės lėšos'!M123</f>
        <v>433.50000000000006</v>
      </c>
      <c r="M74" s="86">
        <f>'[1]4 pr._savarankiškos f-jos'!N191+'[1]4 pr._savarankiškos f-jos'!N225+'[1]6 pr._mokinio krepšelis'!N56+'[1]7 pr._kita dotacija'!N247+'[1]7 pr._kita dotacija'!N343+'[1]9 pr._įstaigų pajamos'!N101+'[1]9 pr._įstaigų pajamos'!N124+'[1]11 pr._apyvartinės lėšos'!N62+'[1]11 pr._apyvartinės lėšos'!N115+'[1]11 pr._apyvartinės lėšos'!N123</f>
        <v>287.90000000000003</v>
      </c>
      <c r="N74" s="86">
        <f>'[1]4 pr._savarankiškos f-jos'!O191+'[1]4 pr._savarankiškos f-jos'!O225+'[1]6 pr._mokinio krepšelis'!O56+'[1]7 pr._kita dotacija'!O247+'[1]7 pr._kita dotacija'!O343+'[1]9 pr._įstaigų pajamos'!O101+'[1]9 pr._įstaigų pajamos'!O124+'[1]11 pr._apyvartinės lėšos'!O62+'[1]11 pr._apyvartinės lėšos'!O115+'[1]11 pr._apyvartinės lėšos'!O123</f>
        <v>0</v>
      </c>
    </row>
    <row r="75" spans="1:15" s="37" customFormat="1" ht="15" customHeight="1" x14ac:dyDescent="0.25">
      <c r="A75" s="5" t="s">
        <v>166</v>
      </c>
      <c r="B75" s="35" t="s">
        <v>168</v>
      </c>
      <c r="C75" s="16">
        <f t="shared" si="3"/>
        <v>693.3</v>
      </c>
      <c r="D75" s="16">
        <f>'[1]4 pr._savarankiškos f-jos'!E192+'[1]6 pr._mokinio krepšelis'!E57+'[1]7 pr._kita dotacija'!E253+'[1]9 pr._įstaigų pajamos'!E102</f>
        <v>693.3</v>
      </c>
      <c r="E75" s="16">
        <f>'[1]4 pr._savarankiškos f-jos'!F192+'[1]6 pr._mokinio krepšelis'!F57+'[1]7 pr._kita dotacija'!F253+'[1]9 pr._įstaigų pajamos'!F102</f>
        <v>457.2</v>
      </c>
      <c r="F75" s="16">
        <f>'[1]4 pr._savarankiškos f-jos'!G192+'[1]6 pr._mokinio krepšelis'!G57+'[1]7 pr._kita dotacija'!G253+'[1]9 pr._įstaigų pajamos'!G102</f>
        <v>0</v>
      </c>
      <c r="G75" s="10">
        <f t="shared" si="0"/>
        <v>0</v>
      </c>
      <c r="H75" s="10">
        <f>'[1]4 pr._savarankiškos f-jos'!I192+'[1]6 pr._mokinio krepšelis'!I57+'[1]7 pr._kita dotacija'!I253+'[1]9 pr._įstaigų pajamos'!I102</f>
        <v>0</v>
      </c>
      <c r="I75" s="10">
        <f>'[1]4 pr._savarankiškos f-jos'!J192+'[1]6 pr._mokinio krepšelis'!J57+'[1]7 pr._kita dotacija'!J253+'[1]9 pr._įstaigų pajamos'!J102</f>
        <v>0</v>
      </c>
      <c r="J75" s="10">
        <f>'[1]4 pr._savarankiškos f-jos'!K192+'[1]6 pr._mokinio krepšelis'!K57+'[1]7 pr._kita dotacija'!K253+'[1]9 pr._įstaigų pajamos'!K102</f>
        <v>0</v>
      </c>
      <c r="K75" s="86">
        <f t="shared" si="1"/>
        <v>693.3</v>
      </c>
      <c r="L75" s="86">
        <f>'[1]4 pr._savarankiškos f-jos'!M192+'[1]6 pr._mokinio krepšelis'!M57+'[1]7 pr._kita dotacija'!M253+'[1]9 pr._įstaigų pajamos'!M102</f>
        <v>693.3</v>
      </c>
      <c r="M75" s="86">
        <f>'[1]4 pr._savarankiškos f-jos'!N192+'[1]6 pr._mokinio krepšelis'!N57+'[1]7 pr._kita dotacija'!N253+'[1]9 pr._įstaigų pajamos'!N102</f>
        <v>457.2</v>
      </c>
      <c r="N75" s="86">
        <f>'[1]4 pr._savarankiškos f-jos'!O192+'[1]6 pr._mokinio krepšelis'!O57+'[1]7 pr._kita dotacija'!O253+'[1]9 pr._įstaigų pajamos'!O102</f>
        <v>0</v>
      </c>
      <c r="O75" s="2"/>
    </row>
    <row r="76" spans="1:15" ht="15" customHeight="1" x14ac:dyDescent="0.25">
      <c r="A76" s="5" t="s">
        <v>116</v>
      </c>
      <c r="B76" s="29" t="s">
        <v>27</v>
      </c>
      <c r="C76" s="16">
        <f t="shared" si="3"/>
        <v>282.8</v>
      </c>
      <c r="D76" s="16">
        <f>'[1]4 pr._savarankiškos f-jos'!E206+'[1]9 pr._įstaigų pajamos'!E110+'[1]7 pr._kita dotacija'!E288+'[1]11 pr._apyvartinės lėšos'!E65</f>
        <v>282.8</v>
      </c>
      <c r="E76" s="16">
        <f>'[1]4 pr._savarankiškos f-jos'!F206+'[1]9 pr._įstaigų pajamos'!F110+'[1]7 pr._kita dotacija'!F288+'[1]11 pr._apyvartinės lėšos'!F65</f>
        <v>173.9</v>
      </c>
      <c r="F76" s="16">
        <f>'[1]4 pr._savarankiškos f-jos'!G206+'[1]9 pr._įstaigų pajamos'!G110+'[1]7 pr._kita dotacija'!G288+'[1]11 pr._apyvartinės lėšos'!G65</f>
        <v>0</v>
      </c>
      <c r="G76" s="10">
        <f t="shared" si="0"/>
        <v>2.5</v>
      </c>
      <c r="H76" s="10">
        <f>'[1]4 pr._savarankiškos f-jos'!I206+'[1]9 pr._įstaigų pajamos'!I110+'[1]7 pr._kita dotacija'!I288+'[1]11 pr._apyvartinės lėšos'!I65</f>
        <v>2.5</v>
      </c>
      <c r="I76" s="10">
        <f>'[1]4 pr._savarankiškos f-jos'!J206+'[1]9 pr._įstaigų pajamos'!J110+'[1]7 pr._kita dotacija'!J288+'[1]11 pr._apyvartinės lėšos'!J65</f>
        <v>0</v>
      </c>
      <c r="J76" s="10">
        <f>'[1]4 pr._savarankiškos f-jos'!K206+'[1]9 pr._įstaigų pajamos'!K110+'[1]7 pr._kita dotacija'!K288+'[1]11 pr._apyvartinės lėšos'!K65</f>
        <v>0</v>
      </c>
      <c r="K76" s="86">
        <f t="shared" si="1"/>
        <v>285.3</v>
      </c>
      <c r="L76" s="86">
        <f>'[1]4 pr._savarankiškos f-jos'!M206+'[1]9 pr._įstaigų pajamos'!M110+'[1]7 pr._kita dotacija'!M288+'[1]11 pr._apyvartinės lėšos'!M65</f>
        <v>285.3</v>
      </c>
      <c r="M76" s="86">
        <f>'[1]4 pr._savarankiškos f-jos'!N206+'[1]9 pr._įstaigų pajamos'!N110+'[1]7 pr._kita dotacija'!N288+'[1]11 pr._apyvartinės lėšos'!N65</f>
        <v>173.9</v>
      </c>
      <c r="N76" s="86">
        <f>'[1]4 pr._savarankiškos f-jos'!O206+'[1]9 pr._įstaigų pajamos'!O110+'[1]7 pr._kita dotacija'!O288+'[1]11 pr._apyvartinės lėšos'!O65</f>
        <v>0</v>
      </c>
    </row>
    <row r="77" spans="1:15" ht="15" customHeight="1" x14ac:dyDescent="0.25">
      <c r="A77" s="5" t="s">
        <v>117</v>
      </c>
      <c r="B77" s="29" t="s">
        <v>57</v>
      </c>
      <c r="C77" s="16">
        <f t="shared" si="3"/>
        <v>72.400000000000006</v>
      </c>
      <c r="D77" s="16">
        <f>'[1]4 pr._savarankiškos f-jos'!E207+'[1]9 pr._įstaigų pajamos'!E111+'[1]7 pr._kita dotacija'!E292+'[1]11 pr._apyvartinės lėšos'!E66+'[1]11 pr._apyvartinės lėšos'!E118</f>
        <v>72.400000000000006</v>
      </c>
      <c r="E77" s="16">
        <f>'[1]4 pr._savarankiškos f-jos'!F207+'[1]9 pr._įstaigų pajamos'!F111+'[1]7 pr._kita dotacija'!F292+'[1]11 pr._apyvartinės lėšos'!F66+'[1]11 pr._apyvartinės lėšos'!F118</f>
        <v>49.5</v>
      </c>
      <c r="F77" s="16">
        <f>'[1]4 pr._savarankiškos f-jos'!G207+'[1]9 pr._įstaigų pajamos'!G111+'[1]7 pr._kita dotacija'!G292+'[1]11 pr._apyvartinės lėšos'!G66+'[1]11 pr._apyvartinės lėšos'!G118</f>
        <v>0</v>
      </c>
      <c r="G77" s="10">
        <f t="shared" si="0"/>
        <v>0.1</v>
      </c>
      <c r="H77" s="10">
        <f>'[1]4 pr._savarankiškos f-jos'!I207+'[1]9 pr._įstaigų pajamos'!I111+'[1]7 pr._kita dotacija'!I292+'[1]11 pr._apyvartinės lėšos'!I66+'[1]11 pr._apyvartinės lėšos'!I118</f>
        <v>0.1</v>
      </c>
      <c r="I77" s="10">
        <f>'[1]4 pr._savarankiškos f-jos'!J207+'[1]9 pr._įstaigų pajamos'!J111+'[1]7 pr._kita dotacija'!J292+'[1]11 pr._apyvartinės lėšos'!J66+'[1]11 pr._apyvartinės lėšos'!J118</f>
        <v>0</v>
      </c>
      <c r="J77" s="10">
        <f>'[1]4 pr._savarankiškos f-jos'!K207+'[1]9 pr._įstaigų pajamos'!K111+'[1]7 pr._kita dotacija'!K292+'[1]11 pr._apyvartinės lėšos'!K66+'[1]11 pr._apyvartinės lėšos'!K118</f>
        <v>0</v>
      </c>
      <c r="K77" s="86">
        <f t="shared" si="1"/>
        <v>72.5</v>
      </c>
      <c r="L77" s="86">
        <f>'[1]4 pr._savarankiškos f-jos'!M207+'[1]9 pr._įstaigų pajamos'!M111+'[1]7 pr._kita dotacija'!M292+'[1]11 pr._apyvartinės lėšos'!M66+'[1]11 pr._apyvartinės lėšos'!M118</f>
        <v>72.5</v>
      </c>
      <c r="M77" s="86">
        <f>'[1]4 pr._savarankiškos f-jos'!N207+'[1]9 pr._įstaigų pajamos'!N111+'[1]7 pr._kita dotacija'!N292+'[1]11 pr._apyvartinės lėšos'!N66+'[1]11 pr._apyvartinės lėšos'!N118</f>
        <v>49.5</v>
      </c>
      <c r="N77" s="86">
        <f>'[1]4 pr._savarankiškos f-jos'!O207+'[1]9 pr._įstaigų pajamos'!O111+'[1]7 pr._kita dotacija'!O292+'[1]11 pr._apyvartinės lėšos'!O66+'[1]11 pr._apyvartinės lėšos'!O118</f>
        <v>0</v>
      </c>
    </row>
    <row r="78" spans="1:15" ht="15" customHeight="1" x14ac:dyDescent="0.25">
      <c r="A78" s="13" t="s">
        <v>118</v>
      </c>
      <c r="B78" s="29" t="s">
        <v>58</v>
      </c>
      <c r="C78" s="16">
        <f t="shared" si="3"/>
        <v>55.3</v>
      </c>
      <c r="D78" s="16">
        <f>'[1]4 pr._savarankiškos f-jos'!E208+'[1]9 pr._įstaigų pajamos'!E112+'[1]7 pr._kita dotacija'!E296+'[1]11 pr._apyvartinės lėšos'!E67</f>
        <v>55.3</v>
      </c>
      <c r="E78" s="16">
        <f>'[1]4 pr._savarankiškos f-jos'!F208+'[1]9 pr._įstaigų pajamos'!F112+'[1]7 pr._kita dotacija'!F296+'[1]11 pr._apyvartinės lėšos'!F67</f>
        <v>35.6</v>
      </c>
      <c r="F78" s="16">
        <f>'[1]4 pr._savarankiškos f-jos'!G208+'[1]9 pr._įstaigų pajamos'!G112+'[1]7 pr._kita dotacija'!G296+'[1]11 pr._apyvartinės lėšos'!G67</f>
        <v>0</v>
      </c>
      <c r="G78" s="10">
        <f t="shared" si="0"/>
        <v>0</v>
      </c>
      <c r="H78" s="10">
        <f>'[1]4 pr._savarankiškos f-jos'!I208+'[1]9 pr._įstaigų pajamos'!I112+'[1]7 pr._kita dotacija'!I296+'[1]11 pr._apyvartinės lėšos'!I67</f>
        <v>0</v>
      </c>
      <c r="I78" s="10">
        <f>'[1]4 pr._savarankiškos f-jos'!J208+'[1]9 pr._įstaigų pajamos'!J112+'[1]7 pr._kita dotacija'!J296+'[1]11 pr._apyvartinės lėšos'!J67</f>
        <v>0</v>
      </c>
      <c r="J78" s="10">
        <f>'[1]4 pr._savarankiškos f-jos'!K208+'[1]9 pr._įstaigų pajamos'!K112+'[1]7 pr._kita dotacija'!K296+'[1]11 pr._apyvartinės lėšos'!K67</f>
        <v>0</v>
      </c>
      <c r="K78" s="86">
        <f t="shared" si="1"/>
        <v>55.3</v>
      </c>
      <c r="L78" s="86">
        <f>'[1]4 pr._savarankiškos f-jos'!M208+'[1]9 pr._įstaigų pajamos'!M112+'[1]7 pr._kita dotacija'!M296+'[1]11 pr._apyvartinės lėšos'!M67</f>
        <v>55.3</v>
      </c>
      <c r="M78" s="86">
        <f>'[1]4 pr._savarankiškos f-jos'!N208+'[1]9 pr._įstaigų pajamos'!N112+'[1]7 pr._kita dotacija'!N296+'[1]11 pr._apyvartinės lėšos'!N67</f>
        <v>35.6</v>
      </c>
      <c r="N78" s="86">
        <f>'[1]4 pr._savarankiškos f-jos'!O208+'[1]9 pr._įstaigų pajamos'!O112+'[1]7 pr._kita dotacija'!O296+'[1]11 pr._apyvartinės lėšos'!O67</f>
        <v>0</v>
      </c>
    </row>
    <row r="79" spans="1:15" ht="15" customHeight="1" x14ac:dyDescent="0.25">
      <c r="A79" s="40" t="s">
        <v>119</v>
      </c>
      <c r="B79" s="29" t="s">
        <v>394</v>
      </c>
      <c r="C79" s="16">
        <f t="shared" si="3"/>
        <v>37.599999999999994</v>
      </c>
      <c r="D79" s="16">
        <f>'[1]4 pr._savarankiškos f-jos'!E209+'[1]9 pr._įstaigų pajamos'!E113+'[1]7 pr._kita dotacija'!E300+'[1]11 pr._apyvartinės lėšos'!E68</f>
        <v>37.599999999999994</v>
      </c>
      <c r="E79" s="16">
        <f>'[1]4 pr._savarankiškos f-jos'!F209+'[1]9 pr._įstaigų pajamos'!F113+'[1]7 pr._kita dotacija'!F300+'[1]11 pr._apyvartinės lėšos'!F68</f>
        <v>26.8</v>
      </c>
      <c r="F79" s="16">
        <f>'[1]4 pr._savarankiškos f-jos'!G209+'[1]9 pr._įstaigų pajamos'!G113+'[1]7 pr._kita dotacija'!G300+'[1]11 pr._apyvartinės lėšos'!G68</f>
        <v>0</v>
      </c>
      <c r="G79" s="10">
        <f t="shared" si="0"/>
        <v>0</v>
      </c>
      <c r="H79" s="10">
        <f>'[1]4 pr._savarankiškos f-jos'!I209+'[1]9 pr._įstaigų pajamos'!I113+'[1]7 pr._kita dotacija'!I300+'[1]11 pr._apyvartinės lėšos'!I68</f>
        <v>0</v>
      </c>
      <c r="I79" s="10">
        <f>'[1]4 pr._savarankiškos f-jos'!J209+'[1]9 pr._įstaigų pajamos'!J113+'[1]7 pr._kita dotacija'!J300+'[1]11 pr._apyvartinės lėšos'!J68</f>
        <v>0</v>
      </c>
      <c r="J79" s="10">
        <f>'[1]4 pr._savarankiškos f-jos'!K209+'[1]9 pr._įstaigų pajamos'!K113+'[1]7 pr._kita dotacija'!K300+'[1]11 pr._apyvartinės lėšos'!K68</f>
        <v>0</v>
      </c>
      <c r="K79" s="86">
        <f t="shared" si="1"/>
        <v>37.599999999999994</v>
      </c>
      <c r="L79" s="86">
        <f>'[1]4 pr._savarankiškos f-jos'!M209+'[1]9 pr._įstaigų pajamos'!M113+'[1]7 pr._kita dotacija'!M300+'[1]11 pr._apyvartinės lėšos'!M68</f>
        <v>37.599999999999994</v>
      </c>
      <c r="M79" s="86">
        <f>'[1]4 pr._savarankiškos f-jos'!N209+'[1]9 pr._įstaigų pajamos'!N113+'[1]7 pr._kita dotacija'!N300+'[1]11 pr._apyvartinės lėšos'!N68</f>
        <v>26.8</v>
      </c>
      <c r="N79" s="86">
        <f>'[1]4 pr._savarankiškos f-jos'!O209+'[1]9 pr._įstaigų pajamos'!O113+'[1]7 pr._kita dotacija'!O300+'[1]11 pr._apyvartinės lėšos'!O68</f>
        <v>0</v>
      </c>
    </row>
    <row r="80" spans="1:15" ht="15" customHeight="1" x14ac:dyDescent="0.25">
      <c r="A80" s="32" t="s">
        <v>120</v>
      </c>
      <c r="B80" s="29" t="s">
        <v>396</v>
      </c>
      <c r="C80" s="16">
        <f t="shared" si="3"/>
        <v>46.699999999999996</v>
      </c>
      <c r="D80" s="16">
        <f>'[1]4 pr._savarankiškos f-jos'!E210+'[1]9 pr._įstaigų pajamos'!E114+'[1]7 pr._kita dotacija'!E304+'[1]11 pr._apyvartinės lėšos'!E69</f>
        <v>46.699999999999996</v>
      </c>
      <c r="E80" s="16">
        <f>'[1]4 pr._savarankiškos f-jos'!F210+'[1]9 pr._įstaigų pajamos'!F114+'[1]7 pr._kita dotacija'!F304+'[1]11 pr._apyvartinės lėšos'!F69</f>
        <v>31.9</v>
      </c>
      <c r="F80" s="16">
        <f>'[1]4 pr._savarankiškos f-jos'!G210+'[1]9 pr._įstaigų pajamos'!G114+'[1]7 pr._kita dotacija'!G304+'[1]11 pr._apyvartinės lėšos'!G69</f>
        <v>0</v>
      </c>
      <c r="G80" s="10">
        <f t="shared" si="0"/>
        <v>0</v>
      </c>
      <c r="H80" s="10">
        <f>'[1]4 pr._savarankiškos f-jos'!I210+'[1]9 pr._įstaigų pajamos'!I114+'[1]7 pr._kita dotacija'!I304+'[1]11 pr._apyvartinės lėšos'!I69</f>
        <v>0</v>
      </c>
      <c r="I80" s="10">
        <f>'[1]4 pr._savarankiškos f-jos'!J210+'[1]9 pr._įstaigų pajamos'!J114+'[1]7 pr._kita dotacija'!J304+'[1]11 pr._apyvartinės lėšos'!J69</f>
        <v>0</v>
      </c>
      <c r="J80" s="10">
        <f>'[1]4 pr._savarankiškos f-jos'!K210+'[1]9 pr._įstaigų pajamos'!K114+'[1]7 pr._kita dotacija'!K304+'[1]11 pr._apyvartinės lėšos'!K69</f>
        <v>0</v>
      </c>
      <c r="K80" s="86">
        <f t="shared" si="1"/>
        <v>46.699999999999996</v>
      </c>
      <c r="L80" s="86">
        <f>'[1]4 pr._savarankiškos f-jos'!M210+'[1]9 pr._įstaigų pajamos'!M114+'[1]7 pr._kita dotacija'!M304+'[1]11 pr._apyvartinės lėšos'!M69</f>
        <v>46.699999999999996</v>
      </c>
      <c r="M80" s="86">
        <f>'[1]4 pr._savarankiškos f-jos'!N210+'[1]9 pr._įstaigų pajamos'!N114+'[1]7 pr._kita dotacija'!N304+'[1]11 pr._apyvartinės lėšos'!N69</f>
        <v>31.9</v>
      </c>
      <c r="N80" s="86">
        <f>'[1]4 pr._savarankiškos f-jos'!O210+'[1]9 pr._įstaigų pajamos'!O114+'[1]7 pr._kita dotacija'!O304+'[1]11 pr._apyvartinės lėšos'!O69</f>
        <v>0</v>
      </c>
    </row>
    <row r="81" spans="1:15" ht="15" customHeight="1" x14ac:dyDescent="0.25">
      <c r="A81" s="32" t="s">
        <v>162</v>
      </c>
      <c r="B81" s="29" t="s">
        <v>67</v>
      </c>
      <c r="C81" s="16">
        <f t="shared" si="3"/>
        <v>40.4</v>
      </c>
      <c r="D81" s="16">
        <f>'[1]4 pr._savarankiškos f-jos'!E211+'[1]9 pr._įstaigų pajamos'!E115+'[1]7 pr._kita dotacija'!E308+'[1]11 pr._apyvartinės lėšos'!E70</f>
        <v>40.4</v>
      </c>
      <c r="E81" s="16">
        <f>'[1]4 pr._savarankiškos f-jos'!F211+'[1]9 pr._įstaigų pajamos'!F115+'[1]7 pr._kita dotacija'!F308+'[1]11 pr._apyvartinės lėšos'!F70</f>
        <v>28</v>
      </c>
      <c r="F81" s="16">
        <f>'[1]4 pr._savarankiškos f-jos'!G211+'[1]9 pr._įstaigų pajamos'!G115+'[1]7 pr._kita dotacija'!G308+'[1]11 pr._apyvartinės lėšos'!G70</f>
        <v>0</v>
      </c>
      <c r="G81" s="10">
        <f t="shared" si="0"/>
        <v>0</v>
      </c>
      <c r="H81" s="10">
        <f>'[1]4 pr._savarankiškos f-jos'!I211+'[1]9 pr._įstaigų pajamos'!I115+'[1]7 pr._kita dotacija'!I308+'[1]11 pr._apyvartinės lėšos'!I70</f>
        <v>0</v>
      </c>
      <c r="I81" s="10">
        <f>'[1]4 pr._savarankiškos f-jos'!J211+'[1]9 pr._įstaigų pajamos'!J115+'[1]7 pr._kita dotacija'!J308+'[1]11 pr._apyvartinės lėšos'!J70</f>
        <v>0</v>
      </c>
      <c r="J81" s="10">
        <f>'[1]4 pr._savarankiškos f-jos'!K211+'[1]9 pr._įstaigų pajamos'!K115+'[1]7 pr._kita dotacija'!K308+'[1]11 pr._apyvartinės lėšos'!K70</f>
        <v>0</v>
      </c>
      <c r="K81" s="86">
        <f t="shared" si="1"/>
        <v>40.4</v>
      </c>
      <c r="L81" s="86">
        <f>'[1]4 pr._savarankiškos f-jos'!M211+'[1]9 pr._įstaigų pajamos'!M115+'[1]7 pr._kita dotacija'!M308+'[1]11 pr._apyvartinės lėšos'!M70</f>
        <v>40.4</v>
      </c>
      <c r="M81" s="86">
        <f>'[1]4 pr._savarankiškos f-jos'!N211+'[1]9 pr._įstaigų pajamos'!N115+'[1]7 pr._kita dotacija'!N308+'[1]11 pr._apyvartinės lėšos'!N70</f>
        <v>28</v>
      </c>
      <c r="N81" s="86">
        <f>'[1]4 pr._savarankiškos f-jos'!O211+'[1]9 pr._įstaigų pajamos'!O115+'[1]7 pr._kita dotacija'!O308+'[1]11 pr._apyvartinės lėšos'!O70</f>
        <v>0</v>
      </c>
    </row>
    <row r="82" spans="1:15" ht="15" customHeight="1" x14ac:dyDescent="0.25">
      <c r="A82" s="32" t="s">
        <v>121</v>
      </c>
      <c r="B82" s="29" t="s">
        <v>154</v>
      </c>
      <c r="C82" s="16">
        <f t="shared" si="3"/>
        <v>35.5</v>
      </c>
      <c r="D82" s="16">
        <f>'[1]4 pr._savarankiškos f-jos'!E212+'[1]9 pr._įstaigų pajamos'!E116+'[1]7 pr._kita dotacija'!E312</f>
        <v>35.5</v>
      </c>
      <c r="E82" s="16">
        <f>'[1]4 pr._savarankiškos f-jos'!F212+'[1]9 pr._įstaigų pajamos'!F116+'[1]7 pr._kita dotacija'!F312</f>
        <v>22.6</v>
      </c>
      <c r="F82" s="16">
        <f>'[1]4 pr._savarankiškos f-jos'!G212+'[1]9 pr._įstaigų pajamos'!G116+'[1]7 pr._kita dotacija'!G312</f>
        <v>0</v>
      </c>
      <c r="G82" s="10">
        <f t="shared" si="0"/>
        <v>-0.3</v>
      </c>
      <c r="H82" s="10">
        <f>'[1]4 pr._savarankiškos f-jos'!I212+'[1]9 pr._įstaigų pajamos'!I116+'[1]7 pr._kita dotacija'!I312</f>
        <v>-0.3</v>
      </c>
      <c r="I82" s="10">
        <f>'[1]4 pr._savarankiškos f-jos'!J212+'[1]9 pr._įstaigų pajamos'!J116+'[1]7 pr._kita dotacija'!J312</f>
        <v>0</v>
      </c>
      <c r="J82" s="10">
        <f>'[1]4 pr._savarankiškos f-jos'!K212+'[1]9 pr._įstaigų pajamos'!K116+'[1]7 pr._kita dotacija'!K312</f>
        <v>0</v>
      </c>
      <c r="K82" s="86">
        <f t="shared" si="1"/>
        <v>35.199999999999996</v>
      </c>
      <c r="L82" s="86">
        <f>'[1]4 pr._savarankiškos f-jos'!M212+'[1]9 pr._įstaigų pajamos'!M116+'[1]7 pr._kita dotacija'!M312</f>
        <v>35.199999999999996</v>
      </c>
      <c r="M82" s="86">
        <f>'[1]4 pr._savarankiškos f-jos'!N212+'[1]9 pr._įstaigų pajamos'!N116+'[1]7 pr._kita dotacija'!N312</f>
        <v>22.6</v>
      </c>
      <c r="N82" s="86">
        <f>'[1]4 pr._savarankiškos f-jos'!O212+'[1]9 pr._įstaigų pajamos'!O116+'[1]7 pr._kita dotacija'!O312</f>
        <v>0</v>
      </c>
    </row>
    <row r="83" spans="1:15" ht="15" customHeight="1" x14ac:dyDescent="0.25">
      <c r="A83" s="32" t="s">
        <v>122</v>
      </c>
      <c r="B83" s="29" t="s">
        <v>28</v>
      </c>
      <c r="C83" s="16">
        <f t="shared" si="3"/>
        <v>485.20000000000005</v>
      </c>
      <c r="D83" s="16">
        <f>'[1]4 pr._savarankiškos f-jos'!E213+'[1]9 pr._įstaigų pajamos'!E117+'[1]7 pr._kita dotacija'!E316+'[1]10 pr._skolintos lėšos'!E52+'[1]11 pr._apyvartinės lėšos'!E71</f>
        <v>485.20000000000005</v>
      </c>
      <c r="E83" s="16">
        <f>'[1]4 pr._savarankiškos f-jos'!F213+'[1]9 pr._įstaigų pajamos'!F117+'[1]7 pr._kita dotacija'!F316+'[1]10 pr._skolintos lėšos'!F52+'[1]11 pr._apyvartinės lėšos'!F71</f>
        <v>322</v>
      </c>
      <c r="F83" s="16">
        <f>'[1]4 pr._savarankiškos f-jos'!G213+'[1]9 pr._įstaigų pajamos'!G117+'[1]7 pr._kita dotacija'!G316+'[1]10 pr._skolintos lėšos'!G52+'[1]11 pr._apyvartinės lėšos'!G71</f>
        <v>0</v>
      </c>
      <c r="G83" s="10">
        <f t="shared" si="0"/>
        <v>1</v>
      </c>
      <c r="H83" s="10">
        <f>'[1]4 pr._savarankiškos f-jos'!I213+'[1]9 pr._įstaigų pajamos'!I117+'[1]7 pr._kita dotacija'!I316+'[1]10 pr._skolintos lėšos'!I52+'[1]11 pr._apyvartinės lėšos'!I71</f>
        <v>1</v>
      </c>
      <c r="I83" s="10">
        <f>'[1]4 pr._savarankiškos f-jos'!J213+'[1]9 pr._įstaigų pajamos'!J117+'[1]7 pr._kita dotacija'!J316+'[1]10 pr._skolintos lėšos'!J52+'[1]11 pr._apyvartinės lėšos'!J71</f>
        <v>0</v>
      </c>
      <c r="J83" s="10">
        <f>'[1]4 pr._savarankiškos f-jos'!K213+'[1]9 pr._įstaigų pajamos'!K117+'[1]7 pr._kita dotacija'!K316+'[1]10 pr._skolintos lėšos'!K52+'[1]11 pr._apyvartinės lėšos'!K71</f>
        <v>0</v>
      </c>
      <c r="K83" s="86">
        <f t="shared" si="1"/>
        <v>486.20000000000005</v>
      </c>
      <c r="L83" s="86">
        <f>'[1]4 pr._savarankiškos f-jos'!M213+'[1]9 pr._įstaigų pajamos'!M117+'[1]7 pr._kita dotacija'!M316+'[1]10 pr._skolintos lėšos'!M52+'[1]11 pr._apyvartinės lėšos'!M71</f>
        <v>486.20000000000005</v>
      </c>
      <c r="M83" s="86">
        <f>'[1]4 pr._savarankiškos f-jos'!N213+'[1]9 pr._įstaigų pajamos'!N117+'[1]7 pr._kita dotacija'!N316+'[1]10 pr._skolintos lėšos'!N52+'[1]11 pr._apyvartinės lėšos'!N71</f>
        <v>322</v>
      </c>
      <c r="N83" s="86">
        <f>'[1]4 pr._savarankiškos f-jos'!O213+'[1]9 pr._įstaigų pajamos'!O117+'[1]7 pr._kita dotacija'!O316+'[1]10 pr._skolintos lėšos'!O52+'[1]11 pr._apyvartinės lėšos'!O71</f>
        <v>0</v>
      </c>
    </row>
    <row r="84" spans="1:15" ht="15" customHeight="1" x14ac:dyDescent="0.25">
      <c r="A84" s="32" t="s">
        <v>123</v>
      </c>
      <c r="B84" s="12" t="s">
        <v>29</v>
      </c>
      <c r="C84" s="16">
        <f t="shared" si="3"/>
        <v>151.69999999999999</v>
      </c>
      <c r="D84" s="16">
        <f>'[1]4 pr._savarankiškos f-jos'!E214+'[1]9 pr._įstaigų pajamos'!E118+'[1]7 pr._kita dotacija'!E320+'[1]11 pr._apyvartinės lėšos'!E72</f>
        <v>151.69999999999999</v>
      </c>
      <c r="E84" s="16">
        <f>'[1]4 pr._savarankiškos f-jos'!F214+'[1]9 pr._įstaigų pajamos'!F118+'[1]7 pr._kita dotacija'!F320+'[1]11 pr._apyvartinės lėšos'!F72</f>
        <v>94.1</v>
      </c>
      <c r="F84" s="16">
        <f>'[1]4 pr._savarankiškos f-jos'!G214+'[1]9 pr._įstaigų pajamos'!G118+'[1]7 pr._kita dotacija'!G320+'[1]11 pr._apyvartinės lėšos'!G72</f>
        <v>0</v>
      </c>
      <c r="G84" s="10">
        <f t="shared" si="0"/>
        <v>0.5</v>
      </c>
      <c r="H84" s="10">
        <f>'[1]4 pr._savarankiškos f-jos'!I214+'[1]9 pr._įstaigų pajamos'!I118+'[1]7 pr._kita dotacija'!I320+'[1]11 pr._apyvartinės lėšos'!I72</f>
        <v>0.5</v>
      </c>
      <c r="I84" s="10">
        <f>'[1]4 pr._savarankiškos f-jos'!J214+'[1]9 pr._įstaigų pajamos'!J118+'[1]7 pr._kita dotacija'!J320+'[1]11 pr._apyvartinės lėšos'!J72</f>
        <v>1.2</v>
      </c>
      <c r="J84" s="10">
        <f>'[1]4 pr._savarankiškos f-jos'!K214+'[1]9 pr._įstaigų pajamos'!K118+'[1]7 pr._kita dotacija'!K320+'[1]11 pr._apyvartinės lėšos'!K72</f>
        <v>0</v>
      </c>
      <c r="K84" s="86">
        <f t="shared" si="1"/>
        <v>152.19999999999999</v>
      </c>
      <c r="L84" s="86">
        <f>'[1]4 pr._savarankiškos f-jos'!M214+'[1]9 pr._įstaigų pajamos'!M118+'[1]7 pr._kita dotacija'!M320+'[1]11 pr._apyvartinės lėšos'!M72</f>
        <v>152.19999999999999</v>
      </c>
      <c r="M84" s="86">
        <f>'[1]4 pr._savarankiškos f-jos'!N214+'[1]9 pr._įstaigų pajamos'!N118+'[1]7 pr._kita dotacija'!N320+'[1]11 pr._apyvartinės lėšos'!N72</f>
        <v>95.3</v>
      </c>
      <c r="N84" s="86">
        <f>'[1]4 pr._savarankiškos f-jos'!O214+'[1]9 pr._įstaigų pajamos'!O118+'[1]7 pr._kita dotacija'!O320+'[1]11 pr._apyvartinės lėšos'!O72</f>
        <v>0</v>
      </c>
    </row>
    <row r="85" spans="1:15" ht="15" customHeight="1" x14ac:dyDescent="0.25">
      <c r="A85" s="32" t="s">
        <v>124</v>
      </c>
      <c r="B85" s="86" t="s">
        <v>64</v>
      </c>
      <c r="C85" s="16">
        <f t="shared" si="3"/>
        <v>376.00000000000006</v>
      </c>
      <c r="D85" s="16">
        <f>'[1]4 pr._savarankiškos f-jos'!E215+'[1]6 pr._mokinio krepšelis'!E58+'[1]9 pr._įstaigų pajamos'!E119+'[1]7 pr._kita dotacija'!E324+'[1]11 pr._apyvartinės lėšos'!E73</f>
        <v>376.00000000000006</v>
      </c>
      <c r="E85" s="16">
        <f>'[1]4 pr._savarankiškos f-jos'!F215+'[1]6 pr._mokinio krepšelis'!F58+'[1]9 pr._įstaigų pajamos'!F119+'[1]7 pr._kita dotacija'!F324+'[1]11 pr._apyvartinės lėšos'!F73</f>
        <v>248.2</v>
      </c>
      <c r="F85" s="16">
        <f>'[1]4 pr._savarankiškos f-jos'!G215+'[1]6 pr._mokinio krepšelis'!G58+'[1]9 pr._įstaigų pajamos'!G119+'[1]7 pr._kita dotacija'!G324+'[1]11 pr._apyvartinės lėšos'!G73</f>
        <v>0</v>
      </c>
      <c r="G85" s="10">
        <f t="shared" si="0"/>
        <v>-1.2</v>
      </c>
      <c r="H85" s="10">
        <f>'[1]4 pr._savarankiškos f-jos'!I215+'[1]6 pr._mokinio krepšelis'!I58+'[1]9 pr._įstaigų pajamos'!I119+'[1]7 pr._kita dotacija'!I324+'[1]11 pr._apyvartinės lėšos'!I73</f>
        <v>-1.2</v>
      </c>
      <c r="I85" s="10">
        <f>'[1]4 pr._savarankiškos f-jos'!J215+'[1]6 pr._mokinio krepšelis'!J58+'[1]9 pr._įstaigų pajamos'!J119+'[1]7 pr._kita dotacija'!J324+'[1]11 pr._apyvartinės lėšos'!J73</f>
        <v>0</v>
      </c>
      <c r="J85" s="10">
        <f>'[1]4 pr._savarankiškos f-jos'!K215+'[1]6 pr._mokinio krepšelis'!K58+'[1]9 pr._įstaigų pajamos'!K119+'[1]7 pr._kita dotacija'!K324+'[1]11 pr._apyvartinės lėšos'!K73</f>
        <v>0</v>
      </c>
      <c r="K85" s="86">
        <f t="shared" si="1"/>
        <v>374.80000000000007</v>
      </c>
      <c r="L85" s="86">
        <f>'[1]4 pr._savarankiškos f-jos'!M215+'[1]6 pr._mokinio krepšelis'!M58+'[1]9 pr._įstaigų pajamos'!M119+'[1]7 pr._kita dotacija'!M324+'[1]11 pr._apyvartinės lėšos'!M73</f>
        <v>374.80000000000007</v>
      </c>
      <c r="M85" s="86">
        <f>'[1]4 pr._savarankiškos f-jos'!N215+'[1]6 pr._mokinio krepšelis'!N58+'[1]9 pr._įstaigų pajamos'!N119+'[1]7 pr._kita dotacija'!N324+'[1]11 pr._apyvartinės lėšos'!N73</f>
        <v>248.2</v>
      </c>
      <c r="N85" s="86">
        <f>'[1]4 pr._savarankiškos f-jos'!O215+'[1]6 pr._mokinio krepšelis'!O58+'[1]9 pr._įstaigų pajamos'!O119+'[1]7 pr._kita dotacija'!O324+'[1]11 pr._apyvartinės lėšos'!O73</f>
        <v>0</v>
      </c>
    </row>
    <row r="86" spans="1:15" ht="15" customHeight="1" x14ac:dyDescent="0.25">
      <c r="A86" s="32" t="s">
        <v>125</v>
      </c>
      <c r="B86" s="76" t="s">
        <v>52</v>
      </c>
      <c r="C86" s="16">
        <f>D86+F86</f>
        <v>480.50000000000006</v>
      </c>
      <c r="D86" s="16">
        <f>'[1]4 pr._savarankiškos f-jos'!E223+'[1]9 pr._įstaigų pajamos'!E122+'[1]7 pr._kita dotacija'!E332+'[1]11 pr._apyvartinės lėšos'!E121+'[1]11 pr._apyvartinės lėšos'!E77</f>
        <v>476.50000000000006</v>
      </c>
      <c r="E86" s="16">
        <f>'[1]4 pr._savarankiškos f-jos'!F223+'[1]9 pr._įstaigų pajamos'!F122+'[1]7 pr._kita dotacija'!F332+'[1]11 pr._apyvartinės lėšos'!F121+'[1]11 pr._apyvartinės lėšos'!F77</f>
        <v>268.7</v>
      </c>
      <c r="F86" s="16">
        <f>'[1]4 pr._savarankiškos f-jos'!G223+'[1]9 pr._įstaigų pajamos'!G122+'[1]7 pr._kita dotacija'!G332+'[1]11 pr._apyvartinės lėšos'!G121+'[1]11 pr._apyvartinės lėšos'!G77</f>
        <v>4</v>
      </c>
      <c r="G86" s="10">
        <f t="shared" si="0"/>
        <v>0</v>
      </c>
      <c r="H86" s="10">
        <f>'[1]4 pr._savarankiškos f-jos'!I223+'[1]9 pr._įstaigų pajamos'!I122+'[1]7 pr._kita dotacija'!I332+'[1]11 pr._apyvartinės lėšos'!I121+'[1]11 pr._apyvartinės lėšos'!I77</f>
        <v>0</v>
      </c>
      <c r="I86" s="10">
        <f>'[1]4 pr._savarankiškos f-jos'!J223+'[1]9 pr._įstaigų pajamos'!J122+'[1]7 pr._kita dotacija'!J332+'[1]11 pr._apyvartinės lėšos'!J121+'[1]11 pr._apyvartinės lėšos'!J77</f>
        <v>0</v>
      </c>
      <c r="J86" s="10">
        <f>'[1]4 pr._savarankiškos f-jos'!K223+'[1]9 pr._įstaigų pajamos'!K122+'[1]7 pr._kita dotacija'!K332+'[1]11 pr._apyvartinės lėšos'!K121+'[1]11 pr._apyvartinės lėšos'!K77</f>
        <v>0</v>
      </c>
      <c r="K86" s="86">
        <f t="shared" si="1"/>
        <v>480.50000000000006</v>
      </c>
      <c r="L86" s="86">
        <f>'[1]4 pr._savarankiškos f-jos'!M223+'[1]9 pr._įstaigų pajamos'!M122+'[1]7 pr._kita dotacija'!M332+'[1]11 pr._apyvartinės lėšos'!M121+'[1]11 pr._apyvartinės lėšos'!M77</f>
        <v>476.50000000000006</v>
      </c>
      <c r="M86" s="86">
        <f>'[1]4 pr._savarankiškos f-jos'!N223+'[1]9 pr._įstaigų pajamos'!N122+'[1]7 pr._kita dotacija'!N332+'[1]11 pr._apyvartinės lėšos'!N121+'[1]11 pr._apyvartinės lėšos'!N77</f>
        <v>268.7</v>
      </c>
      <c r="N86" s="86">
        <f>'[1]4 pr._savarankiškos f-jos'!O223+'[1]9 pr._įstaigų pajamos'!O122+'[1]7 pr._kita dotacija'!O332+'[1]11 pr._apyvartinės lėšos'!O121+'[1]11 pr._apyvartinės lėšos'!O77</f>
        <v>4</v>
      </c>
    </row>
    <row r="87" spans="1:15" ht="15" customHeight="1" x14ac:dyDescent="0.25">
      <c r="A87" s="32" t="s">
        <v>126</v>
      </c>
      <c r="B87" s="29" t="s">
        <v>53</v>
      </c>
      <c r="C87" s="16">
        <f>D87+F87</f>
        <v>718.1</v>
      </c>
      <c r="D87" s="16">
        <f>'[1]4 pr._savarankiškos f-jos'!E224+'[1]5 pr._valstybinės f-jos'!E129+'[1]9 pr._įstaigų pajamos'!E123+'[1]7 pr._kita dotacija'!E334+'[1]11 pr._apyvartinės lėšos'!E78+'[1]11 pr._apyvartinės lėšos'!E122+'[1]11 pr._apyvartinės lėšos'!E142</f>
        <v>718.1</v>
      </c>
      <c r="E87" s="16">
        <f>'[1]4 pr._savarankiškos f-jos'!F224+'[1]5 pr._valstybinės f-jos'!F129+'[1]9 pr._įstaigų pajamos'!F123+'[1]7 pr._kita dotacija'!F334+'[1]11 pr._apyvartinės lėšos'!F78+'[1]11 pr._apyvartinės lėšos'!F122+'[1]11 pr._apyvartinės lėšos'!F142</f>
        <v>505.69999999999993</v>
      </c>
      <c r="F87" s="16">
        <f>'[1]4 pr._savarankiškos f-jos'!G224+'[1]5 pr._valstybinės f-jos'!G129+'[1]9 pr._įstaigų pajamos'!G123+'[1]7 pr._kita dotacija'!G334+'[1]11 pr._apyvartinės lėšos'!G78+'[1]11 pr._apyvartinės lėšos'!G122+'[1]11 pr._apyvartinės lėšos'!G142</f>
        <v>0</v>
      </c>
      <c r="G87" s="10">
        <f t="shared" si="0"/>
        <v>65.8</v>
      </c>
      <c r="H87" s="10">
        <f>'[1]4 pr._savarankiškos f-jos'!I224+'[1]5 pr._valstybinės f-jos'!I129+'[1]9 pr._įstaigų pajamos'!I123+'[1]7 pr._kita dotacija'!I334+'[1]11 pr._apyvartinės lėšos'!I78+'[1]11 pr._apyvartinės lėšos'!I122+'[1]11 pr._apyvartinės lėšos'!I142</f>
        <v>65.8</v>
      </c>
      <c r="I87" s="10">
        <f>'[1]4 pr._savarankiškos f-jos'!J224+'[1]5 pr._valstybinės f-jos'!J129+'[1]9 pr._įstaigų pajamos'!J123+'[1]7 pr._kita dotacija'!J334+'[1]11 pr._apyvartinės lėšos'!J78+'[1]11 pr._apyvartinės lėšos'!J122+'[1]11 pr._apyvartinės lėšos'!J142</f>
        <v>38.9</v>
      </c>
      <c r="J87" s="10">
        <f>'[1]4 pr._savarankiškos f-jos'!K224+'[1]5 pr._valstybinės f-jos'!K129+'[1]9 pr._įstaigų pajamos'!K123+'[1]7 pr._kita dotacija'!K334+'[1]11 pr._apyvartinės lėšos'!K78+'[1]11 pr._apyvartinės lėšos'!K122+'[1]11 pr._apyvartinės lėšos'!K142</f>
        <v>0</v>
      </c>
      <c r="K87" s="86">
        <f t="shared" si="1"/>
        <v>783.9</v>
      </c>
      <c r="L87" s="86">
        <f>'[1]4 pr._savarankiškos f-jos'!M224+'[1]5 pr._valstybinės f-jos'!M129+'[1]9 pr._įstaigų pajamos'!M123+'[1]7 pr._kita dotacija'!M334+'[1]11 pr._apyvartinės lėšos'!M78+'[1]11 pr._apyvartinės lėšos'!M122+'[1]11 pr._apyvartinės lėšos'!M142</f>
        <v>783.9</v>
      </c>
      <c r="M87" s="86">
        <f>'[1]4 pr._savarankiškos f-jos'!N224+'[1]5 pr._valstybinės f-jos'!N129+'[1]9 pr._įstaigų pajamos'!N123+'[1]7 pr._kita dotacija'!N334+'[1]11 pr._apyvartinės lėšos'!N78+'[1]11 pr._apyvartinės lėšos'!N122+'[1]11 pr._apyvartinės lėšos'!N142</f>
        <v>544.59999999999991</v>
      </c>
      <c r="N87" s="86">
        <f>'[1]4 pr._savarankiškos f-jos'!O224+'[1]5 pr._valstybinės f-jos'!O129+'[1]9 pr._įstaigų pajamos'!O123+'[1]7 pr._kita dotacija'!O334+'[1]11 pr._apyvartinės lėšos'!O78+'[1]11 pr._apyvartinės lėšos'!O122+'[1]11 pr._apyvartinės lėšos'!O142</f>
        <v>0</v>
      </c>
    </row>
    <row r="88" spans="1:15" s="37" customFormat="1" ht="15" customHeight="1" x14ac:dyDescent="0.25">
      <c r="A88" s="32" t="s">
        <v>127</v>
      </c>
      <c r="B88" s="12" t="s">
        <v>69</v>
      </c>
      <c r="C88" s="16">
        <f>D88+F88</f>
        <v>622.69999999999993</v>
      </c>
      <c r="D88" s="16">
        <f>'[1]4 pr._savarankiškos f-jos'!E226+'[1]7 pr._kita dotacija'!E338+'[1]9 pr._įstaigų pajamos'!E125+'[1]11 pr._apyvartinės lėšos'!E79</f>
        <v>622.69999999999993</v>
      </c>
      <c r="E88" s="16">
        <f>'[1]4 pr._savarankiškos f-jos'!F226+'[1]7 pr._kita dotacija'!F338+'[1]9 pr._įstaigų pajamos'!F125+'[1]11 pr._apyvartinės lėšos'!F79</f>
        <v>403.2</v>
      </c>
      <c r="F88" s="16">
        <f>'[1]4 pr._savarankiškos f-jos'!G226+'[1]7 pr._kita dotacija'!G338+'[1]9 pr._įstaigų pajamos'!G125+'[1]11 pr._apyvartinės lėšos'!G79</f>
        <v>0</v>
      </c>
      <c r="G88" s="10">
        <f t="shared" si="0"/>
        <v>0</v>
      </c>
      <c r="H88" s="10">
        <f>'[1]4 pr._savarankiškos f-jos'!I226+'[1]7 pr._kita dotacija'!I338+'[1]9 pr._įstaigų pajamos'!I125+'[1]11 pr._apyvartinės lėšos'!I79</f>
        <v>0</v>
      </c>
      <c r="I88" s="10">
        <f>'[1]4 pr._savarankiškos f-jos'!J226+'[1]7 pr._kita dotacija'!J338+'[1]9 pr._įstaigų pajamos'!J125+'[1]11 pr._apyvartinės lėšos'!J79</f>
        <v>0</v>
      </c>
      <c r="J88" s="10">
        <f>'[1]4 pr._savarankiškos f-jos'!K226+'[1]7 pr._kita dotacija'!K338+'[1]9 pr._įstaigų pajamos'!K125+'[1]11 pr._apyvartinės lėšos'!K79</f>
        <v>0</v>
      </c>
      <c r="K88" s="86">
        <f t="shared" si="1"/>
        <v>622.69999999999993</v>
      </c>
      <c r="L88" s="86">
        <f>'[1]4 pr._savarankiškos f-jos'!M226+'[1]7 pr._kita dotacija'!M338+'[1]9 pr._įstaigų pajamos'!M125+'[1]11 pr._apyvartinės lėšos'!M79</f>
        <v>622.69999999999993</v>
      </c>
      <c r="M88" s="86">
        <f>'[1]4 pr._savarankiškos f-jos'!N226+'[1]7 pr._kita dotacija'!N338+'[1]9 pr._įstaigų pajamos'!N125+'[1]11 pr._apyvartinės lėšos'!N79</f>
        <v>403.2</v>
      </c>
      <c r="N88" s="86">
        <f>'[1]4 pr._savarankiškos f-jos'!O226+'[1]7 pr._kita dotacija'!O338+'[1]9 pr._įstaigų pajamos'!O125+'[1]11 pr._apyvartinės lėšos'!O79</f>
        <v>0</v>
      </c>
      <c r="O88" s="2"/>
    </row>
    <row r="89" spans="1:15" s="37" customFormat="1" ht="15" customHeight="1" x14ac:dyDescent="0.25">
      <c r="A89" s="32" t="s">
        <v>128</v>
      </c>
      <c r="B89" s="12" t="s">
        <v>532</v>
      </c>
      <c r="C89" s="16">
        <f>D89+F89</f>
        <v>82.3</v>
      </c>
      <c r="D89" s="16">
        <f>'[1]4 pr._savarankiškos f-jos'!E227+'[1]7 pr._kita dotacija'!E345+'[1]9 pr._įstaigų pajamos'!E126</f>
        <v>82.3</v>
      </c>
      <c r="E89" s="16">
        <f>'[1]4 pr._savarankiškos f-jos'!F227+'[1]7 pr._kita dotacija'!F345+'[1]9 pr._įstaigų pajamos'!F126</f>
        <v>54.6</v>
      </c>
      <c r="F89" s="16">
        <f>'[1]4 pr._savarankiškos f-jos'!G227+'[1]7 pr._kita dotacija'!G345+'[1]9 pr._įstaigų pajamos'!G126</f>
        <v>0</v>
      </c>
      <c r="G89" s="10">
        <f t="shared" si="0"/>
        <v>0</v>
      </c>
      <c r="H89" s="10">
        <f>'[1]4 pr._savarankiškos f-jos'!I227+'[1]7 pr._kita dotacija'!I345+'[1]9 pr._įstaigų pajamos'!I126</f>
        <v>0</v>
      </c>
      <c r="I89" s="10">
        <f>'[1]4 pr._savarankiškos f-jos'!J227+'[1]7 pr._kita dotacija'!J345+'[1]9 pr._įstaigų pajamos'!J126</f>
        <v>0</v>
      </c>
      <c r="J89" s="10">
        <f>'[1]4 pr._savarankiškos f-jos'!K227+'[1]7 pr._kita dotacija'!K345+'[1]9 pr._įstaigų pajamos'!K126</f>
        <v>0</v>
      </c>
      <c r="K89" s="86">
        <f t="shared" si="1"/>
        <v>82.3</v>
      </c>
      <c r="L89" s="86">
        <f>'[1]4 pr._savarankiškos f-jos'!M227+'[1]7 pr._kita dotacija'!M345+'[1]9 pr._įstaigų pajamos'!M126</f>
        <v>82.3</v>
      </c>
      <c r="M89" s="86">
        <f>'[1]4 pr._savarankiškos f-jos'!N227+'[1]7 pr._kita dotacija'!N345+'[1]9 pr._įstaigų pajamos'!N126</f>
        <v>54.6</v>
      </c>
      <c r="N89" s="86">
        <f>'[1]4 pr._savarankiškos f-jos'!O227+'[1]7 pr._kita dotacija'!O345+'[1]9 pr._įstaigų pajamos'!O126</f>
        <v>0</v>
      </c>
      <c r="O89" s="2"/>
    </row>
    <row r="90" spans="1:15" ht="15.95" customHeight="1" x14ac:dyDescent="0.25">
      <c r="A90" s="20" t="s">
        <v>129</v>
      </c>
      <c r="B90" s="45" t="s">
        <v>172</v>
      </c>
      <c r="C90" s="47">
        <f>SUM(C25:C89)</f>
        <v>41424.000000000007</v>
      </c>
      <c r="D90" s="47">
        <f t="shared" ref="D90:F90" si="4">SUM(D25:D89)</f>
        <v>33668.799999999996</v>
      </c>
      <c r="E90" s="47">
        <f t="shared" si="4"/>
        <v>16049.500000000002</v>
      </c>
      <c r="F90" s="47">
        <f t="shared" si="4"/>
        <v>7755.2000000000007</v>
      </c>
      <c r="G90" s="48">
        <f>SUM(G25:G89)</f>
        <v>2017.3000000000002</v>
      </c>
      <c r="H90" s="48">
        <f t="shared" ref="H90:J90" si="5">SUM(H25:H89)</f>
        <v>271.19999999999993</v>
      </c>
      <c r="I90" s="48">
        <f t="shared" si="5"/>
        <v>37.1</v>
      </c>
      <c r="J90" s="48">
        <f t="shared" si="5"/>
        <v>1746.1</v>
      </c>
      <c r="K90" s="49">
        <f>SUM(K25:K89)</f>
        <v>43441.299999999988</v>
      </c>
      <c r="L90" s="49">
        <f t="shared" ref="L90:N90" si="6">SUM(L25:L89)</f>
        <v>33940</v>
      </c>
      <c r="M90" s="49">
        <f t="shared" si="6"/>
        <v>16086.600000000004</v>
      </c>
      <c r="N90" s="49">
        <f t="shared" si="6"/>
        <v>9501.3000000000029</v>
      </c>
    </row>
    <row r="91" spans="1:15" x14ac:dyDescent="0.25">
      <c r="A91" s="6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  <row r="178" spans="1:6" x14ac:dyDescent="0.25">
      <c r="A178" s="6"/>
      <c r="B178" s="6"/>
      <c r="C178" s="6"/>
      <c r="D178" s="6"/>
      <c r="E178" s="6"/>
      <c r="F178" s="6"/>
    </row>
    <row r="179" spans="1:6" x14ac:dyDescent="0.25">
      <c r="A179" s="6"/>
      <c r="B179" s="6"/>
      <c r="C179" s="6"/>
      <c r="D179" s="6"/>
      <c r="E179" s="6"/>
      <c r="F179" s="6"/>
    </row>
    <row r="180" spans="1:6" x14ac:dyDescent="0.25">
      <c r="A180" s="6"/>
      <c r="B180" s="6"/>
      <c r="C180" s="6"/>
      <c r="D180" s="6"/>
      <c r="E180" s="6"/>
      <c r="F180" s="6"/>
    </row>
    <row r="181" spans="1:6" x14ac:dyDescent="0.25">
      <c r="A181" s="6"/>
      <c r="B181" s="6"/>
      <c r="C181" s="6"/>
      <c r="D181" s="6"/>
      <c r="E181" s="6"/>
      <c r="F181" s="6"/>
    </row>
    <row r="182" spans="1:6" x14ac:dyDescent="0.25">
      <c r="A182" s="6"/>
      <c r="B182" s="6"/>
      <c r="C182" s="6"/>
      <c r="D182" s="6"/>
      <c r="E182" s="6"/>
      <c r="F182" s="6"/>
    </row>
    <row r="183" spans="1:6" x14ac:dyDescent="0.25">
      <c r="A183" s="6"/>
      <c r="B183" s="6"/>
      <c r="C183" s="6"/>
      <c r="D183" s="6"/>
      <c r="E183" s="6"/>
      <c r="F183" s="6"/>
    </row>
  </sheetData>
  <mergeCells count="33">
    <mergeCell ref="N23:N24"/>
    <mergeCell ref="B17:N17"/>
    <mergeCell ref="B18:N18"/>
    <mergeCell ref="A20:N20"/>
    <mergeCell ref="A22:A24"/>
    <mergeCell ref="B22:B24"/>
    <mergeCell ref="C22:C24"/>
    <mergeCell ref="D22:F22"/>
    <mergeCell ref="G22:G24"/>
    <mergeCell ref="H22:J22"/>
    <mergeCell ref="K22:K24"/>
    <mergeCell ref="L22:N22"/>
    <mergeCell ref="D23:E23"/>
    <mergeCell ref="F23:F24"/>
    <mergeCell ref="H23:I23"/>
    <mergeCell ref="J23:J24"/>
    <mergeCell ref="L23:M23"/>
    <mergeCell ref="B15:N15"/>
    <mergeCell ref="B16:N16"/>
    <mergeCell ref="B1:N1"/>
    <mergeCell ref="B2:N2"/>
    <mergeCell ref="B3:N3"/>
    <mergeCell ref="B4:N4"/>
    <mergeCell ref="B10:N10"/>
    <mergeCell ref="B11:N11"/>
    <mergeCell ref="B12:N12"/>
    <mergeCell ref="B13:N13"/>
    <mergeCell ref="B14:N14"/>
    <mergeCell ref="B5:N5"/>
    <mergeCell ref="B6:N6"/>
    <mergeCell ref="B7:N7"/>
    <mergeCell ref="B8:N8"/>
    <mergeCell ref="B9:N9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70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573" t="s">
        <v>328</v>
      </c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2:15" x14ac:dyDescent="0.25">
      <c r="B2" s="573" t="s">
        <v>447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</row>
    <row r="3" spans="2:15" x14ac:dyDescent="0.25">
      <c r="B3" s="573" t="s">
        <v>504</v>
      </c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</row>
    <row r="4" spans="2:15" x14ac:dyDescent="0.25">
      <c r="B4" s="573" t="s">
        <v>335</v>
      </c>
      <c r="C4" s="573"/>
      <c r="D4" s="573"/>
      <c r="E4" s="573"/>
      <c r="F4" s="573"/>
      <c r="G4" s="573"/>
      <c r="H4" s="573"/>
      <c r="I4" s="573"/>
      <c r="J4" s="573"/>
      <c r="K4" s="573"/>
      <c r="L4" s="573"/>
      <c r="M4" s="573"/>
      <c r="N4" s="573"/>
      <c r="O4" s="573"/>
    </row>
    <row r="5" spans="2:15" x14ac:dyDescent="0.25">
      <c r="B5" s="573" t="s">
        <v>560</v>
      </c>
      <c r="C5" s="573"/>
      <c r="D5" s="573"/>
      <c r="E5" s="573"/>
      <c r="F5" s="573"/>
      <c r="G5" s="573"/>
      <c r="H5" s="573"/>
      <c r="I5" s="573"/>
      <c r="J5" s="573"/>
      <c r="K5" s="573"/>
      <c r="L5" s="573"/>
      <c r="M5" s="573"/>
      <c r="N5" s="573"/>
      <c r="O5" s="573"/>
    </row>
    <row r="6" spans="2:15" x14ac:dyDescent="0.25">
      <c r="B6" s="641" t="s">
        <v>510</v>
      </c>
      <c r="C6" s="641"/>
      <c r="D6" s="641"/>
      <c r="E6" s="641"/>
      <c r="F6" s="641"/>
      <c r="G6" s="641"/>
      <c r="H6" s="641"/>
      <c r="I6" s="641"/>
      <c r="J6" s="641"/>
      <c r="K6" s="641"/>
      <c r="L6" s="641"/>
      <c r="M6" s="641"/>
      <c r="N6" s="641"/>
      <c r="O6" s="490"/>
    </row>
    <row r="7" spans="2:15" x14ac:dyDescent="0.25">
      <c r="B7" s="573" t="s">
        <v>561</v>
      </c>
      <c r="C7" s="573"/>
      <c r="D7" s="573"/>
      <c r="E7" s="573"/>
      <c r="F7" s="573"/>
      <c r="G7" s="573"/>
      <c r="H7" s="573"/>
      <c r="I7" s="573"/>
      <c r="J7" s="573"/>
      <c r="K7" s="573"/>
      <c r="L7" s="573"/>
      <c r="M7" s="573"/>
      <c r="N7" s="573"/>
      <c r="O7" s="573"/>
    </row>
    <row r="8" spans="2:15" x14ac:dyDescent="0.25">
      <c r="B8" s="641" t="s">
        <v>522</v>
      </c>
      <c r="C8" s="641"/>
      <c r="D8" s="641"/>
      <c r="E8" s="641"/>
      <c r="F8" s="641"/>
      <c r="G8" s="641"/>
      <c r="H8" s="641"/>
      <c r="I8" s="641"/>
      <c r="J8" s="641"/>
      <c r="K8" s="641"/>
      <c r="L8" s="641"/>
      <c r="M8" s="641"/>
      <c r="N8" s="641"/>
      <c r="O8" s="490"/>
    </row>
    <row r="9" spans="2:15" x14ac:dyDescent="0.25">
      <c r="B9" s="573" t="s">
        <v>562</v>
      </c>
      <c r="C9" s="573"/>
      <c r="D9" s="573"/>
      <c r="E9" s="573"/>
      <c r="F9" s="573"/>
      <c r="G9" s="573"/>
      <c r="H9" s="573"/>
      <c r="I9" s="573"/>
      <c r="J9" s="573"/>
      <c r="K9" s="573"/>
      <c r="L9" s="573"/>
      <c r="M9" s="573"/>
      <c r="N9" s="573"/>
      <c r="O9" s="573"/>
    </row>
    <row r="10" spans="2:15" x14ac:dyDescent="0.25">
      <c r="B10" s="641" t="s">
        <v>563</v>
      </c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641"/>
      <c r="N10" s="641"/>
      <c r="O10" s="490"/>
    </row>
    <row r="11" spans="2:15" x14ac:dyDescent="0.25">
      <c r="B11" s="573" t="s">
        <v>564</v>
      </c>
      <c r="C11" s="573"/>
      <c r="D11" s="573"/>
      <c r="E11" s="573"/>
      <c r="F11" s="573"/>
      <c r="G11" s="573"/>
      <c r="H11" s="573"/>
      <c r="I11" s="573"/>
      <c r="J11" s="573"/>
      <c r="K11" s="573"/>
      <c r="L11" s="573"/>
      <c r="M11" s="573"/>
      <c r="N11" s="573"/>
      <c r="O11" s="573"/>
    </row>
    <row r="12" spans="2:15" x14ac:dyDescent="0.25">
      <c r="B12" s="641" t="s">
        <v>536</v>
      </c>
      <c r="C12" s="641"/>
      <c r="D12" s="641"/>
      <c r="E12" s="641"/>
      <c r="F12" s="641"/>
      <c r="G12" s="641"/>
      <c r="H12" s="641"/>
      <c r="I12" s="641"/>
      <c r="J12" s="641"/>
      <c r="K12" s="641"/>
      <c r="L12" s="641"/>
      <c r="M12" s="641"/>
      <c r="N12" s="641"/>
      <c r="O12" s="490"/>
    </row>
    <row r="13" spans="2:15" x14ac:dyDescent="0.25">
      <c r="B13" s="573" t="s">
        <v>565</v>
      </c>
      <c r="C13" s="573"/>
      <c r="D13" s="573"/>
      <c r="E13" s="573"/>
      <c r="F13" s="573"/>
      <c r="G13" s="573"/>
      <c r="H13" s="573"/>
      <c r="I13" s="573"/>
      <c r="J13" s="573"/>
      <c r="K13" s="573"/>
      <c r="L13" s="573"/>
      <c r="M13" s="573"/>
      <c r="N13" s="573"/>
      <c r="O13" s="573"/>
    </row>
    <row r="14" spans="2:15" x14ac:dyDescent="0.25">
      <c r="B14" s="641" t="s">
        <v>570</v>
      </c>
      <c r="C14" s="641"/>
      <c r="D14" s="641"/>
      <c r="E14" s="641"/>
      <c r="F14" s="641"/>
      <c r="G14" s="641"/>
      <c r="H14" s="641"/>
      <c r="I14" s="641"/>
      <c r="J14" s="641"/>
      <c r="K14" s="641"/>
      <c r="L14" s="641"/>
      <c r="M14" s="641"/>
      <c r="N14" s="641"/>
      <c r="O14" s="490"/>
    </row>
    <row r="15" spans="2:15" x14ac:dyDescent="0.25">
      <c r="B15" s="573" t="s">
        <v>567</v>
      </c>
      <c r="C15" s="573"/>
      <c r="D15" s="573"/>
      <c r="E15" s="573"/>
      <c r="F15" s="573"/>
      <c r="G15" s="573"/>
      <c r="H15" s="573"/>
      <c r="I15" s="573"/>
      <c r="J15" s="573"/>
      <c r="K15" s="573"/>
      <c r="L15" s="573"/>
      <c r="M15" s="573"/>
      <c r="N15" s="573"/>
      <c r="O15" s="573"/>
    </row>
    <row r="16" spans="2:15" x14ac:dyDescent="0.25">
      <c r="B16" s="641" t="s">
        <v>549</v>
      </c>
      <c r="C16" s="641"/>
      <c r="D16" s="641"/>
      <c r="E16" s="641"/>
      <c r="F16" s="641"/>
      <c r="G16" s="641"/>
      <c r="H16" s="641"/>
      <c r="I16" s="641"/>
      <c r="J16" s="641"/>
      <c r="K16" s="641"/>
      <c r="L16" s="641"/>
      <c r="M16" s="641"/>
      <c r="N16" s="641"/>
      <c r="O16" s="490"/>
    </row>
    <row r="17" spans="1:15" x14ac:dyDescent="0.25">
      <c r="B17" s="573" t="s">
        <v>568</v>
      </c>
      <c r="C17" s="573"/>
      <c r="D17" s="573"/>
      <c r="E17" s="573"/>
      <c r="F17" s="573"/>
      <c r="G17" s="573"/>
      <c r="H17" s="573"/>
      <c r="I17" s="573"/>
      <c r="J17" s="573"/>
      <c r="K17" s="573"/>
      <c r="L17" s="573"/>
      <c r="M17" s="573"/>
      <c r="N17" s="573"/>
      <c r="O17" s="573"/>
    </row>
    <row r="18" spans="1:15" x14ac:dyDescent="0.25">
      <c r="B18" s="641" t="s">
        <v>553</v>
      </c>
      <c r="C18" s="641"/>
      <c r="D18" s="641"/>
      <c r="E18" s="641"/>
      <c r="F18" s="641"/>
      <c r="G18" s="641"/>
      <c r="H18" s="641"/>
      <c r="I18" s="641"/>
      <c r="J18" s="641"/>
      <c r="K18" s="641"/>
      <c r="L18" s="641"/>
      <c r="M18" s="641"/>
      <c r="N18" s="641"/>
      <c r="O18" s="490"/>
    </row>
    <row r="19" spans="1:15" s="297" customFormat="1" x14ac:dyDescent="0.25">
      <c r="B19" s="476"/>
      <c r="C19" s="476"/>
      <c r="D19" s="476"/>
      <c r="E19" s="476"/>
      <c r="F19" s="476"/>
      <c r="G19" s="476"/>
      <c r="H19" s="476"/>
      <c r="I19" s="476"/>
      <c r="J19" s="476"/>
      <c r="K19" s="476"/>
      <c r="L19" s="476"/>
      <c r="M19" s="476"/>
      <c r="N19" s="476"/>
      <c r="O19" s="476"/>
    </row>
    <row r="20" spans="1:15" ht="32.25" customHeight="1" x14ac:dyDescent="0.25">
      <c r="A20" s="542" t="s">
        <v>571</v>
      </c>
      <c r="B20" s="542"/>
      <c r="C20" s="542"/>
      <c r="D20" s="542"/>
      <c r="E20" s="542"/>
      <c r="F20" s="542"/>
      <c r="G20" s="542"/>
      <c r="H20" s="542"/>
      <c r="I20" s="542"/>
      <c r="J20" s="542"/>
      <c r="K20" s="542"/>
      <c r="L20" s="542"/>
      <c r="M20" s="542"/>
      <c r="N20" s="542"/>
      <c r="O20" s="542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406</v>
      </c>
    </row>
    <row r="22" spans="1:15" ht="15" customHeight="1" x14ac:dyDescent="0.25">
      <c r="A22" s="546" t="s">
        <v>5</v>
      </c>
      <c r="B22" s="549" t="s">
        <v>327</v>
      </c>
      <c r="C22" s="549" t="s">
        <v>54</v>
      </c>
      <c r="D22" s="527" t="s">
        <v>336</v>
      </c>
      <c r="E22" s="530" t="s">
        <v>194</v>
      </c>
      <c r="F22" s="531"/>
      <c r="G22" s="532"/>
      <c r="H22" s="552" t="s">
        <v>338</v>
      </c>
      <c r="I22" s="555" t="s">
        <v>194</v>
      </c>
      <c r="J22" s="556"/>
      <c r="K22" s="556"/>
      <c r="L22" s="526" t="s">
        <v>0</v>
      </c>
      <c r="M22" s="526" t="s">
        <v>194</v>
      </c>
      <c r="N22" s="526"/>
      <c r="O22" s="526"/>
    </row>
    <row r="23" spans="1:15" x14ac:dyDescent="0.25">
      <c r="A23" s="547"/>
      <c r="B23" s="550"/>
      <c r="C23" s="550"/>
      <c r="D23" s="528"/>
      <c r="E23" s="530" t="s">
        <v>1</v>
      </c>
      <c r="F23" s="532"/>
      <c r="G23" s="527" t="s">
        <v>2</v>
      </c>
      <c r="H23" s="553"/>
      <c r="I23" s="555" t="s">
        <v>1</v>
      </c>
      <c r="J23" s="557"/>
      <c r="K23" s="567" t="s">
        <v>2</v>
      </c>
      <c r="L23" s="526"/>
      <c r="M23" s="526" t="s">
        <v>1</v>
      </c>
      <c r="N23" s="526"/>
      <c r="O23" s="537" t="s">
        <v>2</v>
      </c>
    </row>
    <row r="24" spans="1:15" ht="49.5" customHeight="1" x14ac:dyDescent="0.25">
      <c r="A24" s="548"/>
      <c r="B24" s="551"/>
      <c r="C24" s="551"/>
      <c r="D24" s="529"/>
      <c r="E24" s="60" t="s">
        <v>3</v>
      </c>
      <c r="F24" s="483" t="s">
        <v>4</v>
      </c>
      <c r="G24" s="529"/>
      <c r="H24" s="554"/>
      <c r="I24" s="61" t="s">
        <v>3</v>
      </c>
      <c r="J24" s="481" t="s">
        <v>4</v>
      </c>
      <c r="K24" s="568"/>
      <c r="L24" s="526"/>
      <c r="M24" s="482" t="s">
        <v>3</v>
      </c>
      <c r="N24" s="478" t="s">
        <v>4</v>
      </c>
      <c r="O24" s="537"/>
    </row>
    <row r="25" spans="1:15" ht="15.95" customHeight="1" x14ac:dyDescent="0.25">
      <c r="A25" s="137" t="s">
        <v>71</v>
      </c>
      <c r="B25" s="569" t="s">
        <v>6</v>
      </c>
      <c r="C25" s="572"/>
      <c r="D25" s="570"/>
      <c r="E25" s="570"/>
      <c r="F25" s="570"/>
      <c r="G25" s="570"/>
      <c r="H25" s="570"/>
      <c r="I25" s="570"/>
      <c r="J25" s="570"/>
      <c r="K25" s="570"/>
      <c r="L25" s="570"/>
      <c r="M25" s="570"/>
      <c r="N25" s="570"/>
      <c r="O25" s="571"/>
    </row>
    <row r="26" spans="1:15" ht="15" customHeight="1" x14ac:dyDescent="0.25">
      <c r="A26" s="5" t="s">
        <v>182</v>
      </c>
      <c r="B26" s="6" t="s">
        <v>56</v>
      </c>
      <c r="C26" s="143" t="s">
        <v>9</v>
      </c>
      <c r="D26" s="419">
        <f>E26+G26</f>
        <v>86.6</v>
      </c>
      <c r="E26" s="8">
        <v>86.6</v>
      </c>
      <c r="F26" s="8">
        <v>64.400000000000006</v>
      </c>
      <c r="G26" s="8">
        <f t="shared" ref="G26" si="0">G27+G28</f>
        <v>0</v>
      </c>
      <c r="H26" s="9">
        <f>I26+K26</f>
        <v>0</v>
      </c>
      <c r="I26" s="9"/>
      <c r="J26" s="9"/>
      <c r="K26" s="217">
        <f t="shared" ref="K26" si="1">K27+K28</f>
        <v>0</v>
      </c>
      <c r="L26" s="11">
        <f>M26+O26</f>
        <v>86.6</v>
      </c>
      <c r="M26" s="11">
        <f>M27+M28</f>
        <v>86.6</v>
      </c>
      <c r="N26" s="11">
        <f t="shared" ref="N26:O26" si="2">N27+N28</f>
        <v>64.399999999999991</v>
      </c>
      <c r="O26" s="11">
        <f t="shared" si="2"/>
        <v>0</v>
      </c>
    </row>
    <row r="27" spans="1:15" ht="15" hidden="1" customHeight="1" x14ac:dyDescent="0.25">
      <c r="A27" s="40"/>
      <c r="B27" s="244" t="s">
        <v>8</v>
      </c>
      <c r="C27" s="421"/>
      <c r="D27" s="420">
        <f t="shared" ref="D27:D90" si="3">E27+G27</f>
        <v>82.6</v>
      </c>
      <c r="E27" s="233">
        <v>82.6</v>
      </c>
      <c r="F27" s="233">
        <v>61.4</v>
      </c>
      <c r="G27" s="233"/>
      <c r="H27" s="346">
        <f t="shared" ref="H27:H90" si="4">I27+K27</f>
        <v>2.5</v>
      </c>
      <c r="I27" s="233">
        <v>2.5</v>
      </c>
      <c r="J27" s="233">
        <v>1.9</v>
      </c>
      <c r="K27" s="347"/>
      <c r="L27" s="346">
        <f t="shared" ref="L27:L28" si="5">M27+O27</f>
        <v>85.1</v>
      </c>
      <c r="M27" s="346">
        <f t="shared" ref="M27:O28" si="6">E27+I27</f>
        <v>85.1</v>
      </c>
      <c r="N27" s="346">
        <f t="shared" si="6"/>
        <v>63.3</v>
      </c>
      <c r="O27" s="346">
        <f t="shared" si="6"/>
        <v>0</v>
      </c>
    </row>
    <row r="28" spans="1:15" ht="15" customHeight="1" x14ac:dyDescent="0.25">
      <c r="A28" s="40"/>
      <c r="B28" s="418" t="s">
        <v>159</v>
      </c>
      <c r="C28" s="7"/>
      <c r="D28" s="419">
        <f t="shared" si="3"/>
        <v>1.5</v>
      </c>
      <c r="E28" s="16">
        <v>1.5</v>
      </c>
      <c r="F28" s="16">
        <v>1.1000000000000001</v>
      </c>
      <c r="G28" s="16"/>
      <c r="H28" s="9">
        <f t="shared" si="4"/>
        <v>0</v>
      </c>
      <c r="I28" s="10"/>
      <c r="J28" s="10"/>
      <c r="K28" s="188"/>
      <c r="L28" s="11">
        <f t="shared" si="5"/>
        <v>1.5</v>
      </c>
      <c r="M28" s="11">
        <f t="shared" si="6"/>
        <v>1.5</v>
      </c>
      <c r="N28" s="11">
        <f t="shared" si="6"/>
        <v>1.1000000000000001</v>
      </c>
      <c r="O28" s="11">
        <f t="shared" si="6"/>
        <v>0</v>
      </c>
    </row>
    <row r="29" spans="1:15" ht="15" customHeight="1" x14ac:dyDescent="0.25">
      <c r="A29" s="5" t="s">
        <v>72</v>
      </c>
      <c r="B29" s="220" t="s">
        <v>20</v>
      </c>
      <c r="C29" s="138"/>
      <c r="D29" s="8">
        <f t="shared" si="3"/>
        <v>3257.1000000000004</v>
      </c>
      <c r="E29" s="8">
        <f>E30+E33+E34+E35</f>
        <v>3018.0000000000005</v>
      </c>
      <c r="F29" s="8">
        <f>F30+F33+F34+F35</f>
        <v>1376.7</v>
      </c>
      <c r="G29" s="8">
        <f>G30+G33+G34+G35</f>
        <v>239.1</v>
      </c>
      <c r="H29" s="9">
        <f t="shared" si="4"/>
        <v>0.29999999999999982</v>
      </c>
      <c r="I29" s="9">
        <f t="shared" ref="I29:O29" si="7">I30+I33+I34+I35</f>
        <v>-4.3</v>
      </c>
      <c r="J29" s="9">
        <f t="shared" si="7"/>
        <v>-19.399999999999999</v>
      </c>
      <c r="K29" s="217">
        <f t="shared" si="7"/>
        <v>4.5999999999999996</v>
      </c>
      <c r="L29" s="11">
        <f t="shared" si="7"/>
        <v>3257.4</v>
      </c>
      <c r="M29" s="11">
        <f t="shared" si="7"/>
        <v>3013.7000000000003</v>
      </c>
      <c r="N29" s="11">
        <f t="shared" si="7"/>
        <v>1357.3</v>
      </c>
      <c r="O29" s="11">
        <f t="shared" si="7"/>
        <v>243.7</v>
      </c>
    </row>
    <row r="30" spans="1:15" ht="15" customHeight="1" x14ac:dyDescent="0.25">
      <c r="A30" s="19"/>
      <c r="B30" s="6"/>
      <c r="C30" s="143" t="s">
        <v>9</v>
      </c>
      <c r="D30" s="419">
        <f t="shared" si="3"/>
        <v>2540.4</v>
      </c>
      <c r="E30" s="16">
        <f>E31+E32</f>
        <v>2345.3000000000002</v>
      </c>
      <c r="F30" s="16">
        <f t="shared" ref="F30:G30" si="8">F31+F32</f>
        <v>1376.7</v>
      </c>
      <c r="G30" s="16">
        <f t="shared" si="8"/>
        <v>195.1</v>
      </c>
      <c r="H30" s="9">
        <f t="shared" si="4"/>
        <v>-5.8</v>
      </c>
      <c r="I30" s="9">
        <f>I31+I32</f>
        <v>-5.8</v>
      </c>
      <c r="J30" s="9">
        <f t="shared" ref="J30:K30" si="9">J31+J32</f>
        <v>-19.399999999999999</v>
      </c>
      <c r="K30" s="217">
        <f t="shared" si="9"/>
        <v>0</v>
      </c>
      <c r="L30" s="11">
        <f>M30+O30</f>
        <v>2534.6</v>
      </c>
      <c r="M30" s="11">
        <f t="shared" ref="M30:O34" si="10">E30+I30</f>
        <v>2339.5</v>
      </c>
      <c r="N30" s="11">
        <f t="shared" si="10"/>
        <v>1357.3</v>
      </c>
      <c r="O30" s="11">
        <f t="shared" si="10"/>
        <v>195.1</v>
      </c>
    </row>
    <row r="31" spans="1:15" ht="15" hidden="1" customHeight="1" x14ac:dyDescent="0.25">
      <c r="A31" s="40"/>
      <c r="B31" s="244" t="s">
        <v>8</v>
      </c>
      <c r="C31" s="421"/>
      <c r="D31" s="420">
        <f t="shared" si="3"/>
        <v>2520.9</v>
      </c>
      <c r="E31" s="233">
        <v>2325.8000000000002</v>
      </c>
      <c r="F31" s="233">
        <v>1361.8</v>
      </c>
      <c r="G31" s="233">
        <v>195.1</v>
      </c>
      <c r="H31" s="346">
        <f t="shared" si="4"/>
        <v>-5.8</v>
      </c>
      <c r="I31" s="233">
        <v>-5.8</v>
      </c>
      <c r="J31" s="233">
        <v>-19.399999999999999</v>
      </c>
      <c r="K31" s="347"/>
      <c r="L31" s="346">
        <f t="shared" ref="L31:L32" si="11">M31+O31</f>
        <v>2515.1</v>
      </c>
      <c r="M31" s="346">
        <f t="shared" si="10"/>
        <v>2320</v>
      </c>
      <c r="N31" s="346">
        <f t="shared" si="10"/>
        <v>1342.3999999999999</v>
      </c>
      <c r="O31" s="346">
        <f t="shared" si="10"/>
        <v>195.1</v>
      </c>
    </row>
    <row r="32" spans="1:15" ht="15" customHeight="1" x14ac:dyDescent="0.25">
      <c r="A32" s="40"/>
      <c r="B32" s="418" t="s">
        <v>159</v>
      </c>
      <c r="C32" s="7"/>
      <c r="D32" s="419">
        <f t="shared" si="3"/>
        <v>19.5</v>
      </c>
      <c r="E32" s="16">
        <v>19.5</v>
      </c>
      <c r="F32" s="16">
        <v>14.9</v>
      </c>
      <c r="G32" s="16"/>
      <c r="H32" s="9">
        <f t="shared" si="4"/>
        <v>0</v>
      </c>
      <c r="I32" s="10"/>
      <c r="J32" s="10"/>
      <c r="K32" s="188"/>
      <c r="L32" s="11">
        <f t="shared" si="11"/>
        <v>19.5</v>
      </c>
      <c r="M32" s="11">
        <f t="shared" si="10"/>
        <v>19.5</v>
      </c>
      <c r="N32" s="11">
        <f t="shared" si="10"/>
        <v>14.9</v>
      </c>
      <c r="O32" s="11">
        <f t="shared" si="10"/>
        <v>0</v>
      </c>
    </row>
    <row r="33" spans="1:15" ht="15" customHeight="1" x14ac:dyDescent="0.25">
      <c r="A33" s="19"/>
      <c r="B33" s="236"/>
      <c r="C33" s="77" t="s">
        <v>25</v>
      </c>
      <c r="D33" s="8">
        <f t="shared" si="3"/>
        <v>481.3</v>
      </c>
      <c r="E33" s="16">
        <v>481.3</v>
      </c>
      <c r="F33" s="16"/>
      <c r="G33" s="16"/>
      <c r="H33" s="9">
        <f t="shared" si="4"/>
        <v>0</v>
      </c>
      <c r="I33" s="10"/>
      <c r="J33" s="10"/>
      <c r="K33" s="188"/>
      <c r="L33" s="11">
        <f>M33+O33</f>
        <v>481.3</v>
      </c>
      <c r="M33" s="11">
        <f t="shared" si="10"/>
        <v>481.3</v>
      </c>
      <c r="N33" s="11">
        <f t="shared" si="10"/>
        <v>0</v>
      </c>
      <c r="O33" s="11">
        <f t="shared" si="10"/>
        <v>0</v>
      </c>
    </row>
    <row r="34" spans="1:15" ht="14.25" customHeight="1" x14ac:dyDescent="0.25">
      <c r="A34" s="19"/>
      <c r="B34" s="348"/>
      <c r="C34" s="30" t="s">
        <v>22</v>
      </c>
      <c r="D34" s="8">
        <f t="shared" si="3"/>
        <v>235.4</v>
      </c>
      <c r="E34" s="16">
        <v>191.4</v>
      </c>
      <c r="F34" s="16"/>
      <c r="G34" s="16">
        <v>44</v>
      </c>
      <c r="H34" s="9">
        <f t="shared" si="4"/>
        <v>6.1</v>
      </c>
      <c r="I34" s="10">
        <v>1.5</v>
      </c>
      <c r="J34" s="10"/>
      <c r="K34" s="188">
        <v>4.5999999999999996</v>
      </c>
      <c r="L34" s="12">
        <f>M34+O34</f>
        <v>241.5</v>
      </c>
      <c r="M34" s="12">
        <f t="shared" si="10"/>
        <v>192.9</v>
      </c>
      <c r="N34" s="12">
        <f t="shared" si="10"/>
        <v>0</v>
      </c>
      <c r="O34" s="12">
        <f t="shared" si="10"/>
        <v>48.6</v>
      </c>
    </row>
    <row r="35" spans="1:15" ht="14.25" hidden="1" customHeight="1" x14ac:dyDescent="0.25">
      <c r="A35" s="133"/>
      <c r="B35" s="349"/>
      <c r="C35" s="252">
        <v>10</v>
      </c>
      <c r="D35" s="8">
        <f t="shared" si="3"/>
        <v>0</v>
      </c>
      <c r="E35" s="16"/>
      <c r="F35" s="16"/>
      <c r="G35" s="16"/>
      <c r="H35" s="9">
        <f t="shared" si="4"/>
        <v>0</v>
      </c>
      <c r="I35" s="10"/>
      <c r="J35" s="10"/>
      <c r="K35" s="188"/>
      <c r="L35" s="12">
        <f>M35+O35</f>
        <v>0</v>
      </c>
      <c r="M35" s="12">
        <f>E35+I35</f>
        <v>0</v>
      </c>
      <c r="N35" s="12">
        <f>F35+J35</f>
        <v>0</v>
      </c>
      <c r="O35" s="12">
        <f>G35+K35</f>
        <v>0</v>
      </c>
    </row>
    <row r="36" spans="1:15" ht="14.25" customHeight="1" x14ac:dyDescent="0.25">
      <c r="A36" s="5" t="s">
        <v>73</v>
      </c>
      <c r="B36" s="220" t="s">
        <v>7</v>
      </c>
      <c r="C36" s="15"/>
      <c r="D36" s="8">
        <f t="shared" si="3"/>
        <v>83.9</v>
      </c>
      <c r="E36" s="16">
        <f>SUM(E37:E41)</f>
        <v>83.9</v>
      </c>
      <c r="F36" s="16">
        <f>SUM(F37:F41)</f>
        <v>56.900000000000006</v>
      </c>
      <c r="G36" s="16">
        <f t="shared" ref="G36:O36" si="12">SUM(G37:G41)</f>
        <v>0</v>
      </c>
      <c r="H36" s="9">
        <f t="shared" si="4"/>
        <v>0</v>
      </c>
      <c r="I36" s="10">
        <f t="shared" si="12"/>
        <v>0</v>
      </c>
      <c r="J36" s="10">
        <f>SUM(J37:J41)</f>
        <v>-0.1</v>
      </c>
      <c r="K36" s="188">
        <f t="shared" si="12"/>
        <v>0</v>
      </c>
      <c r="L36" s="12">
        <f t="shared" si="12"/>
        <v>83.899999999999991</v>
      </c>
      <c r="M36" s="12">
        <f t="shared" si="12"/>
        <v>83.899999999999991</v>
      </c>
      <c r="N36" s="12">
        <f t="shared" si="12"/>
        <v>56.8</v>
      </c>
      <c r="O36" s="12">
        <f t="shared" si="12"/>
        <v>0</v>
      </c>
    </row>
    <row r="37" spans="1:15" ht="15" customHeight="1" x14ac:dyDescent="0.25">
      <c r="A37" s="19"/>
      <c r="B37" s="221"/>
      <c r="C37" s="15" t="s">
        <v>9</v>
      </c>
      <c r="D37" s="8">
        <f t="shared" si="3"/>
        <v>31.9</v>
      </c>
      <c r="E37" s="16">
        <v>31.9</v>
      </c>
      <c r="F37" s="16">
        <v>19.899999999999999</v>
      </c>
      <c r="G37" s="16"/>
      <c r="H37" s="9">
        <f t="shared" si="4"/>
        <v>-0.1</v>
      </c>
      <c r="I37" s="10">
        <v>-0.1</v>
      </c>
      <c r="J37" s="10">
        <v>-0.1</v>
      </c>
      <c r="K37" s="188"/>
      <c r="L37" s="12">
        <f t="shared" ref="L37:L52" si="13">M37+O37</f>
        <v>31.799999999999997</v>
      </c>
      <c r="M37" s="12">
        <f t="shared" ref="M37:O52" si="14">E37+I37</f>
        <v>31.799999999999997</v>
      </c>
      <c r="N37" s="12">
        <f t="shared" si="14"/>
        <v>19.799999999999997</v>
      </c>
      <c r="O37" s="12">
        <f t="shared" si="14"/>
        <v>0</v>
      </c>
    </row>
    <row r="38" spans="1:15" ht="15" customHeight="1" x14ac:dyDescent="0.25">
      <c r="A38" s="19"/>
      <c r="B38" s="221"/>
      <c r="C38" s="15" t="s">
        <v>31</v>
      </c>
      <c r="D38" s="8">
        <f t="shared" si="3"/>
        <v>2.7</v>
      </c>
      <c r="E38" s="16">
        <v>2.7</v>
      </c>
      <c r="F38" s="16">
        <v>2.1</v>
      </c>
      <c r="G38" s="16"/>
      <c r="H38" s="9">
        <f t="shared" si="4"/>
        <v>0.2</v>
      </c>
      <c r="I38" s="10">
        <v>0.2</v>
      </c>
      <c r="J38" s="10">
        <v>0.1</v>
      </c>
      <c r="K38" s="188"/>
      <c r="L38" s="12">
        <f t="shared" si="13"/>
        <v>2.9000000000000004</v>
      </c>
      <c r="M38" s="12">
        <f t="shared" si="14"/>
        <v>2.9000000000000004</v>
      </c>
      <c r="N38" s="12">
        <f t="shared" si="14"/>
        <v>2.2000000000000002</v>
      </c>
      <c r="O38" s="12">
        <f t="shared" si="14"/>
        <v>0</v>
      </c>
    </row>
    <row r="39" spans="1:15" ht="15" customHeight="1" x14ac:dyDescent="0.25">
      <c r="A39" s="19"/>
      <c r="B39" s="221"/>
      <c r="C39" s="15" t="s">
        <v>22</v>
      </c>
      <c r="D39" s="8">
        <f t="shared" si="3"/>
        <v>26.6</v>
      </c>
      <c r="E39" s="16">
        <v>26.6</v>
      </c>
      <c r="F39" s="16">
        <v>20.399999999999999</v>
      </c>
      <c r="G39" s="16"/>
      <c r="H39" s="9">
        <f t="shared" si="4"/>
        <v>-0.1</v>
      </c>
      <c r="I39" s="10">
        <v>-0.1</v>
      </c>
      <c r="J39" s="10">
        <v>-0.1</v>
      </c>
      <c r="K39" s="188"/>
      <c r="L39" s="12">
        <f t="shared" si="13"/>
        <v>26.5</v>
      </c>
      <c r="M39" s="12">
        <f t="shared" si="14"/>
        <v>26.5</v>
      </c>
      <c r="N39" s="12">
        <f t="shared" si="14"/>
        <v>20.299999999999997</v>
      </c>
      <c r="O39" s="12">
        <f t="shared" si="14"/>
        <v>0</v>
      </c>
    </row>
    <row r="40" spans="1:15" ht="15" customHeight="1" x14ac:dyDescent="0.25">
      <c r="A40" s="19"/>
      <c r="B40" s="221"/>
      <c r="C40" s="89" t="s">
        <v>30</v>
      </c>
      <c r="D40" s="8">
        <f t="shared" si="3"/>
        <v>7.2</v>
      </c>
      <c r="E40" s="16">
        <v>7.2</v>
      </c>
      <c r="F40" s="16">
        <v>2.7</v>
      </c>
      <c r="G40" s="16"/>
      <c r="H40" s="9">
        <f t="shared" si="4"/>
        <v>0</v>
      </c>
      <c r="I40" s="10"/>
      <c r="J40" s="10"/>
      <c r="K40" s="188"/>
      <c r="L40" s="12">
        <f t="shared" si="13"/>
        <v>7.2</v>
      </c>
      <c r="M40" s="12">
        <f t="shared" si="14"/>
        <v>7.2</v>
      </c>
      <c r="N40" s="12">
        <f t="shared" si="14"/>
        <v>2.7</v>
      </c>
      <c r="O40" s="12">
        <f t="shared" si="14"/>
        <v>0</v>
      </c>
    </row>
    <row r="41" spans="1:15" ht="15" customHeight="1" x14ac:dyDescent="0.25">
      <c r="A41" s="222"/>
      <c r="B41" s="223"/>
      <c r="C41" s="89" t="s">
        <v>24</v>
      </c>
      <c r="D41" s="8">
        <f t="shared" si="3"/>
        <v>15.5</v>
      </c>
      <c r="E41" s="16">
        <v>15.5</v>
      </c>
      <c r="F41" s="16">
        <v>11.8</v>
      </c>
      <c r="G41" s="16"/>
      <c r="H41" s="9">
        <f t="shared" si="4"/>
        <v>0</v>
      </c>
      <c r="I41" s="10"/>
      <c r="J41" s="10"/>
      <c r="K41" s="188"/>
      <c r="L41" s="11">
        <f>M41+O41</f>
        <v>15.5</v>
      </c>
      <c r="M41" s="11">
        <f>E41+I41</f>
        <v>15.5</v>
      </c>
      <c r="N41" s="11">
        <f>F41+J41</f>
        <v>11.8</v>
      </c>
      <c r="O41" s="11">
        <f>G41+K41</f>
        <v>0</v>
      </c>
    </row>
    <row r="42" spans="1:15" ht="15" customHeight="1" x14ac:dyDescent="0.25">
      <c r="A42" s="5" t="s">
        <v>74</v>
      </c>
      <c r="B42" s="17" t="s">
        <v>10</v>
      </c>
      <c r="C42" s="15"/>
      <c r="D42" s="8">
        <f t="shared" si="3"/>
        <v>81</v>
      </c>
      <c r="E42" s="16">
        <f>SUM(E43:E46)</f>
        <v>81</v>
      </c>
      <c r="F42" s="16">
        <f>SUM(F43:F46)</f>
        <v>57.900000000000006</v>
      </c>
      <c r="G42" s="16">
        <f t="shared" ref="G42:O42" si="15">SUM(G43:G46)</f>
        <v>0</v>
      </c>
      <c r="H42" s="9">
        <f t="shared" si="4"/>
        <v>0</v>
      </c>
      <c r="I42" s="10">
        <f t="shared" si="15"/>
        <v>0</v>
      </c>
      <c r="J42" s="10">
        <f t="shared" si="15"/>
        <v>0</v>
      </c>
      <c r="K42" s="188">
        <f t="shared" si="15"/>
        <v>0</v>
      </c>
      <c r="L42" s="12">
        <f t="shared" si="15"/>
        <v>81</v>
      </c>
      <c r="M42" s="12">
        <f t="shared" si="15"/>
        <v>81</v>
      </c>
      <c r="N42" s="12">
        <f t="shared" si="15"/>
        <v>57.900000000000006</v>
      </c>
      <c r="O42" s="12">
        <f t="shared" si="15"/>
        <v>0</v>
      </c>
    </row>
    <row r="43" spans="1:15" ht="15" customHeight="1" x14ac:dyDescent="0.25">
      <c r="A43" s="19"/>
      <c r="C43" s="15" t="s">
        <v>9</v>
      </c>
      <c r="D43" s="8">
        <f t="shared" si="3"/>
        <v>34.9</v>
      </c>
      <c r="E43" s="16">
        <v>34.9</v>
      </c>
      <c r="F43" s="16">
        <v>22.8</v>
      </c>
      <c r="G43" s="16"/>
      <c r="H43" s="9">
        <f t="shared" si="4"/>
        <v>0</v>
      </c>
      <c r="I43" s="10"/>
      <c r="J43" s="10"/>
      <c r="K43" s="188"/>
      <c r="L43" s="12">
        <f t="shared" si="13"/>
        <v>34.9</v>
      </c>
      <c r="M43" s="12">
        <f t="shared" si="14"/>
        <v>34.9</v>
      </c>
      <c r="N43" s="12">
        <f t="shared" si="14"/>
        <v>22.8</v>
      </c>
      <c r="O43" s="12">
        <f t="shared" si="14"/>
        <v>0</v>
      </c>
    </row>
    <row r="44" spans="1:15" ht="15" customHeight="1" x14ac:dyDescent="0.25">
      <c r="A44" s="19"/>
      <c r="C44" s="15" t="s">
        <v>31</v>
      </c>
      <c r="D44" s="8">
        <f t="shared" si="3"/>
        <v>3</v>
      </c>
      <c r="E44" s="16">
        <v>3</v>
      </c>
      <c r="F44" s="16">
        <v>2.2999999999999998</v>
      </c>
      <c r="G44" s="16"/>
      <c r="H44" s="9">
        <f t="shared" si="4"/>
        <v>0</v>
      </c>
      <c r="I44" s="10"/>
      <c r="J44" s="10"/>
      <c r="K44" s="188"/>
      <c r="L44" s="12">
        <f t="shared" si="13"/>
        <v>3</v>
      </c>
      <c r="M44" s="12">
        <f t="shared" si="14"/>
        <v>3</v>
      </c>
      <c r="N44" s="12">
        <f t="shared" si="14"/>
        <v>2.2999999999999998</v>
      </c>
      <c r="O44" s="12">
        <f t="shared" si="14"/>
        <v>0</v>
      </c>
    </row>
    <row r="45" spans="1:15" ht="15" customHeight="1" x14ac:dyDescent="0.25">
      <c r="A45" s="19"/>
      <c r="C45" s="15" t="s">
        <v>22</v>
      </c>
      <c r="D45" s="8">
        <f t="shared" si="3"/>
        <v>25.5</v>
      </c>
      <c r="E45" s="16">
        <v>25.5</v>
      </c>
      <c r="F45" s="16">
        <v>19.5</v>
      </c>
      <c r="G45" s="16"/>
      <c r="H45" s="9">
        <f t="shared" si="4"/>
        <v>0</v>
      </c>
      <c r="I45" s="10"/>
      <c r="J45" s="10"/>
      <c r="K45" s="188"/>
      <c r="L45" s="12">
        <f t="shared" si="13"/>
        <v>25.5</v>
      </c>
      <c r="M45" s="12">
        <f t="shared" si="14"/>
        <v>25.5</v>
      </c>
      <c r="N45" s="12">
        <f t="shared" si="14"/>
        <v>19.5</v>
      </c>
      <c r="O45" s="12">
        <f t="shared" si="14"/>
        <v>0</v>
      </c>
    </row>
    <row r="46" spans="1:15" ht="15" customHeight="1" x14ac:dyDescent="0.25">
      <c r="A46" s="40"/>
      <c r="B46" s="218"/>
      <c r="C46" s="89" t="s">
        <v>24</v>
      </c>
      <c r="D46" s="8">
        <f t="shared" si="3"/>
        <v>17.600000000000001</v>
      </c>
      <c r="E46" s="16">
        <v>17.600000000000001</v>
      </c>
      <c r="F46" s="16">
        <v>13.3</v>
      </c>
      <c r="G46" s="16"/>
      <c r="H46" s="9">
        <f t="shared" si="4"/>
        <v>0</v>
      </c>
      <c r="I46" s="10"/>
      <c r="J46" s="10"/>
      <c r="K46" s="188"/>
      <c r="L46" s="11">
        <f>M46+O46</f>
        <v>17.600000000000001</v>
      </c>
      <c r="M46" s="11">
        <f>E46+I46</f>
        <v>17.600000000000001</v>
      </c>
      <c r="N46" s="11">
        <f>F46+J46</f>
        <v>13.3</v>
      </c>
      <c r="O46" s="11">
        <f>G46+K46</f>
        <v>0</v>
      </c>
    </row>
    <row r="47" spans="1:15" ht="15" customHeight="1" x14ac:dyDescent="0.25">
      <c r="A47" s="5" t="s">
        <v>75</v>
      </c>
      <c r="B47" s="17" t="s">
        <v>11</v>
      </c>
      <c r="C47" s="15"/>
      <c r="D47" s="8">
        <f t="shared" si="3"/>
        <v>145.69999999999999</v>
      </c>
      <c r="E47" s="16">
        <f>SUM(E48:E52)</f>
        <v>145.69999999999999</v>
      </c>
      <c r="F47" s="16">
        <f>SUM(F48:F52)</f>
        <v>96.899999999999991</v>
      </c>
      <c r="G47" s="16">
        <f t="shared" ref="G47:O47" si="16">SUM(G48:G52)</f>
        <v>0</v>
      </c>
      <c r="H47" s="9">
        <f t="shared" si="4"/>
        <v>0</v>
      </c>
      <c r="I47" s="10">
        <f t="shared" si="16"/>
        <v>0</v>
      </c>
      <c r="J47" s="10">
        <f t="shared" si="16"/>
        <v>0</v>
      </c>
      <c r="K47" s="188">
        <f t="shared" si="16"/>
        <v>0</v>
      </c>
      <c r="L47" s="12">
        <f t="shared" si="16"/>
        <v>145.69999999999999</v>
      </c>
      <c r="M47" s="12">
        <f t="shared" si="16"/>
        <v>145.69999999999999</v>
      </c>
      <c r="N47" s="12">
        <f t="shared" si="16"/>
        <v>96.899999999999991</v>
      </c>
      <c r="O47" s="12">
        <f t="shared" si="16"/>
        <v>0</v>
      </c>
    </row>
    <row r="48" spans="1:15" ht="15" customHeight="1" x14ac:dyDescent="0.25">
      <c r="A48" s="19"/>
      <c r="C48" s="15" t="s">
        <v>9</v>
      </c>
      <c r="D48" s="8">
        <f t="shared" si="3"/>
        <v>45</v>
      </c>
      <c r="E48" s="16">
        <v>45</v>
      </c>
      <c r="F48" s="16">
        <v>28.7</v>
      </c>
      <c r="G48" s="16"/>
      <c r="H48" s="9">
        <f t="shared" si="4"/>
        <v>0</v>
      </c>
      <c r="I48" s="10"/>
      <c r="J48" s="10"/>
      <c r="K48" s="188"/>
      <c r="L48" s="12">
        <f t="shared" si="13"/>
        <v>45</v>
      </c>
      <c r="M48" s="12">
        <f t="shared" si="14"/>
        <v>45</v>
      </c>
      <c r="N48" s="12">
        <f t="shared" si="14"/>
        <v>28.7</v>
      </c>
      <c r="O48" s="12">
        <f t="shared" si="14"/>
        <v>0</v>
      </c>
    </row>
    <row r="49" spans="1:15" ht="15" customHeight="1" x14ac:dyDescent="0.25">
      <c r="A49" s="19"/>
      <c r="C49" s="15" t="s">
        <v>31</v>
      </c>
      <c r="D49" s="8">
        <f t="shared" si="3"/>
        <v>5.9</v>
      </c>
      <c r="E49" s="16">
        <v>5.9</v>
      </c>
      <c r="F49" s="16">
        <v>4.5</v>
      </c>
      <c r="G49" s="16"/>
      <c r="H49" s="9">
        <f t="shared" si="4"/>
        <v>0</v>
      </c>
      <c r="I49" s="10"/>
      <c r="J49" s="10"/>
      <c r="K49" s="188"/>
      <c r="L49" s="12">
        <f t="shared" si="13"/>
        <v>5.9</v>
      </c>
      <c r="M49" s="12">
        <f t="shared" si="14"/>
        <v>5.9</v>
      </c>
      <c r="N49" s="12">
        <f t="shared" si="14"/>
        <v>4.5</v>
      </c>
      <c r="O49" s="12">
        <f t="shared" si="14"/>
        <v>0</v>
      </c>
    </row>
    <row r="50" spans="1:15" ht="15" customHeight="1" x14ac:dyDescent="0.25">
      <c r="A50" s="19"/>
      <c r="C50" s="15" t="s">
        <v>22</v>
      </c>
      <c r="D50" s="8">
        <f t="shared" si="3"/>
        <v>71.3</v>
      </c>
      <c r="E50" s="16">
        <v>71.3</v>
      </c>
      <c r="F50" s="16">
        <v>45.9</v>
      </c>
      <c r="G50" s="16"/>
      <c r="H50" s="9">
        <f t="shared" si="4"/>
        <v>0</v>
      </c>
      <c r="I50" s="10"/>
      <c r="J50" s="10"/>
      <c r="K50" s="188"/>
      <c r="L50" s="12">
        <f t="shared" si="13"/>
        <v>71.3</v>
      </c>
      <c r="M50" s="12">
        <f t="shared" si="14"/>
        <v>71.3</v>
      </c>
      <c r="N50" s="12">
        <f t="shared" si="14"/>
        <v>45.9</v>
      </c>
      <c r="O50" s="12">
        <f t="shared" si="14"/>
        <v>0</v>
      </c>
    </row>
    <row r="51" spans="1:15" ht="15" customHeight="1" x14ac:dyDescent="0.25">
      <c r="A51" s="19"/>
      <c r="C51" s="89" t="s">
        <v>30</v>
      </c>
      <c r="D51" s="8">
        <f t="shared" si="3"/>
        <v>3.6</v>
      </c>
      <c r="E51" s="16">
        <v>3.6</v>
      </c>
      <c r="F51" s="16">
        <v>2.7</v>
      </c>
      <c r="G51" s="16"/>
      <c r="H51" s="9">
        <f t="shared" si="4"/>
        <v>0</v>
      </c>
      <c r="I51" s="10"/>
      <c r="J51" s="10"/>
      <c r="K51" s="188"/>
      <c r="L51" s="12">
        <f t="shared" si="13"/>
        <v>3.6</v>
      </c>
      <c r="M51" s="12">
        <f t="shared" si="14"/>
        <v>3.6</v>
      </c>
      <c r="N51" s="12">
        <f t="shared" si="14"/>
        <v>2.7</v>
      </c>
      <c r="O51" s="12">
        <f t="shared" si="14"/>
        <v>0</v>
      </c>
    </row>
    <row r="52" spans="1:15" ht="15" customHeight="1" x14ac:dyDescent="0.25">
      <c r="A52" s="40"/>
      <c r="B52" s="218"/>
      <c r="C52" s="89" t="s">
        <v>24</v>
      </c>
      <c r="D52" s="8">
        <f t="shared" si="3"/>
        <v>19.899999999999999</v>
      </c>
      <c r="E52" s="16">
        <v>19.899999999999999</v>
      </c>
      <c r="F52" s="16">
        <v>15.1</v>
      </c>
      <c r="G52" s="16"/>
      <c r="H52" s="9">
        <f t="shared" si="4"/>
        <v>0</v>
      </c>
      <c r="I52" s="10"/>
      <c r="J52" s="10"/>
      <c r="K52" s="188"/>
      <c r="L52" s="12">
        <f t="shared" si="13"/>
        <v>19.899999999999999</v>
      </c>
      <c r="M52" s="12">
        <f t="shared" si="14"/>
        <v>19.899999999999999</v>
      </c>
      <c r="N52" s="12">
        <f t="shared" si="14"/>
        <v>15.1</v>
      </c>
      <c r="O52" s="12">
        <f t="shared" si="14"/>
        <v>0</v>
      </c>
    </row>
    <row r="53" spans="1:15" ht="15" customHeight="1" x14ac:dyDescent="0.25">
      <c r="A53" s="5" t="s">
        <v>76</v>
      </c>
      <c r="B53" s="17" t="s">
        <v>12</v>
      </c>
      <c r="C53" s="15"/>
      <c r="D53" s="8">
        <f t="shared" si="3"/>
        <v>123.5</v>
      </c>
      <c r="E53" s="16">
        <f>SUM(E54:E57)</f>
        <v>123.5</v>
      </c>
      <c r="F53" s="16">
        <f>SUM(F54:F57)</f>
        <v>83.5</v>
      </c>
      <c r="G53" s="16">
        <f t="shared" ref="G53:O53" si="17">SUM(G54:G57)</f>
        <v>0</v>
      </c>
      <c r="H53" s="9">
        <f t="shared" si="4"/>
        <v>0</v>
      </c>
      <c r="I53" s="10">
        <f t="shared" si="17"/>
        <v>0</v>
      </c>
      <c r="J53" s="10">
        <f t="shared" si="17"/>
        <v>-0.10000000000000003</v>
      </c>
      <c r="K53" s="188">
        <f t="shared" si="17"/>
        <v>0</v>
      </c>
      <c r="L53" s="12">
        <f t="shared" si="17"/>
        <v>123.5</v>
      </c>
      <c r="M53" s="12">
        <f t="shared" si="17"/>
        <v>123.5</v>
      </c>
      <c r="N53" s="12">
        <f t="shared" si="17"/>
        <v>83.399999999999991</v>
      </c>
      <c r="O53" s="12">
        <f t="shared" si="17"/>
        <v>0</v>
      </c>
    </row>
    <row r="54" spans="1:15" ht="15" customHeight="1" x14ac:dyDescent="0.25">
      <c r="A54" s="19"/>
      <c r="C54" s="15" t="s">
        <v>9</v>
      </c>
      <c r="D54" s="8">
        <f t="shared" si="3"/>
        <v>39.4</v>
      </c>
      <c r="E54" s="16">
        <v>39.4</v>
      </c>
      <c r="F54" s="16">
        <v>24.6</v>
      </c>
      <c r="G54" s="16"/>
      <c r="H54" s="9">
        <f t="shared" si="4"/>
        <v>-0.4</v>
      </c>
      <c r="I54" s="10">
        <v>-0.4</v>
      </c>
      <c r="J54" s="10">
        <v>-0.4</v>
      </c>
      <c r="K54" s="188"/>
      <c r="L54" s="12">
        <f t="shared" ref="L54:L69" si="18">M54+O54</f>
        <v>39</v>
      </c>
      <c r="M54" s="12">
        <f t="shared" ref="M54:O69" si="19">E54+I54</f>
        <v>39</v>
      </c>
      <c r="N54" s="12">
        <f t="shared" si="19"/>
        <v>24.200000000000003</v>
      </c>
      <c r="O54" s="12">
        <f t="shared" si="19"/>
        <v>0</v>
      </c>
    </row>
    <row r="55" spans="1:15" ht="15" customHeight="1" x14ac:dyDescent="0.25">
      <c r="A55" s="19"/>
      <c r="C55" s="15" t="s">
        <v>31</v>
      </c>
      <c r="D55" s="8">
        <f t="shared" si="3"/>
        <v>9</v>
      </c>
      <c r="E55" s="16">
        <v>9</v>
      </c>
      <c r="F55" s="16">
        <v>6.9</v>
      </c>
      <c r="G55" s="16"/>
      <c r="H55" s="9">
        <f t="shared" si="4"/>
        <v>0</v>
      </c>
      <c r="I55" s="10"/>
      <c r="J55" s="10"/>
      <c r="K55" s="188"/>
      <c r="L55" s="12">
        <f t="shared" si="18"/>
        <v>9</v>
      </c>
      <c r="M55" s="12">
        <f t="shared" si="19"/>
        <v>9</v>
      </c>
      <c r="N55" s="12">
        <f t="shared" si="19"/>
        <v>6.9</v>
      </c>
      <c r="O55" s="12">
        <f t="shared" si="19"/>
        <v>0</v>
      </c>
    </row>
    <row r="56" spans="1:15" ht="15" customHeight="1" x14ac:dyDescent="0.25">
      <c r="A56" s="19"/>
      <c r="C56" s="15" t="s">
        <v>22</v>
      </c>
      <c r="D56" s="8">
        <f t="shared" si="3"/>
        <v>58</v>
      </c>
      <c r="E56" s="16">
        <v>58</v>
      </c>
      <c r="F56" s="16">
        <v>39</v>
      </c>
      <c r="G56" s="16"/>
      <c r="H56" s="9">
        <f t="shared" si="4"/>
        <v>0</v>
      </c>
      <c r="I56" s="10"/>
      <c r="J56" s="10"/>
      <c r="K56" s="188"/>
      <c r="L56" s="12">
        <f t="shared" si="18"/>
        <v>58</v>
      </c>
      <c r="M56" s="12">
        <f t="shared" si="19"/>
        <v>58</v>
      </c>
      <c r="N56" s="12">
        <f t="shared" si="19"/>
        <v>39</v>
      </c>
      <c r="O56" s="12">
        <f t="shared" si="19"/>
        <v>0</v>
      </c>
    </row>
    <row r="57" spans="1:15" ht="15" customHeight="1" x14ac:dyDescent="0.25">
      <c r="A57" s="40"/>
      <c r="B57" s="218"/>
      <c r="C57" s="89" t="s">
        <v>24</v>
      </c>
      <c r="D57" s="8">
        <f t="shared" si="3"/>
        <v>17.100000000000001</v>
      </c>
      <c r="E57" s="16">
        <v>17.100000000000001</v>
      </c>
      <c r="F57" s="16">
        <v>13</v>
      </c>
      <c r="G57" s="16"/>
      <c r="H57" s="9">
        <f t="shared" si="4"/>
        <v>0.4</v>
      </c>
      <c r="I57" s="10">
        <v>0.4</v>
      </c>
      <c r="J57" s="10">
        <v>0.3</v>
      </c>
      <c r="K57" s="188"/>
      <c r="L57" s="11">
        <f>M57+O57</f>
        <v>17.5</v>
      </c>
      <c r="M57" s="11">
        <f>E57+I57</f>
        <v>17.5</v>
      </c>
      <c r="N57" s="11">
        <f>F57+J57</f>
        <v>13.3</v>
      </c>
      <c r="O57" s="11">
        <f>G57+K57</f>
        <v>0</v>
      </c>
    </row>
    <row r="58" spans="1:15" ht="15" customHeight="1" x14ac:dyDescent="0.25">
      <c r="A58" s="5" t="s">
        <v>77</v>
      </c>
      <c r="B58" s="17" t="s">
        <v>13</v>
      </c>
      <c r="C58" s="15"/>
      <c r="D58" s="8">
        <f t="shared" si="3"/>
        <v>82.4</v>
      </c>
      <c r="E58" s="16">
        <f>SUM(E59:E62)</f>
        <v>82.4</v>
      </c>
      <c r="F58" s="16">
        <f>SUM(F59:F62)</f>
        <v>57.900000000000006</v>
      </c>
      <c r="G58" s="16">
        <f>SUM(G59:G62)</f>
        <v>0</v>
      </c>
      <c r="H58" s="9">
        <f t="shared" si="4"/>
        <v>0</v>
      </c>
      <c r="I58" s="10">
        <f t="shared" ref="I58:O58" si="20">SUM(I59:I62)</f>
        <v>0</v>
      </c>
      <c r="J58" s="10">
        <f t="shared" si="20"/>
        <v>0</v>
      </c>
      <c r="K58" s="188">
        <f t="shared" si="20"/>
        <v>0</v>
      </c>
      <c r="L58" s="12">
        <f t="shared" si="20"/>
        <v>82.4</v>
      </c>
      <c r="M58" s="12">
        <f t="shared" si="20"/>
        <v>82.4</v>
      </c>
      <c r="N58" s="12">
        <f t="shared" si="20"/>
        <v>57.900000000000006</v>
      </c>
      <c r="O58" s="12">
        <f t="shared" si="20"/>
        <v>0</v>
      </c>
    </row>
    <row r="59" spans="1:15" ht="15" customHeight="1" x14ac:dyDescent="0.25">
      <c r="A59" s="19"/>
      <c r="C59" s="15" t="s">
        <v>9</v>
      </c>
      <c r="D59" s="8">
        <f t="shared" si="3"/>
        <v>38.9</v>
      </c>
      <c r="E59" s="16">
        <v>38.9</v>
      </c>
      <c r="F59" s="16">
        <v>25</v>
      </c>
      <c r="G59" s="16"/>
      <c r="H59" s="9">
        <f t="shared" si="4"/>
        <v>0</v>
      </c>
      <c r="I59" s="10"/>
      <c r="J59" s="10"/>
      <c r="K59" s="188"/>
      <c r="L59" s="12">
        <f t="shared" si="18"/>
        <v>38.9</v>
      </c>
      <c r="M59" s="12">
        <f t="shared" si="19"/>
        <v>38.9</v>
      </c>
      <c r="N59" s="12">
        <f t="shared" si="19"/>
        <v>25</v>
      </c>
      <c r="O59" s="12">
        <f t="shared" si="19"/>
        <v>0</v>
      </c>
    </row>
    <row r="60" spans="1:15" ht="15" customHeight="1" x14ac:dyDescent="0.25">
      <c r="A60" s="19"/>
      <c r="C60" s="15" t="s">
        <v>31</v>
      </c>
      <c r="D60" s="8">
        <f t="shared" si="3"/>
        <v>5.6</v>
      </c>
      <c r="E60" s="16">
        <v>5.6</v>
      </c>
      <c r="F60" s="16">
        <v>4.3</v>
      </c>
      <c r="G60" s="16"/>
      <c r="H60" s="9">
        <f t="shared" si="4"/>
        <v>0</v>
      </c>
      <c r="I60" s="10"/>
      <c r="J60" s="10"/>
      <c r="K60" s="188"/>
      <c r="L60" s="12">
        <f t="shared" si="18"/>
        <v>5.6</v>
      </c>
      <c r="M60" s="12">
        <f t="shared" si="19"/>
        <v>5.6</v>
      </c>
      <c r="N60" s="12">
        <f t="shared" si="19"/>
        <v>4.3</v>
      </c>
      <c r="O60" s="12">
        <f t="shared" si="19"/>
        <v>0</v>
      </c>
    </row>
    <row r="61" spans="1:15" ht="15" customHeight="1" x14ac:dyDescent="0.25">
      <c r="A61" s="19"/>
      <c r="C61" s="15" t="s">
        <v>22</v>
      </c>
      <c r="D61" s="8">
        <f t="shared" si="3"/>
        <v>18.399999999999999</v>
      </c>
      <c r="E61" s="16">
        <v>18.399999999999999</v>
      </c>
      <c r="F61" s="16">
        <v>13.8</v>
      </c>
      <c r="G61" s="16"/>
      <c r="H61" s="9">
        <f t="shared" si="4"/>
        <v>0</v>
      </c>
      <c r="I61" s="10"/>
      <c r="J61" s="10"/>
      <c r="K61" s="188"/>
      <c r="L61" s="12">
        <f t="shared" si="18"/>
        <v>18.399999999999999</v>
      </c>
      <c r="M61" s="12">
        <f t="shared" si="19"/>
        <v>18.399999999999999</v>
      </c>
      <c r="N61" s="12">
        <f t="shared" si="19"/>
        <v>13.8</v>
      </c>
      <c r="O61" s="12">
        <f t="shared" si="19"/>
        <v>0</v>
      </c>
    </row>
    <row r="62" spans="1:15" ht="15" customHeight="1" x14ac:dyDescent="0.25">
      <c r="A62" s="40"/>
      <c r="B62" s="218"/>
      <c r="C62" s="89" t="s">
        <v>24</v>
      </c>
      <c r="D62" s="8">
        <f t="shared" si="3"/>
        <v>19.5</v>
      </c>
      <c r="E62" s="16">
        <v>19.5</v>
      </c>
      <c r="F62" s="16">
        <v>14.8</v>
      </c>
      <c r="G62" s="16"/>
      <c r="H62" s="9">
        <f t="shared" si="4"/>
        <v>0</v>
      </c>
      <c r="I62" s="10"/>
      <c r="J62" s="10"/>
      <c r="K62" s="188"/>
      <c r="L62" s="11">
        <f>M62+O62</f>
        <v>19.5</v>
      </c>
      <c r="M62" s="11">
        <f>E62+I62</f>
        <v>19.5</v>
      </c>
      <c r="N62" s="11">
        <f>F62+J62</f>
        <v>14.8</v>
      </c>
      <c r="O62" s="11">
        <f>G62+K62</f>
        <v>0</v>
      </c>
    </row>
    <row r="63" spans="1:15" ht="15" customHeight="1" x14ac:dyDescent="0.25">
      <c r="A63" s="5" t="s">
        <v>78</v>
      </c>
      <c r="B63" s="29" t="s">
        <v>14</v>
      </c>
      <c r="C63" s="30"/>
      <c r="D63" s="8">
        <f t="shared" si="3"/>
        <v>96.9</v>
      </c>
      <c r="E63" s="16">
        <f t="shared" ref="E63:O63" si="21">SUM(E64:E67)</f>
        <v>87</v>
      </c>
      <c r="F63" s="16">
        <f t="shared" si="21"/>
        <v>57.800000000000004</v>
      </c>
      <c r="G63" s="16">
        <f t="shared" si="21"/>
        <v>9.9</v>
      </c>
      <c r="H63" s="9">
        <f t="shared" si="4"/>
        <v>0</v>
      </c>
      <c r="I63" s="10">
        <f t="shared" si="21"/>
        <v>0</v>
      </c>
      <c r="J63" s="10">
        <f t="shared" si="21"/>
        <v>-0.5</v>
      </c>
      <c r="K63" s="188">
        <f t="shared" si="21"/>
        <v>0</v>
      </c>
      <c r="L63" s="12">
        <f t="shared" si="21"/>
        <v>96.9</v>
      </c>
      <c r="M63" s="12">
        <f t="shared" si="21"/>
        <v>87</v>
      </c>
      <c r="N63" s="12">
        <f t="shared" si="21"/>
        <v>57.3</v>
      </c>
      <c r="O63" s="12">
        <f t="shared" si="21"/>
        <v>9.9</v>
      </c>
    </row>
    <row r="64" spans="1:15" ht="15" customHeight="1" x14ac:dyDescent="0.25">
      <c r="A64" s="19"/>
      <c r="B64" s="76"/>
      <c r="C64" s="30" t="s">
        <v>9</v>
      </c>
      <c r="D64" s="8">
        <f t="shared" si="3"/>
        <v>51.5</v>
      </c>
      <c r="E64" s="16">
        <v>41.6</v>
      </c>
      <c r="F64" s="16">
        <v>23.1</v>
      </c>
      <c r="G64" s="16">
        <v>9.9</v>
      </c>
      <c r="H64" s="9">
        <f t="shared" si="4"/>
        <v>0.2</v>
      </c>
      <c r="I64" s="10">
        <v>0.2</v>
      </c>
      <c r="J64" s="10">
        <v>-0.3</v>
      </c>
      <c r="K64" s="188"/>
      <c r="L64" s="12">
        <f t="shared" si="18"/>
        <v>51.7</v>
      </c>
      <c r="M64" s="12">
        <f t="shared" si="19"/>
        <v>41.800000000000004</v>
      </c>
      <c r="N64" s="12">
        <f t="shared" si="19"/>
        <v>22.8</v>
      </c>
      <c r="O64" s="12">
        <f t="shared" si="19"/>
        <v>9.9</v>
      </c>
    </row>
    <row r="65" spans="1:15" ht="15" customHeight="1" x14ac:dyDescent="0.25">
      <c r="A65" s="19"/>
      <c r="B65" s="76"/>
      <c r="C65" s="30" t="s">
        <v>31</v>
      </c>
      <c r="D65" s="8">
        <f t="shared" si="3"/>
        <v>6</v>
      </c>
      <c r="E65" s="16">
        <v>6</v>
      </c>
      <c r="F65" s="16">
        <v>4.5999999999999996</v>
      </c>
      <c r="G65" s="16"/>
      <c r="H65" s="9">
        <f t="shared" si="4"/>
        <v>0</v>
      </c>
      <c r="I65" s="10"/>
      <c r="J65" s="10"/>
      <c r="K65" s="188"/>
      <c r="L65" s="12">
        <f t="shared" si="18"/>
        <v>6</v>
      </c>
      <c r="M65" s="12">
        <f t="shared" si="19"/>
        <v>6</v>
      </c>
      <c r="N65" s="12">
        <f t="shared" si="19"/>
        <v>4.5999999999999996</v>
      </c>
      <c r="O65" s="12">
        <f t="shared" si="19"/>
        <v>0</v>
      </c>
    </row>
    <row r="66" spans="1:15" ht="15" customHeight="1" x14ac:dyDescent="0.25">
      <c r="A66" s="19"/>
      <c r="B66" s="76"/>
      <c r="C66" s="30" t="s">
        <v>22</v>
      </c>
      <c r="D66" s="8">
        <f t="shared" si="3"/>
        <v>22.9</v>
      </c>
      <c r="E66" s="16">
        <v>22.9</v>
      </c>
      <c r="F66" s="16">
        <v>17.600000000000001</v>
      </c>
      <c r="G66" s="16"/>
      <c r="H66" s="9">
        <f t="shared" si="4"/>
        <v>-0.2</v>
      </c>
      <c r="I66" s="10">
        <v>-0.2</v>
      </c>
      <c r="J66" s="10">
        <v>-0.2</v>
      </c>
      <c r="K66" s="188"/>
      <c r="L66" s="12">
        <f t="shared" si="18"/>
        <v>22.7</v>
      </c>
      <c r="M66" s="12">
        <f t="shared" si="19"/>
        <v>22.7</v>
      </c>
      <c r="N66" s="12">
        <f t="shared" si="19"/>
        <v>17.400000000000002</v>
      </c>
      <c r="O66" s="12">
        <f t="shared" si="19"/>
        <v>0</v>
      </c>
    </row>
    <row r="67" spans="1:15" ht="15" customHeight="1" x14ac:dyDescent="0.25">
      <c r="A67" s="40"/>
      <c r="B67" s="41"/>
      <c r="C67" s="78" t="s">
        <v>24</v>
      </c>
      <c r="D67" s="8">
        <f t="shared" si="3"/>
        <v>16.5</v>
      </c>
      <c r="E67" s="16">
        <v>16.5</v>
      </c>
      <c r="F67" s="16">
        <v>12.5</v>
      </c>
      <c r="G67" s="16"/>
      <c r="H67" s="9">
        <f t="shared" si="4"/>
        <v>0</v>
      </c>
      <c r="I67" s="10"/>
      <c r="J67" s="10"/>
      <c r="K67" s="188"/>
      <c r="L67" s="11">
        <f>M67+O67</f>
        <v>16.5</v>
      </c>
      <c r="M67" s="11">
        <f>E67+I67</f>
        <v>16.5</v>
      </c>
      <c r="N67" s="11">
        <f>F67+J67</f>
        <v>12.5</v>
      </c>
      <c r="O67" s="11">
        <f>G67+K67</f>
        <v>0</v>
      </c>
    </row>
    <row r="68" spans="1:15" ht="15" customHeight="1" x14ac:dyDescent="0.25">
      <c r="A68" s="137" t="s">
        <v>79</v>
      </c>
      <c r="B68" s="29" t="s">
        <v>15</v>
      </c>
      <c r="C68" s="30"/>
      <c r="D68" s="8">
        <f t="shared" si="3"/>
        <v>91.6</v>
      </c>
      <c r="E68" s="16">
        <f>SUM(E69:E72)</f>
        <v>91.6</v>
      </c>
      <c r="F68" s="16">
        <f>SUM(F69:F72)</f>
        <v>66.400000000000006</v>
      </c>
      <c r="G68" s="16">
        <f t="shared" ref="G68:O68" si="22">SUM(G69:G72)</f>
        <v>0</v>
      </c>
      <c r="H68" s="9">
        <f t="shared" si="4"/>
        <v>0</v>
      </c>
      <c r="I68" s="10">
        <f t="shared" si="22"/>
        <v>0</v>
      </c>
      <c r="J68" s="10">
        <f t="shared" si="22"/>
        <v>0</v>
      </c>
      <c r="K68" s="188">
        <f t="shared" si="22"/>
        <v>0</v>
      </c>
      <c r="L68" s="12">
        <f t="shared" si="22"/>
        <v>91.6</v>
      </c>
      <c r="M68" s="12">
        <f t="shared" si="22"/>
        <v>91.6</v>
      </c>
      <c r="N68" s="12">
        <f t="shared" si="22"/>
        <v>66.400000000000006</v>
      </c>
      <c r="O68" s="12">
        <f t="shared" si="22"/>
        <v>0</v>
      </c>
    </row>
    <row r="69" spans="1:15" ht="15" customHeight="1" x14ac:dyDescent="0.25">
      <c r="A69" s="141"/>
      <c r="B69" s="76"/>
      <c r="C69" s="30" t="s">
        <v>9</v>
      </c>
      <c r="D69" s="8">
        <f t="shared" si="3"/>
        <v>35.9</v>
      </c>
      <c r="E69" s="16">
        <v>35.9</v>
      </c>
      <c r="F69" s="16">
        <v>24.1</v>
      </c>
      <c r="G69" s="16"/>
      <c r="H69" s="9">
        <f t="shared" si="4"/>
        <v>0</v>
      </c>
      <c r="I69" s="10"/>
      <c r="J69" s="10"/>
      <c r="K69" s="188"/>
      <c r="L69" s="12">
        <f t="shared" si="18"/>
        <v>35.9</v>
      </c>
      <c r="M69" s="12">
        <f t="shared" si="19"/>
        <v>35.9</v>
      </c>
      <c r="N69" s="12">
        <f t="shared" si="19"/>
        <v>24.1</v>
      </c>
      <c r="O69" s="12">
        <f t="shared" si="19"/>
        <v>0</v>
      </c>
    </row>
    <row r="70" spans="1:15" ht="15" customHeight="1" x14ac:dyDescent="0.25">
      <c r="A70" s="141"/>
      <c r="B70" s="76"/>
      <c r="C70" s="30" t="s">
        <v>31</v>
      </c>
      <c r="D70" s="8">
        <f t="shared" si="3"/>
        <v>9</v>
      </c>
      <c r="E70" s="16">
        <v>9</v>
      </c>
      <c r="F70" s="16">
        <v>6.9</v>
      </c>
      <c r="G70" s="16"/>
      <c r="H70" s="9">
        <f t="shared" si="4"/>
        <v>0</v>
      </c>
      <c r="I70" s="10"/>
      <c r="J70" s="10"/>
      <c r="K70" s="188"/>
      <c r="L70" s="12">
        <f>M70+O70</f>
        <v>9</v>
      </c>
      <c r="M70" s="12">
        <f>E70+I70</f>
        <v>9</v>
      </c>
      <c r="N70" s="12">
        <f>F70+J70</f>
        <v>6.9</v>
      </c>
      <c r="O70" s="12">
        <f>G70+K70</f>
        <v>0</v>
      </c>
    </row>
    <row r="71" spans="1:15" ht="15" customHeight="1" x14ac:dyDescent="0.25">
      <c r="A71" s="141"/>
      <c r="B71" s="76"/>
      <c r="C71" s="30" t="s">
        <v>22</v>
      </c>
      <c r="D71" s="8">
        <f t="shared" si="3"/>
        <v>29.6</v>
      </c>
      <c r="E71" s="16">
        <v>29.6</v>
      </c>
      <c r="F71" s="16">
        <v>22.6</v>
      </c>
      <c r="G71" s="16"/>
      <c r="H71" s="9">
        <f t="shared" si="4"/>
        <v>0</v>
      </c>
      <c r="I71" s="10"/>
      <c r="J71" s="10"/>
      <c r="K71" s="188"/>
      <c r="L71" s="12">
        <f t="shared" ref="L71:L92" si="23">M71+O71</f>
        <v>29.6</v>
      </c>
      <c r="M71" s="12">
        <f t="shared" ref="M71:O92" si="24">E71+I71</f>
        <v>29.6</v>
      </c>
      <c r="N71" s="12">
        <f t="shared" si="24"/>
        <v>22.6</v>
      </c>
      <c r="O71" s="12">
        <f t="shared" si="24"/>
        <v>0</v>
      </c>
    </row>
    <row r="72" spans="1:15" ht="15" customHeight="1" x14ac:dyDescent="0.25">
      <c r="A72" s="219"/>
      <c r="B72" s="41"/>
      <c r="C72" s="78" t="s">
        <v>24</v>
      </c>
      <c r="D72" s="8">
        <f t="shared" si="3"/>
        <v>17.100000000000001</v>
      </c>
      <c r="E72" s="16">
        <v>17.100000000000001</v>
      </c>
      <c r="F72" s="16">
        <v>12.8</v>
      </c>
      <c r="G72" s="16"/>
      <c r="H72" s="9">
        <f t="shared" si="4"/>
        <v>0</v>
      </c>
      <c r="I72" s="10"/>
      <c r="J72" s="10"/>
      <c r="K72" s="188"/>
      <c r="L72" s="11">
        <f>M72+O72</f>
        <v>17.100000000000001</v>
      </c>
      <c r="M72" s="11">
        <f>E72+I72</f>
        <v>17.100000000000001</v>
      </c>
      <c r="N72" s="11">
        <f>F72+J72</f>
        <v>12.8</v>
      </c>
      <c r="O72" s="11">
        <f>G72+K72</f>
        <v>0</v>
      </c>
    </row>
    <row r="73" spans="1:15" ht="15" customHeight="1" x14ac:dyDescent="0.25">
      <c r="A73" s="5" t="s">
        <v>80</v>
      </c>
      <c r="B73" s="220" t="s">
        <v>16</v>
      </c>
      <c r="C73" s="15"/>
      <c r="D73" s="8">
        <f t="shared" si="3"/>
        <v>182.89999999999998</v>
      </c>
      <c r="E73" s="16">
        <f>SUM(E74:E78)</f>
        <v>182.89999999999998</v>
      </c>
      <c r="F73" s="16">
        <f>SUM(F74:F78)</f>
        <v>131.30000000000001</v>
      </c>
      <c r="G73" s="16">
        <f t="shared" ref="G73:O73" si="25">SUM(G74:G78)</f>
        <v>0</v>
      </c>
      <c r="H73" s="9">
        <f t="shared" si="4"/>
        <v>0</v>
      </c>
      <c r="I73" s="10">
        <f>SUM(I74:I78)</f>
        <v>0</v>
      </c>
      <c r="J73" s="10">
        <f>SUM(J74:J78)</f>
        <v>0</v>
      </c>
      <c r="K73" s="10">
        <f t="shared" si="25"/>
        <v>0</v>
      </c>
      <c r="L73" s="12">
        <f t="shared" si="25"/>
        <v>182.89999999999998</v>
      </c>
      <c r="M73" s="12">
        <f t="shared" si="25"/>
        <v>182.89999999999998</v>
      </c>
      <c r="N73" s="12">
        <f t="shared" si="25"/>
        <v>131.30000000000001</v>
      </c>
      <c r="O73" s="12">
        <f t="shared" si="25"/>
        <v>0</v>
      </c>
    </row>
    <row r="74" spans="1:15" ht="15" customHeight="1" x14ac:dyDescent="0.25">
      <c r="A74" s="19"/>
      <c r="B74" s="221"/>
      <c r="C74" s="15" t="s">
        <v>9</v>
      </c>
      <c r="D74" s="8">
        <f t="shared" si="3"/>
        <v>71.7</v>
      </c>
      <c r="E74" s="16">
        <v>71.7</v>
      </c>
      <c r="F74" s="16">
        <v>50</v>
      </c>
      <c r="G74" s="16"/>
      <c r="H74" s="9">
        <f t="shared" si="4"/>
        <v>0</v>
      </c>
      <c r="I74" s="10"/>
      <c r="J74" s="10"/>
      <c r="K74" s="188"/>
      <c r="L74" s="12">
        <f t="shared" si="23"/>
        <v>71.7</v>
      </c>
      <c r="M74" s="12">
        <f t="shared" si="24"/>
        <v>71.7</v>
      </c>
      <c r="N74" s="12">
        <f t="shared" si="24"/>
        <v>50</v>
      </c>
      <c r="O74" s="12">
        <f t="shared" si="24"/>
        <v>0</v>
      </c>
    </row>
    <row r="75" spans="1:15" ht="15" customHeight="1" x14ac:dyDescent="0.25">
      <c r="A75" s="19"/>
      <c r="B75" s="221"/>
      <c r="C75" s="15" t="s">
        <v>31</v>
      </c>
      <c r="D75" s="8">
        <f t="shared" si="3"/>
        <v>13.6</v>
      </c>
      <c r="E75" s="16">
        <v>13.6</v>
      </c>
      <c r="F75" s="16">
        <v>10.4</v>
      </c>
      <c r="G75" s="16"/>
      <c r="H75" s="9">
        <f t="shared" si="4"/>
        <v>0</v>
      </c>
      <c r="I75" s="10"/>
      <c r="J75" s="10"/>
      <c r="K75" s="188"/>
      <c r="L75" s="12">
        <f t="shared" si="23"/>
        <v>13.6</v>
      </c>
      <c r="M75" s="12">
        <f t="shared" si="24"/>
        <v>13.6</v>
      </c>
      <c r="N75" s="12">
        <f t="shared" si="24"/>
        <v>10.4</v>
      </c>
      <c r="O75" s="12">
        <f t="shared" si="24"/>
        <v>0</v>
      </c>
    </row>
    <row r="76" spans="1:15" ht="15" customHeight="1" x14ac:dyDescent="0.25">
      <c r="A76" s="19"/>
      <c r="B76" s="221"/>
      <c r="C76" s="15" t="s">
        <v>22</v>
      </c>
      <c r="D76" s="8">
        <f t="shared" si="3"/>
        <v>74.599999999999994</v>
      </c>
      <c r="E76" s="16">
        <v>74.599999999999994</v>
      </c>
      <c r="F76" s="16">
        <v>53.5</v>
      </c>
      <c r="G76" s="16"/>
      <c r="H76" s="9">
        <f t="shared" si="4"/>
        <v>0</v>
      </c>
      <c r="I76" s="10"/>
      <c r="J76" s="10"/>
      <c r="K76" s="188"/>
      <c r="L76" s="12">
        <f t="shared" si="23"/>
        <v>74.599999999999994</v>
      </c>
      <c r="M76" s="12">
        <f t="shared" si="24"/>
        <v>74.599999999999994</v>
      </c>
      <c r="N76" s="12">
        <f t="shared" si="24"/>
        <v>53.5</v>
      </c>
      <c r="O76" s="12">
        <f t="shared" si="24"/>
        <v>0</v>
      </c>
    </row>
    <row r="77" spans="1:15" ht="15" customHeight="1" x14ac:dyDescent="0.25">
      <c r="A77" s="19"/>
      <c r="C77" s="89" t="s">
        <v>30</v>
      </c>
      <c r="D77" s="8">
        <f t="shared" si="3"/>
        <v>1.9</v>
      </c>
      <c r="E77" s="16">
        <v>1.9</v>
      </c>
      <c r="F77" s="16">
        <v>1.4</v>
      </c>
      <c r="G77" s="16"/>
      <c r="H77" s="9">
        <f t="shared" si="4"/>
        <v>0</v>
      </c>
      <c r="I77" s="10"/>
      <c r="J77" s="10"/>
      <c r="K77" s="188"/>
      <c r="L77" s="12">
        <f t="shared" si="23"/>
        <v>1.9</v>
      </c>
      <c r="M77" s="12">
        <f t="shared" si="24"/>
        <v>1.9</v>
      </c>
      <c r="N77" s="12">
        <f t="shared" si="24"/>
        <v>1.4</v>
      </c>
      <c r="O77" s="12">
        <f t="shared" si="24"/>
        <v>0</v>
      </c>
    </row>
    <row r="78" spans="1:15" ht="15" customHeight="1" x14ac:dyDescent="0.25">
      <c r="A78" s="222"/>
      <c r="B78" s="223"/>
      <c r="C78" s="89" t="s">
        <v>24</v>
      </c>
      <c r="D78" s="8">
        <f t="shared" si="3"/>
        <v>21.1</v>
      </c>
      <c r="E78" s="16">
        <v>21.1</v>
      </c>
      <c r="F78" s="16">
        <v>16</v>
      </c>
      <c r="G78" s="16"/>
      <c r="H78" s="9">
        <f t="shared" si="4"/>
        <v>0</v>
      </c>
      <c r="I78" s="10"/>
      <c r="J78" s="10"/>
      <c r="K78" s="188"/>
      <c r="L78" s="11">
        <f>M78+O78</f>
        <v>21.1</v>
      </c>
      <c r="M78" s="11">
        <f>E78+I78</f>
        <v>21.1</v>
      </c>
      <c r="N78" s="11">
        <f>F78+J78</f>
        <v>16</v>
      </c>
      <c r="O78" s="11">
        <f>G78+K78</f>
        <v>0</v>
      </c>
    </row>
    <row r="79" spans="1:15" ht="15" customHeight="1" x14ac:dyDescent="0.25">
      <c r="A79" s="5" t="s">
        <v>81</v>
      </c>
      <c r="B79" s="17" t="s">
        <v>17</v>
      </c>
      <c r="C79" s="15"/>
      <c r="D79" s="8">
        <f t="shared" si="3"/>
        <v>93.5</v>
      </c>
      <c r="E79" s="16">
        <f t="shared" ref="E79:O79" si="26">SUM(E80:E83)</f>
        <v>93.5</v>
      </c>
      <c r="F79" s="16">
        <f t="shared" si="26"/>
        <v>66.399999999999991</v>
      </c>
      <c r="G79" s="16">
        <f t="shared" si="26"/>
        <v>0</v>
      </c>
      <c r="H79" s="9">
        <f t="shared" si="4"/>
        <v>0</v>
      </c>
      <c r="I79" s="10">
        <f t="shared" si="26"/>
        <v>0</v>
      </c>
      <c r="J79" s="10">
        <f t="shared" si="26"/>
        <v>0</v>
      </c>
      <c r="K79" s="188">
        <f t="shared" si="26"/>
        <v>0</v>
      </c>
      <c r="L79" s="12">
        <f t="shared" si="26"/>
        <v>93.5</v>
      </c>
      <c r="M79" s="12">
        <f t="shared" si="26"/>
        <v>93.5</v>
      </c>
      <c r="N79" s="12">
        <f t="shared" si="26"/>
        <v>66.399999999999991</v>
      </c>
      <c r="O79" s="12">
        <f t="shared" si="26"/>
        <v>0</v>
      </c>
    </row>
    <row r="80" spans="1:15" ht="15" customHeight="1" x14ac:dyDescent="0.25">
      <c r="A80" s="19"/>
      <c r="C80" s="15" t="s">
        <v>9</v>
      </c>
      <c r="D80" s="8">
        <f t="shared" si="3"/>
        <v>39.6</v>
      </c>
      <c r="E80" s="16">
        <v>39.6</v>
      </c>
      <c r="F80" s="16">
        <v>25.5</v>
      </c>
      <c r="G80" s="16"/>
      <c r="H80" s="9">
        <f t="shared" si="4"/>
        <v>0</v>
      </c>
      <c r="I80" s="10"/>
      <c r="J80" s="10"/>
      <c r="K80" s="188"/>
      <c r="L80" s="12">
        <f t="shared" si="23"/>
        <v>39.6</v>
      </c>
      <c r="M80" s="12">
        <f t="shared" si="24"/>
        <v>39.6</v>
      </c>
      <c r="N80" s="12">
        <f t="shared" si="24"/>
        <v>25.5</v>
      </c>
      <c r="O80" s="12">
        <f t="shared" si="24"/>
        <v>0</v>
      </c>
    </row>
    <row r="81" spans="1:15" ht="15" customHeight="1" x14ac:dyDescent="0.25">
      <c r="A81" s="19"/>
      <c r="C81" s="15" t="s">
        <v>31</v>
      </c>
      <c r="D81" s="8">
        <f t="shared" si="3"/>
        <v>2.9</v>
      </c>
      <c r="E81" s="16">
        <v>2.9</v>
      </c>
      <c r="F81" s="16">
        <v>2.2000000000000002</v>
      </c>
      <c r="G81" s="16"/>
      <c r="H81" s="9">
        <f t="shared" si="4"/>
        <v>0</v>
      </c>
      <c r="I81" s="10"/>
      <c r="J81" s="10"/>
      <c r="K81" s="188"/>
      <c r="L81" s="12">
        <f t="shared" si="23"/>
        <v>2.9</v>
      </c>
      <c r="M81" s="12">
        <f t="shared" si="24"/>
        <v>2.9</v>
      </c>
      <c r="N81" s="12">
        <f t="shared" si="24"/>
        <v>2.2000000000000002</v>
      </c>
      <c r="O81" s="12">
        <f t="shared" si="24"/>
        <v>0</v>
      </c>
    </row>
    <row r="82" spans="1:15" ht="15" customHeight="1" x14ac:dyDescent="0.25">
      <c r="A82" s="19"/>
      <c r="C82" s="15" t="s">
        <v>22</v>
      </c>
      <c r="D82" s="8">
        <f t="shared" si="3"/>
        <v>29.3</v>
      </c>
      <c r="E82" s="16">
        <v>29.3</v>
      </c>
      <c r="F82" s="16">
        <v>22.4</v>
      </c>
      <c r="G82" s="16"/>
      <c r="H82" s="9">
        <f t="shared" si="4"/>
        <v>0</v>
      </c>
      <c r="I82" s="10"/>
      <c r="J82" s="10"/>
      <c r="K82" s="188"/>
      <c r="L82" s="12">
        <f t="shared" si="23"/>
        <v>29.3</v>
      </c>
      <c r="M82" s="12">
        <f t="shared" si="24"/>
        <v>29.3</v>
      </c>
      <c r="N82" s="12">
        <f t="shared" si="24"/>
        <v>22.4</v>
      </c>
      <c r="O82" s="12">
        <f t="shared" si="24"/>
        <v>0</v>
      </c>
    </row>
    <row r="83" spans="1:15" ht="15" customHeight="1" x14ac:dyDescent="0.25">
      <c r="A83" s="40"/>
      <c r="B83" s="218"/>
      <c r="C83" s="89" t="s">
        <v>24</v>
      </c>
      <c r="D83" s="8">
        <f t="shared" si="3"/>
        <v>21.7</v>
      </c>
      <c r="E83" s="16">
        <v>21.7</v>
      </c>
      <c r="F83" s="16">
        <v>16.3</v>
      </c>
      <c r="G83" s="16"/>
      <c r="H83" s="9">
        <f t="shared" si="4"/>
        <v>0</v>
      </c>
      <c r="I83" s="10"/>
      <c r="J83" s="10"/>
      <c r="K83" s="188"/>
      <c r="L83" s="11">
        <f>M83+O83</f>
        <v>21.7</v>
      </c>
      <c r="M83" s="11">
        <f>E83+I83</f>
        <v>21.7</v>
      </c>
      <c r="N83" s="11">
        <f>F83+J83</f>
        <v>16.3</v>
      </c>
      <c r="O83" s="11">
        <f>G83+K83</f>
        <v>0</v>
      </c>
    </row>
    <row r="84" spans="1:15" ht="15" customHeight="1" x14ac:dyDescent="0.25">
      <c r="A84" s="5" t="s">
        <v>82</v>
      </c>
      <c r="B84" s="17" t="s">
        <v>18</v>
      </c>
      <c r="C84" s="15"/>
      <c r="D84" s="8">
        <f t="shared" si="3"/>
        <v>64.400000000000006</v>
      </c>
      <c r="E84" s="16">
        <f t="shared" ref="E84:O84" si="27">SUM(E85:E88)</f>
        <v>64.400000000000006</v>
      </c>
      <c r="F84" s="16">
        <f t="shared" si="27"/>
        <v>46</v>
      </c>
      <c r="G84" s="16">
        <f t="shared" si="27"/>
        <v>0</v>
      </c>
      <c r="H84" s="9">
        <f t="shared" si="4"/>
        <v>0</v>
      </c>
      <c r="I84" s="10">
        <f t="shared" si="27"/>
        <v>0</v>
      </c>
      <c r="J84" s="10">
        <f t="shared" si="27"/>
        <v>0</v>
      </c>
      <c r="K84" s="188">
        <f t="shared" si="27"/>
        <v>0</v>
      </c>
      <c r="L84" s="12">
        <f t="shared" si="27"/>
        <v>64.400000000000006</v>
      </c>
      <c r="M84" s="12">
        <f t="shared" si="27"/>
        <v>64.400000000000006</v>
      </c>
      <c r="N84" s="12">
        <f t="shared" si="27"/>
        <v>46</v>
      </c>
      <c r="O84" s="12">
        <f t="shared" si="27"/>
        <v>0</v>
      </c>
    </row>
    <row r="85" spans="1:15" ht="15" customHeight="1" x14ac:dyDescent="0.25">
      <c r="A85" s="19"/>
      <c r="C85" s="15" t="s">
        <v>9</v>
      </c>
      <c r="D85" s="8">
        <f t="shared" si="3"/>
        <v>29.7</v>
      </c>
      <c r="E85" s="16">
        <v>29.7</v>
      </c>
      <c r="F85" s="16">
        <v>19.600000000000001</v>
      </c>
      <c r="G85" s="16"/>
      <c r="H85" s="9">
        <f t="shared" si="4"/>
        <v>0</v>
      </c>
      <c r="I85" s="10"/>
      <c r="J85" s="10"/>
      <c r="K85" s="188"/>
      <c r="L85" s="12">
        <f t="shared" si="23"/>
        <v>29.7</v>
      </c>
      <c r="M85" s="12">
        <f t="shared" si="24"/>
        <v>29.7</v>
      </c>
      <c r="N85" s="12">
        <f t="shared" si="24"/>
        <v>19.600000000000001</v>
      </c>
      <c r="O85" s="12">
        <f t="shared" si="24"/>
        <v>0</v>
      </c>
    </row>
    <row r="86" spans="1:15" ht="15" customHeight="1" x14ac:dyDescent="0.25">
      <c r="A86" s="19"/>
      <c r="C86" s="15" t="s">
        <v>31</v>
      </c>
      <c r="D86" s="8">
        <f t="shared" si="3"/>
        <v>2.9</v>
      </c>
      <c r="E86" s="16">
        <v>2.9</v>
      </c>
      <c r="F86" s="16">
        <v>2.2000000000000002</v>
      </c>
      <c r="G86" s="16"/>
      <c r="H86" s="9">
        <f t="shared" si="4"/>
        <v>0</v>
      </c>
      <c r="I86" s="10"/>
      <c r="J86" s="10"/>
      <c r="K86" s="188"/>
      <c r="L86" s="12">
        <f t="shared" si="23"/>
        <v>2.9</v>
      </c>
      <c r="M86" s="12">
        <f t="shared" si="24"/>
        <v>2.9</v>
      </c>
      <c r="N86" s="12">
        <f t="shared" si="24"/>
        <v>2.2000000000000002</v>
      </c>
      <c r="O86" s="12">
        <f t="shared" si="24"/>
        <v>0</v>
      </c>
    </row>
    <row r="87" spans="1:15" ht="15" customHeight="1" x14ac:dyDescent="0.25">
      <c r="A87" s="19"/>
      <c r="C87" s="15" t="s">
        <v>22</v>
      </c>
      <c r="D87" s="8">
        <f t="shared" si="3"/>
        <v>23.5</v>
      </c>
      <c r="E87" s="16">
        <v>23.5</v>
      </c>
      <c r="F87" s="16">
        <v>18</v>
      </c>
      <c r="G87" s="16"/>
      <c r="H87" s="9">
        <f t="shared" si="4"/>
        <v>0</v>
      </c>
      <c r="I87" s="10"/>
      <c r="J87" s="10"/>
      <c r="K87" s="188"/>
      <c r="L87" s="12">
        <f t="shared" si="23"/>
        <v>23.5</v>
      </c>
      <c r="M87" s="12">
        <f t="shared" si="24"/>
        <v>23.5</v>
      </c>
      <c r="N87" s="12">
        <f t="shared" si="24"/>
        <v>18</v>
      </c>
      <c r="O87" s="12">
        <f t="shared" si="24"/>
        <v>0</v>
      </c>
    </row>
    <row r="88" spans="1:15" ht="15" customHeight="1" x14ac:dyDescent="0.25">
      <c r="A88" s="40"/>
      <c r="B88" s="218"/>
      <c r="C88" s="89" t="s">
        <v>24</v>
      </c>
      <c r="D88" s="8">
        <f t="shared" si="3"/>
        <v>8.3000000000000007</v>
      </c>
      <c r="E88" s="16">
        <v>8.3000000000000007</v>
      </c>
      <c r="F88" s="16">
        <v>6.2</v>
      </c>
      <c r="G88" s="16"/>
      <c r="H88" s="9">
        <f t="shared" si="4"/>
        <v>0</v>
      </c>
      <c r="I88" s="10"/>
      <c r="J88" s="10"/>
      <c r="K88" s="188"/>
      <c r="L88" s="11">
        <f>M88+O88</f>
        <v>8.3000000000000007</v>
      </c>
      <c r="M88" s="11">
        <f>E88+I88</f>
        <v>8.3000000000000007</v>
      </c>
      <c r="N88" s="11">
        <f>F88+J88</f>
        <v>6.2</v>
      </c>
      <c r="O88" s="11">
        <f>G88+K88</f>
        <v>0</v>
      </c>
    </row>
    <row r="89" spans="1:15" ht="15" customHeight="1" x14ac:dyDescent="0.25">
      <c r="A89" s="5" t="s">
        <v>83</v>
      </c>
      <c r="B89" s="17" t="s">
        <v>19</v>
      </c>
      <c r="C89" s="15"/>
      <c r="D89" s="8">
        <f t="shared" si="3"/>
        <v>153.9</v>
      </c>
      <c r="E89" s="16">
        <f>SUM(E90:E92)</f>
        <v>153.9</v>
      </c>
      <c r="F89" s="16">
        <f>SUM(F90:F92)</f>
        <v>100.89999999999999</v>
      </c>
      <c r="G89" s="16">
        <f t="shared" ref="G89:O89" si="28">SUM(G90:G92)</f>
        <v>0</v>
      </c>
      <c r="H89" s="9">
        <f t="shared" si="4"/>
        <v>-0.4</v>
      </c>
      <c r="I89" s="10">
        <f t="shared" si="28"/>
        <v>-0.4</v>
      </c>
      <c r="J89" s="10">
        <f t="shared" si="28"/>
        <v>-0.2</v>
      </c>
      <c r="K89" s="188">
        <f t="shared" si="28"/>
        <v>0</v>
      </c>
      <c r="L89" s="12">
        <f t="shared" si="28"/>
        <v>153.5</v>
      </c>
      <c r="M89" s="12">
        <f t="shared" si="28"/>
        <v>153.5</v>
      </c>
      <c r="N89" s="12">
        <f t="shared" si="28"/>
        <v>100.69999999999999</v>
      </c>
      <c r="O89" s="12">
        <f t="shared" si="28"/>
        <v>0</v>
      </c>
    </row>
    <row r="90" spans="1:15" ht="15" customHeight="1" x14ac:dyDescent="0.25">
      <c r="A90" s="19"/>
      <c r="C90" s="15" t="s">
        <v>9</v>
      </c>
      <c r="D90" s="8">
        <f t="shared" si="3"/>
        <v>107.9</v>
      </c>
      <c r="E90" s="16">
        <v>107.9</v>
      </c>
      <c r="F90" s="16">
        <v>65.8</v>
      </c>
      <c r="G90" s="16"/>
      <c r="H90" s="9">
        <f t="shared" si="4"/>
        <v>0</v>
      </c>
      <c r="I90" s="10"/>
      <c r="J90" s="10"/>
      <c r="K90" s="188"/>
      <c r="L90" s="12">
        <f t="shared" si="23"/>
        <v>107.9</v>
      </c>
      <c r="M90" s="12">
        <f t="shared" si="24"/>
        <v>107.9</v>
      </c>
      <c r="N90" s="12">
        <f t="shared" si="24"/>
        <v>65.8</v>
      </c>
      <c r="O90" s="12">
        <f t="shared" si="24"/>
        <v>0</v>
      </c>
    </row>
    <row r="91" spans="1:15" ht="15" customHeight="1" x14ac:dyDescent="0.25">
      <c r="A91" s="19"/>
      <c r="C91" s="15" t="s">
        <v>31</v>
      </c>
      <c r="D91" s="8">
        <f t="shared" ref="D91:D157" si="29">E91+G91</f>
        <v>15.5</v>
      </c>
      <c r="E91" s="16">
        <v>15.5</v>
      </c>
      <c r="F91" s="16">
        <v>11.8</v>
      </c>
      <c r="G91" s="16"/>
      <c r="H91" s="9">
        <f t="shared" ref="H91:H156" si="30">I91+K91</f>
        <v>-0.1</v>
      </c>
      <c r="I91" s="10">
        <v>-0.1</v>
      </c>
      <c r="J91" s="10"/>
      <c r="K91" s="188"/>
      <c r="L91" s="12">
        <f t="shared" si="23"/>
        <v>15.4</v>
      </c>
      <c r="M91" s="12">
        <f t="shared" si="24"/>
        <v>15.4</v>
      </c>
      <c r="N91" s="12">
        <f t="shared" si="24"/>
        <v>11.8</v>
      </c>
      <c r="O91" s="12">
        <f t="shared" si="24"/>
        <v>0</v>
      </c>
    </row>
    <row r="92" spans="1:15" ht="15" customHeight="1" x14ac:dyDescent="0.25">
      <c r="A92" s="19"/>
      <c r="C92" s="15" t="s">
        <v>22</v>
      </c>
      <c r="D92" s="8">
        <f t="shared" si="29"/>
        <v>30.5</v>
      </c>
      <c r="E92" s="16">
        <v>30.5</v>
      </c>
      <c r="F92" s="16">
        <v>23.3</v>
      </c>
      <c r="G92" s="16"/>
      <c r="H92" s="9">
        <f t="shared" si="30"/>
        <v>-0.3</v>
      </c>
      <c r="I92" s="10">
        <v>-0.3</v>
      </c>
      <c r="J92" s="10">
        <v>-0.2</v>
      </c>
      <c r="K92" s="188"/>
      <c r="L92" s="12">
        <f t="shared" si="23"/>
        <v>30.2</v>
      </c>
      <c r="M92" s="12">
        <f t="shared" si="24"/>
        <v>30.2</v>
      </c>
      <c r="N92" s="12">
        <f t="shared" si="24"/>
        <v>23.1</v>
      </c>
      <c r="O92" s="12">
        <f t="shared" si="24"/>
        <v>0</v>
      </c>
    </row>
    <row r="93" spans="1:15" ht="30" x14ac:dyDescent="0.25">
      <c r="A93" s="13" t="s">
        <v>84</v>
      </c>
      <c r="B93" s="224" t="s">
        <v>26</v>
      </c>
      <c r="C93" s="15" t="s">
        <v>9</v>
      </c>
      <c r="D93" s="8">
        <f t="shared" si="29"/>
        <v>1330</v>
      </c>
      <c r="E93" s="16">
        <v>127.8</v>
      </c>
      <c r="F93" s="16"/>
      <c r="G93" s="16">
        <v>1202.2</v>
      </c>
      <c r="H93" s="9">
        <f t="shared" si="30"/>
        <v>0</v>
      </c>
      <c r="I93" s="10"/>
      <c r="J93" s="10"/>
      <c r="K93" s="188"/>
      <c r="L93" s="12">
        <f>M93+O93</f>
        <v>1330</v>
      </c>
      <c r="M93" s="12">
        <f t="shared" ref="M93:O94" si="31">E93+I93</f>
        <v>127.8</v>
      </c>
      <c r="N93" s="12">
        <f t="shared" si="31"/>
        <v>0</v>
      </c>
      <c r="O93" s="12">
        <f t="shared" si="31"/>
        <v>1202.2</v>
      </c>
    </row>
    <row r="94" spans="1:15" ht="15" hidden="1" customHeight="1" x14ac:dyDescent="0.25">
      <c r="A94" s="19"/>
      <c r="B94" s="35" t="s">
        <v>170</v>
      </c>
      <c r="C94" s="89" t="s">
        <v>21</v>
      </c>
      <c r="D94" s="8">
        <f t="shared" si="29"/>
        <v>0</v>
      </c>
      <c r="E94" s="16"/>
      <c r="F94" s="16"/>
      <c r="G94" s="16"/>
      <c r="H94" s="9">
        <f t="shared" si="30"/>
        <v>0</v>
      </c>
      <c r="I94" s="10"/>
      <c r="J94" s="10"/>
      <c r="K94" s="188"/>
      <c r="L94" s="12">
        <f>M94+O94</f>
        <v>0</v>
      </c>
      <c r="M94" s="12">
        <f t="shared" si="31"/>
        <v>0</v>
      </c>
      <c r="N94" s="12">
        <f t="shared" si="31"/>
        <v>0</v>
      </c>
      <c r="O94" s="12">
        <f t="shared" si="31"/>
        <v>0</v>
      </c>
    </row>
    <row r="95" spans="1:15" ht="15.95" customHeight="1" x14ac:dyDescent="0.25">
      <c r="A95" s="20" t="s">
        <v>85</v>
      </c>
      <c r="B95" s="225" t="s">
        <v>174</v>
      </c>
      <c r="C95" s="68"/>
      <c r="D95" s="69">
        <f t="shared" ref="D95:O95" si="32">D26+D29+D36+D42+D47+D53+D58+D63+D68+D73+D79+D84+D89+D93+D94</f>
        <v>5873.4</v>
      </c>
      <c r="E95" s="69">
        <f t="shared" si="32"/>
        <v>4422.2</v>
      </c>
      <c r="F95" s="69">
        <f t="shared" si="32"/>
        <v>2263.0000000000009</v>
      </c>
      <c r="G95" s="69">
        <f t="shared" si="32"/>
        <v>1451.2</v>
      </c>
      <c r="H95" s="70">
        <f t="shared" si="32"/>
        <v>-0.1000000000000002</v>
      </c>
      <c r="I95" s="70">
        <f t="shared" si="32"/>
        <v>-4.7</v>
      </c>
      <c r="J95" s="70">
        <f t="shared" si="32"/>
        <v>-20.3</v>
      </c>
      <c r="K95" s="226">
        <f t="shared" si="32"/>
        <v>4.5999999999999996</v>
      </c>
      <c r="L95" s="44">
        <f>M95+O95</f>
        <v>5873.3</v>
      </c>
      <c r="M95" s="44">
        <f t="shared" si="32"/>
        <v>4417.5</v>
      </c>
      <c r="N95" s="44">
        <f t="shared" si="32"/>
        <v>2242.7000000000003</v>
      </c>
      <c r="O95" s="44">
        <f t="shared" si="32"/>
        <v>1455.8</v>
      </c>
    </row>
    <row r="96" spans="1:15" ht="15.95" customHeight="1" x14ac:dyDescent="0.25">
      <c r="A96" s="141" t="s">
        <v>86</v>
      </c>
      <c r="B96" s="569" t="s">
        <v>59</v>
      </c>
      <c r="C96" s="570"/>
      <c r="D96" s="570"/>
      <c r="E96" s="570"/>
      <c r="F96" s="570"/>
      <c r="G96" s="570"/>
      <c r="H96" s="570"/>
      <c r="I96" s="570"/>
      <c r="J96" s="570"/>
      <c r="K96" s="570"/>
      <c r="L96" s="570"/>
      <c r="M96" s="570"/>
      <c r="N96" s="570"/>
      <c r="O96" s="571"/>
    </row>
    <row r="97" spans="1:15" ht="15" customHeight="1" x14ac:dyDescent="0.25">
      <c r="A97" s="5" t="s">
        <v>87</v>
      </c>
      <c r="B97" s="76" t="s">
        <v>20</v>
      </c>
      <c r="C97" s="77"/>
      <c r="D97" s="8">
        <f>D98+D99+D100+D103+D104</f>
        <v>2006.4</v>
      </c>
      <c r="E97" s="8">
        <f t="shared" ref="E97:O97" si="33">E98+E99+E100+E103+E104</f>
        <v>1786.8</v>
      </c>
      <c r="F97" s="8">
        <f t="shared" si="33"/>
        <v>1.7</v>
      </c>
      <c r="G97" s="8">
        <f t="shared" si="33"/>
        <v>219.60000000000002</v>
      </c>
      <c r="H97" s="9">
        <f t="shared" ref="H97:H104" si="34">I97+K97</f>
        <v>86.799999999999983</v>
      </c>
      <c r="I97" s="9">
        <f t="shared" si="33"/>
        <v>32.199999999999996</v>
      </c>
      <c r="J97" s="9">
        <f t="shared" si="33"/>
        <v>0</v>
      </c>
      <c r="K97" s="217">
        <f t="shared" si="33"/>
        <v>54.599999999999994</v>
      </c>
      <c r="L97" s="11">
        <f t="shared" si="33"/>
        <v>2093.1999999999998</v>
      </c>
      <c r="M97" s="11">
        <f t="shared" si="33"/>
        <v>1819</v>
      </c>
      <c r="N97" s="11">
        <f t="shared" si="33"/>
        <v>1.7</v>
      </c>
      <c r="O97" s="11">
        <f t="shared" si="33"/>
        <v>274.2</v>
      </c>
    </row>
    <row r="98" spans="1:15" ht="15" customHeight="1" x14ac:dyDescent="0.25">
      <c r="A98" s="19"/>
      <c r="B98" s="76"/>
      <c r="C98" s="30" t="s">
        <v>21</v>
      </c>
      <c r="D98" s="16">
        <f t="shared" ref="D98:D104" si="35">E98+G98</f>
        <v>74.699999999999989</v>
      </c>
      <c r="E98" s="16">
        <v>52.3</v>
      </c>
      <c r="F98" s="16"/>
      <c r="G98" s="16">
        <v>22.4</v>
      </c>
      <c r="H98" s="9">
        <f t="shared" si="34"/>
        <v>0</v>
      </c>
      <c r="I98" s="10"/>
      <c r="J98" s="10"/>
      <c r="K98" s="188"/>
      <c r="L98" s="12">
        <f t="shared" ref="L98:L148" si="36">M98+O98</f>
        <v>74.699999999999989</v>
      </c>
      <c r="M98" s="12">
        <f t="shared" ref="M98:O148" si="37">E98+I98</f>
        <v>52.3</v>
      </c>
      <c r="N98" s="12">
        <f t="shared" si="37"/>
        <v>0</v>
      </c>
      <c r="O98" s="12">
        <f t="shared" si="37"/>
        <v>22.4</v>
      </c>
    </row>
    <row r="99" spans="1:15" x14ac:dyDescent="0.25">
      <c r="A99" s="19"/>
      <c r="B99" s="76"/>
      <c r="C99" s="147" t="s">
        <v>25</v>
      </c>
      <c r="D99" s="16">
        <f t="shared" si="35"/>
        <v>34.799999999999997</v>
      </c>
      <c r="E99" s="16"/>
      <c r="F99" s="16"/>
      <c r="G99" s="16">
        <v>34.799999999999997</v>
      </c>
      <c r="H99" s="9">
        <f t="shared" si="34"/>
        <v>67.099999999999994</v>
      </c>
      <c r="I99" s="10"/>
      <c r="J99" s="10"/>
      <c r="K99" s="188">
        <v>67.099999999999994</v>
      </c>
      <c r="L99" s="12">
        <f>M99+O99</f>
        <v>101.89999999999999</v>
      </c>
      <c r="M99" s="12">
        <f>E99+I99</f>
        <v>0</v>
      </c>
      <c r="N99" s="12">
        <f>F99+J99</f>
        <v>0</v>
      </c>
      <c r="O99" s="12">
        <f>G99+K99</f>
        <v>101.89999999999999</v>
      </c>
    </row>
    <row r="100" spans="1:15" ht="15" customHeight="1" x14ac:dyDescent="0.25">
      <c r="A100" s="40"/>
      <c r="B100" s="227"/>
      <c r="C100" s="398" t="s">
        <v>31</v>
      </c>
      <c r="D100" s="228">
        <f>D101+D102</f>
        <v>1579.4</v>
      </c>
      <c r="E100" s="16">
        <f t="shared" ref="E100:O100" si="38">E101+E102</f>
        <v>1556.3</v>
      </c>
      <c r="F100" s="16">
        <f t="shared" si="38"/>
        <v>0</v>
      </c>
      <c r="G100" s="16">
        <f t="shared" si="38"/>
        <v>23.1</v>
      </c>
      <c r="H100" s="9">
        <f>I100+K100</f>
        <v>27.099999999999998</v>
      </c>
      <c r="I100" s="10">
        <f>I101+I102</f>
        <v>33.299999999999997</v>
      </c>
      <c r="J100" s="10">
        <f t="shared" ref="J100:K100" si="39">J101+J102</f>
        <v>0</v>
      </c>
      <c r="K100" s="10">
        <f t="shared" si="39"/>
        <v>-6.2</v>
      </c>
      <c r="L100" s="12">
        <f t="shared" si="38"/>
        <v>1606.5</v>
      </c>
      <c r="M100" s="12">
        <f t="shared" si="38"/>
        <v>1589.6</v>
      </c>
      <c r="N100" s="12">
        <f t="shared" si="38"/>
        <v>0</v>
      </c>
      <c r="O100" s="12">
        <f t="shared" si="38"/>
        <v>16.900000000000002</v>
      </c>
    </row>
    <row r="101" spans="1:15" ht="15" hidden="1" customHeight="1" x14ac:dyDescent="0.25">
      <c r="A101" s="229"/>
      <c r="B101" s="230" t="s">
        <v>8</v>
      </c>
      <c r="C101" s="404"/>
      <c r="D101" s="232">
        <f t="shared" si="35"/>
        <v>339.40000000000003</v>
      </c>
      <c r="E101" s="233">
        <v>316.3</v>
      </c>
      <c r="F101" s="233"/>
      <c r="G101" s="233">
        <v>23.1</v>
      </c>
      <c r="H101" s="346">
        <f t="shared" si="34"/>
        <v>-12.9</v>
      </c>
      <c r="I101" s="233">
        <v>-6.7</v>
      </c>
      <c r="J101" s="233"/>
      <c r="K101" s="347">
        <v>-6.2</v>
      </c>
      <c r="L101" s="233">
        <f t="shared" si="36"/>
        <v>326.5</v>
      </c>
      <c r="M101" s="233">
        <f t="shared" si="37"/>
        <v>309.60000000000002</v>
      </c>
      <c r="N101" s="233">
        <f t="shared" si="37"/>
        <v>0</v>
      </c>
      <c r="O101" s="233">
        <f t="shared" si="37"/>
        <v>16.900000000000002</v>
      </c>
    </row>
    <row r="102" spans="1:15" ht="27.95" customHeight="1" x14ac:dyDescent="0.25">
      <c r="A102" s="40"/>
      <c r="B102" s="234" t="s">
        <v>169</v>
      </c>
      <c r="C102" s="405"/>
      <c r="D102" s="228">
        <f t="shared" si="35"/>
        <v>1240</v>
      </c>
      <c r="E102" s="16">
        <v>1240</v>
      </c>
      <c r="F102" s="88"/>
      <c r="G102" s="88"/>
      <c r="H102" s="9">
        <f t="shared" si="34"/>
        <v>40</v>
      </c>
      <c r="I102" s="10">
        <v>40</v>
      </c>
      <c r="J102" s="10"/>
      <c r="K102" s="188"/>
      <c r="L102" s="12">
        <f t="shared" si="36"/>
        <v>1280</v>
      </c>
      <c r="M102" s="12">
        <f t="shared" si="37"/>
        <v>1280</v>
      </c>
      <c r="N102" s="12">
        <f t="shared" si="37"/>
        <v>0</v>
      </c>
      <c r="O102" s="12">
        <f t="shared" si="37"/>
        <v>0</v>
      </c>
    </row>
    <row r="103" spans="1:15" ht="15" customHeight="1" x14ac:dyDescent="0.25">
      <c r="A103" s="40"/>
      <c r="B103" s="41"/>
      <c r="C103" s="235" t="s">
        <v>22</v>
      </c>
      <c r="D103" s="16">
        <f t="shared" si="35"/>
        <v>268.5</v>
      </c>
      <c r="E103" s="16">
        <v>129.19999999999999</v>
      </c>
      <c r="F103" s="16">
        <v>1.7</v>
      </c>
      <c r="G103" s="16">
        <v>139.30000000000001</v>
      </c>
      <c r="H103" s="9">
        <f t="shared" si="34"/>
        <v>-7.3</v>
      </c>
      <c r="I103" s="10">
        <v>-1</v>
      </c>
      <c r="J103" s="10"/>
      <c r="K103" s="188">
        <v>-6.3</v>
      </c>
      <c r="L103" s="12">
        <f t="shared" si="36"/>
        <v>261.2</v>
      </c>
      <c r="M103" s="12">
        <f t="shared" si="37"/>
        <v>128.19999999999999</v>
      </c>
      <c r="N103" s="12">
        <f t="shared" si="37"/>
        <v>1.7</v>
      </c>
      <c r="O103" s="12">
        <f t="shared" si="37"/>
        <v>133</v>
      </c>
    </row>
    <row r="104" spans="1:15" ht="15" customHeight="1" x14ac:dyDescent="0.25">
      <c r="A104" s="40"/>
      <c r="B104" s="41"/>
      <c r="C104" s="78" t="s">
        <v>30</v>
      </c>
      <c r="D104" s="16">
        <f t="shared" si="35"/>
        <v>49</v>
      </c>
      <c r="E104" s="16">
        <v>49</v>
      </c>
      <c r="F104" s="16"/>
      <c r="G104" s="16"/>
      <c r="H104" s="9">
        <f t="shared" si="34"/>
        <v>-0.1</v>
      </c>
      <c r="I104" s="10">
        <v>-0.1</v>
      </c>
      <c r="J104" s="10"/>
      <c r="K104" s="188"/>
      <c r="L104" s="12">
        <f t="shared" si="36"/>
        <v>48.9</v>
      </c>
      <c r="M104" s="12">
        <f t="shared" si="37"/>
        <v>48.9</v>
      </c>
      <c r="N104" s="12">
        <f t="shared" si="37"/>
        <v>0</v>
      </c>
      <c r="O104" s="12">
        <f t="shared" si="37"/>
        <v>0</v>
      </c>
    </row>
    <row r="105" spans="1:15" ht="15" customHeight="1" x14ac:dyDescent="0.25">
      <c r="A105" s="32" t="s">
        <v>88</v>
      </c>
      <c r="B105" s="220" t="s">
        <v>7</v>
      </c>
      <c r="C105" s="89"/>
      <c r="D105" s="16">
        <f>SUM(D106:D108)</f>
        <v>16.099999999999998</v>
      </c>
      <c r="E105" s="16">
        <f>SUM(E106:E108)</f>
        <v>16.099999999999998</v>
      </c>
      <c r="F105" s="16">
        <f>SUM(F106:F108)</f>
        <v>0</v>
      </c>
      <c r="G105" s="16">
        <f t="shared" ref="G105:O105" si="40">SUM(G106:G108)</f>
        <v>0</v>
      </c>
      <c r="H105" s="10">
        <f t="shared" si="40"/>
        <v>0</v>
      </c>
      <c r="I105" s="10">
        <f t="shared" si="40"/>
        <v>0</v>
      </c>
      <c r="J105" s="10">
        <f t="shared" si="40"/>
        <v>0</v>
      </c>
      <c r="K105" s="188">
        <f t="shared" si="40"/>
        <v>0</v>
      </c>
      <c r="L105" s="12">
        <f t="shared" si="40"/>
        <v>16.099999999999998</v>
      </c>
      <c r="M105" s="12">
        <f t="shared" si="40"/>
        <v>16.099999999999998</v>
      </c>
      <c r="N105" s="12">
        <f t="shared" si="40"/>
        <v>0</v>
      </c>
      <c r="O105" s="12">
        <f t="shared" si="40"/>
        <v>0</v>
      </c>
    </row>
    <row r="106" spans="1:15" ht="15" customHeight="1" x14ac:dyDescent="0.25">
      <c r="A106" s="40"/>
      <c r="B106" s="236"/>
      <c r="C106" s="89" t="s">
        <v>25</v>
      </c>
      <c r="D106" s="16">
        <f>E106+G106</f>
        <v>8.1999999999999993</v>
      </c>
      <c r="E106" s="16">
        <v>8.1999999999999993</v>
      </c>
      <c r="F106" s="16"/>
      <c r="G106" s="16"/>
      <c r="H106" s="9">
        <f>I106+K106</f>
        <v>0</v>
      </c>
      <c r="I106" s="10"/>
      <c r="J106" s="10"/>
      <c r="K106" s="188"/>
      <c r="L106" s="12">
        <f t="shared" si="36"/>
        <v>8.1999999999999993</v>
      </c>
      <c r="M106" s="12">
        <f t="shared" si="37"/>
        <v>8.1999999999999993</v>
      </c>
      <c r="N106" s="12">
        <f t="shared" si="37"/>
        <v>0</v>
      </c>
      <c r="O106" s="12">
        <f t="shared" si="37"/>
        <v>0</v>
      </c>
    </row>
    <row r="107" spans="1:15" ht="15" customHeight="1" x14ac:dyDescent="0.25">
      <c r="A107" s="40"/>
      <c r="B107" s="221"/>
      <c r="C107" s="89" t="s">
        <v>31</v>
      </c>
      <c r="D107" s="16">
        <f>E107+G107</f>
        <v>1.7</v>
      </c>
      <c r="E107" s="16">
        <v>1.7</v>
      </c>
      <c r="F107" s="16"/>
      <c r="G107" s="16"/>
      <c r="H107" s="9">
        <f t="shared" ref="H107:H148" si="41">I107+K107</f>
        <v>0</v>
      </c>
      <c r="I107" s="10"/>
      <c r="J107" s="10"/>
      <c r="K107" s="188"/>
      <c r="L107" s="12">
        <f t="shared" si="36"/>
        <v>1.7</v>
      </c>
      <c r="M107" s="12">
        <f t="shared" si="37"/>
        <v>1.7</v>
      </c>
      <c r="N107" s="12">
        <f t="shared" si="37"/>
        <v>0</v>
      </c>
      <c r="O107" s="12">
        <f t="shared" si="37"/>
        <v>0</v>
      </c>
    </row>
    <row r="108" spans="1:15" ht="15" customHeight="1" x14ac:dyDescent="0.25">
      <c r="A108" s="40"/>
      <c r="B108" s="221"/>
      <c r="C108" s="89" t="s">
        <v>22</v>
      </c>
      <c r="D108" s="16">
        <f>E108+G108</f>
        <v>6.2</v>
      </c>
      <c r="E108" s="16">
        <v>6.2</v>
      </c>
      <c r="F108" s="16"/>
      <c r="G108" s="16"/>
      <c r="H108" s="9">
        <f t="shared" si="41"/>
        <v>0</v>
      </c>
      <c r="I108" s="10"/>
      <c r="J108" s="10"/>
      <c r="K108" s="188"/>
      <c r="L108" s="12">
        <f t="shared" si="36"/>
        <v>6.2</v>
      </c>
      <c r="M108" s="12">
        <f t="shared" si="37"/>
        <v>6.2</v>
      </c>
      <c r="N108" s="12">
        <f t="shared" si="37"/>
        <v>0</v>
      </c>
      <c r="O108" s="12">
        <f t="shared" si="37"/>
        <v>0</v>
      </c>
    </row>
    <row r="109" spans="1:15" ht="15" customHeight="1" x14ac:dyDescent="0.25">
      <c r="A109" s="32" t="s">
        <v>89</v>
      </c>
      <c r="B109" s="17" t="s">
        <v>10</v>
      </c>
      <c r="C109" s="89"/>
      <c r="D109" s="16">
        <f>SUM(D110:D112)</f>
        <v>16.200000000000003</v>
      </c>
      <c r="E109" s="16">
        <f>SUM(E110:E112)</f>
        <v>16.200000000000003</v>
      </c>
      <c r="F109" s="16">
        <f t="shared" ref="F109:O109" si="42">SUM(F110:F112)</f>
        <v>0</v>
      </c>
      <c r="G109" s="16">
        <f t="shared" si="42"/>
        <v>0</v>
      </c>
      <c r="H109" s="10">
        <f t="shared" si="42"/>
        <v>0</v>
      </c>
      <c r="I109" s="10">
        <f t="shared" si="42"/>
        <v>0</v>
      </c>
      <c r="J109" s="10">
        <f t="shared" si="42"/>
        <v>0</v>
      </c>
      <c r="K109" s="188">
        <f t="shared" si="42"/>
        <v>0</v>
      </c>
      <c r="L109" s="12">
        <f t="shared" si="42"/>
        <v>16.2</v>
      </c>
      <c r="M109" s="12">
        <f t="shared" si="42"/>
        <v>16.2</v>
      </c>
      <c r="N109" s="12">
        <f t="shared" si="42"/>
        <v>0</v>
      </c>
      <c r="O109" s="12">
        <f t="shared" si="42"/>
        <v>0</v>
      </c>
    </row>
    <row r="110" spans="1:15" ht="15" customHeight="1" x14ac:dyDescent="0.25">
      <c r="A110" s="40"/>
      <c r="B110" s="218"/>
      <c r="C110" s="89" t="s">
        <v>25</v>
      </c>
      <c r="D110" s="16">
        <f>E110+G110</f>
        <v>7.3</v>
      </c>
      <c r="E110" s="16">
        <v>7.3</v>
      </c>
      <c r="F110" s="16"/>
      <c r="G110" s="16"/>
      <c r="H110" s="9">
        <f t="shared" si="41"/>
        <v>0</v>
      </c>
      <c r="I110" s="10"/>
      <c r="J110" s="10"/>
      <c r="K110" s="188"/>
      <c r="L110" s="12">
        <f t="shared" si="36"/>
        <v>7.3</v>
      </c>
      <c r="M110" s="12">
        <f t="shared" si="37"/>
        <v>7.3</v>
      </c>
      <c r="N110" s="12">
        <f t="shared" si="37"/>
        <v>0</v>
      </c>
      <c r="O110" s="12">
        <f t="shared" si="37"/>
        <v>0</v>
      </c>
    </row>
    <row r="111" spans="1:15" ht="15" customHeight="1" x14ac:dyDescent="0.25">
      <c r="A111" s="40"/>
      <c r="B111" s="6"/>
      <c r="C111" s="89" t="s">
        <v>31</v>
      </c>
      <c r="D111" s="16">
        <f>E111+G111</f>
        <v>1</v>
      </c>
      <c r="E111" s="16">
        <v>1</v>
      </c>
      <c r="F111" s="16"/>
      <c r="G111" s="16"/>
      <c r="H111" s="9">
        <f t="shared" si="41"/>
        <v>-0.2</v>
      </c>
      <c r="I111" s="10">
        <v>-0.2</v>
      </c>
      <c r="J111" s="10"/>
      <c r="K111" s="188"/>
      <c r="L111" s="12">
        <f t="shared" si="36"/>
        <v>0.8</v>
      </c>
      <c r="M111" s="12">
        <f t="shared" si="37"/>
        <v>0.8</v>
      </c>
      <c r="N111" s="12">
        <f t="shared" si="37"/>
        <v>0</v>
      </c>
      <c r="O111" s="12">
        <f t="shared" si="37"/>
        <v>0</v>
      </c>
    </row>
    <row r="112" spans="1:15" ht="15" customHeight="1" x14ac:dyDescent="0.25">
      <c r="A112" s="40"/>
      <c r="B112" s="6"/>
      <c r="C112" s="89" t="s">
        <v>22</v>
      </c>
      <c r="D112" s="16">
        <f>E112+G112</f>
        <v>7.9</v>
      </c>
      <c r="E112" s="16">
        <v>7.9</v>
      </c>
      <c r="F112" s="16"/>
      <c r="G112" s="16"/>
      <c r="H112" s="9">
        <f t="shared" si="41"/>
        <v>0.2</v>
      </c>
      <c r="I112" s="10">
        <v>0.2</v>
      </c>
      <c r="J112" s="10"/>
      <c r="K112" s="188"/>
      <c r="L112" s="12">
        <f t="shared" si="36"/>
        <v>8.1</v>
      </c>
      <c r="M112" s="12">
        <f t="shared" si="37"/>
        <v>8.1</v>
      </c>
      <c r="N112" s="12">
        <f t="shared" si="37"/>
        <v>0</v>
      </c>
      <c r="O112" s="12">
        <f t="shared" si="37"/>
        <v>0</v>
      </c>
    </row>
    <row r="113" spans="1:15" ht="15" customHeight="1" x14ac:dyDescent="0.25">
      <c r="A113" s="32" t="s">
        <v>90</v>
      </c>
      <c r="B113" s="35" t="s">
        <v>11</v>
      </c>
      <c r="C113" s="89"/>
      <c r="D113" s="16">
        <f>SUM(D114:D116)</f>
        <v>16.8</v>
      </c>
      <c r="E113" s="16">
        <f>SUM(E114:E116)</f>
        <v>16.8</v>
      </c>
      <c r="F113" s="16">
        <f t="shared" ref="F113:O113" si="43">SUM(F114:F116)</f>
        <v>0</v>
      </c>
      <c r="G113" s="16">
        <f t="shared" si="43"/>
        <v>0</v>
      </c>
      <c r="H113" s="10">
        <f t="shared" si="43"/>
        <v>0</v>
      </c>
      <c r="I113" s="10">
        <f t="shared" si="43"/>
        <v>0</v>
      </c>
      <c r="J113" s="10">
        <f t="shared" si="43"/>
        <v>0</v>
      </c>
      <c r="K113" s="188">
        <f t="shared" si="43"/>
        <v>0</v>
      </c>
      <c r="L113" s="12">
        <f t="shared" si="43"/>
        <v>16.8</v>
      </c>
      <c r="M113" s="12">
        <f t="shared" si="43"/>
        <v>16.8</v>
      </c>
      <c r="N113" s="12">
        <f t="shared" si="43"/>
        <v>0</v>
      </c>
      <c r="O113" s="12">
        <f t="shared" si="43"/>
        <v>0</v>
      </c>
    </row>
    <row r="114" spans="1:15" ht="15" customHeight="1" x14ac:dyDescent="0.25">
      <c r="A114" s="40"/>
      <c r="B114" s="218"/>
      <c r="C114" s="89" t="s">
        <v>25</v>
      </c>
      <c r="D114" s="16">
        <f>E114+G114</f>
        <v>8.8000000000000007</v>
      </c>
      <c r="E114" s="16">
        <v>8.8000000000000007</v>
      </c>
      <c r="F114" s="16"/>
      <c r="G114" s="16"/>
      <c r="H114" s="9">
        <f>I114+K114</f>
        <v>0</v>
      </c>
      <c r="I114" s="10"/>
      <c r="J114" s="10"/>
      <c r="K114" s="188"/>
      <c r="L114" s="12">
        <f t="shared" si="36"/>
        <v>8.8000000000000007</v>
      </c>
      <c r="M114" s="12">
        <f t="shared" si="37"/>
        <v>8.8000000000000007</v>
      </c>
      <c r="N114" s="12">
        <f t="shared" si="37"/>
        <v>0</v>
      </c>
      <c r="O114" s="12">
        <f t="shared" si="37"/>
        <v>0</v>
      </c>
    </row>
    <row r="115" spans="1:15" ht="15" customHeight="1" x14ac:dyDescent="0.25">
      <c r="A115" s="40"/>
      <c r="B115" s="26"/>
      <c r="C115" s="89" t="s">
        <v>31</v>
      </c>
      <c r="D115" s="16">
        <f>E115+G115</f>
        <v>3.1</v>
      </c>
      <c r="E115" s="16">
        <v>3.1</v>
      </c>
      <c r="F115" s="16"/>
      <c r="G115" s="16"/>
      <c r="H115" s="9">
        <f t="shared" si="41"/>
        <v>0</v>
      </c>
      <c r="I115" s="10"/>
      <c r="J115" s="10"/>
      <c r="K115" s="188"/>
      <c r="L115" s="12">
        <f t="shared" si="36"/>
        <v>3.1</v>
      </c>
      <c r="M115" s="12">
        <f t="shared" si="37"/>
        <v>3.1</v>
      </c>
      <c r="N115" s="12">
        <f t="shared" si="37"/>
        <v>0</v>
      </c>
      <c r="O115" s="12">
        <f t="shared" si="37"/>
        <v>0</v>
      </c>
    </row>
    <row r="116" spans="1:15" ht="15" customHeight="1" x14ac:dyDescent="0.25">
      <c r="A116" s="40"/>
      <c r="B116" s="26"/>
      <c r="C116" s="89" t="s">
        <v>22</v>
      </c>
      <c r="D116" s="16">
        <f>E116+G116</f>
        <v>4.9000000000000004</v>
      </c>
      <c r="E116" s="16">
        <v>4.9000000000000004</v>
      </c>
      <c r="F116" s="16"/>
      <c r="G116" s="16"/>
      <c r="H116" s="9">
        <f t="shared" si="41"/>
        <v>0</v>
      </c>
      <c r="I116" s="10"/>
      <c r="J116" s="10"/>
      <c r="K116" s="188"/>
      <c r="L116" s="12">
        <f t="shared" si="36"/>
        <v>4.9000000000000004</v>
      </c>
      <c r="M116" s="12">
        <f t="shared" si="37"/>
        <v>4.9000000000000004</v>
      </c>
      <c r="N116" s="12">
        <f t="shared" si="37"/>
        <v>0</v>
      </c>
      <c r="O116" s="12">
        <f t="shared" si="37"/>
        <v>0</v>
      </c>
    </row>
    <row r="117" spans="1:15" ht="15" customHeight="1" x14ac:dyDescent="0.25">
      <c r="A117" s="32" t="s">
        <v>91</v>
      </c>
      <c r="B117" s="35" t="s">
        <v>61</v>
      </c>
      <c r="C117" s="89"/>
      <c r="D117" s="16">
        <f>SUM(D118:D120)</f>
        <v>28</v>
      </c>
      <c r="E117" s="16">
        <f>SUM(E118:E120)</f>
        <v>21</v>
      </c>
      <c r="F117" s="16">
        <f t="shared" ref="F117:O117" si="44">SUM(F118:F120)</f>
        <v>0</v>
      </c>
      <c r="G117" s="16">
        <f t="shared" si="44"/>
        <v>7</v>
      </c>
      <c r="H117" s="10">
        <f t="shared" si="44"/>
        <v>0</v>
      </c>
      <c r="I117" s="10">
        <f t="shared" si="44"/>
        <v>0</v>
      </c>
      <c r="J117" s="10">
        <f t="shared" si="44"/>
        <v>0</v>
      </c>
      <c r="K117" s="188">
        <f t="shared" si="44"/>
        <v>0</v>
      </c>
      <c r="L117" s="12">
        <f t="shared" si="44"/>
        <v>28</v>
      </c>
      <c r="M117" s="12">
        <f t="shared" si="44"/>
        <v>21</v>
      </c>
      <c r="N117" s="12">
        <f t="shared" si="44"/>
        <v>0</v>
      </c>
      <c r="O117" s="12">
        <f t="shared" si="44"/>
        <v>7</v>
      </c>
    </row>
    <row r="118" spans="1:15" ht="15" customHeight="1" x14ac:dyDescent="0.25">
      <c r="A118" s="40"/>
      <c r="B118" s="218"/>
      <c r="C118" s="89" t="s">
        <v>25</v>
      </c>
      <c r="D118" s="16">
        <f>E118+G118</f>
        <v>10.199999999999999</v>
      </c>
      <c r="E118" s="16">
        <v>10.199999999999999</v>
      </c>
      <c r="F118" s="16"/>
      <c r="G118" s="16"/>
      <c r="H118" s="9">
        <f>I118+K118</f>
        <v>0</v>
      </c>
      <c r="I118" s="10"/>
      <c r="J118" s="10"/>
      <c r="K118" s="188"/>
      <c r="L118" s="12">
        <f t="shared" si="36"/>
        <v>10.199999999999999</v>
      </c>
      <c r="M118" s="12">
        <f t="shared" si="37"/>
        <v>10.199999999999999</v>
      </c>
      <c r="N118" s="12">
        <f t="shared" si="37"/>
        <v>0</v>
      </c>
      <c r="O118" s="12">
        <f t="shared" si="37"/>
        <v>0</v>
      </c>
    </row>
    <row r="119" spans="1:15" ht="15" customHeight="1" x14ac:dyDescent="0.25">
      <c r="A119" s="40"/>
      <c r="B119" s="26"/>
      <c r="C119" s="89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41"/>
        <v>0</v>
      </c>
      <c r="I119" s="10"/>
      <c r="J119" s="10"/>
      <c r="K119" s="188"/>
      <c r="L119" s="12">
        <f t="shared" si="36"/>
        <v>2.2000000000000002</v>
      </c>
      <c r="M119" s="12">
        <f t="shared" si="37"/>
        <v>2.2000000000000002</v>
      </c>
      <c r="N119" s="12">
        <f t="shared" si="37"/>
        <v>0</v>
      </c>
      <c r="O119" s="12">
        <f t="shared" si="37"/>
        <v>0</v>
      </c>
    </row>
    <row r="120" spans="1:15" ht="15" customHeight="1" x14ac:dyDescent="0.25">
      <c r="A120" s="40"/>
      <c r="B120" s="26"/>
      <c r="C120" s="89" t="s">
        <v>22</v>
      </c>
      <c r="D120" s="16">
        <f>E120+G120</f>
        <v>15.6</v>
      </c>
      <c r="E120" s="16">
        <v>8.6</v>
      </c>
      <c r="F120" s="16"/>
      <c r="G120" s="16">
        <v>7</v>
      </c>
      <c r="H120" s="9">
        <f t="shared" si="41"/>
        <v>0</v>
      </c>
      <c r="I120" s="10"/>
      <c r="J120" s="10"/>
      <c r="K120" s="188"/>
      <c r="L120" s="12">
        <f t="shared" si="36"/>
        <v>15.6</v>
      </c>
      <c r="M120" s="12">
        <f t="shared" si="37"/>
        <v>8.6</v>
      </c>
      <c r="N120" s="12">
        <f t="shared" si="37"/>
        <v>0</v>
      </c>
      <c r="O120" s="12">
        <f t="shared" si="37"/>
        <v>7</v>
      </c>
    </row>
    <row r="121" spans="1:15" ht="15" customHeight="1" x14ac:dyDescent="0.25">
      <c r="A121" s="32" t="s">
        <v>92</v>
      </c>
      <c r="B121" s="35" t="s">
        <v>62</v>
      </c>
      <c r="C121" s="89"/>
      <c r="D121" s="16">
        <f>SUM(D122:D124)</f>
        <v>17.100000000000001</v>
      </c>
      <c r="E121" s="16">
        <f>SUM(E122:E124)</f>
        <v>16.399999999999999</v>
      </c>
      <c r="F121" s="16">
        <f t="shared" ref="F121:O121" si="45">SUM(F122:F124)</f>
        <v>0</v>
      </c>
      <c r="G121" s="16">
        <f t="shared" si="45"/>
        <v>0.7</v>
      </c>
      <c r="H121" s="10">
        <f t="shared" si="45"/>
        <v>0</v>
      </c>
      <c r="I121" s="10">
        <f t="shared" si="45"/>
        <v>0</v>
      </c>
      <c r="J121" s="10">
        <f t="shared" si="45"/>
        <v>0</v>
      </c>
      <c r="K121" s="188">
        <f t="shared" si="45"/>
        <v>0</v>
      </c>
      <c r="L121" s="12">
        <f t="shared" si="45"/>
        <v>17.100000000000001</v>
      </c>
      <c r="M121" s="12">
        <f t="shared" si="45"/>
        <v>16.399999999999999</v>
      </c>
      <c r="N121" s="12">
        <f t="shared" si="45"/>
        <v>0</v>
      </c>
      <c r="O121" s="12">
        <f t="shared" si="45"/>
        <v>0.7</v>
      </c>
    </row>
    <row r="122" spans="1:15" ht="15" customHeight="1" x14ac:dyDescent="0.25">
      <c r="A122" s="40"/>
      <c r="B122" s="218"/>
      <c r="C122" s="89" t="s">
        <v>25</v>
      </c>
      <c r="D122" s="16">
        <f>E122+G122</f>
        <v>7.4</v>
      </c>
      <c r="E122" s="16">
        <v>7.4</v>
      </c>
      <c r="F122" s="16"/>
      <c r="G122" s="16"/>
      <c r="H122" s="9">
        <f t="shared" si="41"/>
        <v>0</v>
      </c>
      <c r="I122" s="10"/>
      <c r="J122" s="10"/>
      <c r="K122" s="188"/>
      <c r="L122" s="12">
        <f t="shared" si="36"/>
        <v>7.4</v>
      </c>
      <c r="M122" s="12">
        <f t="shared" si="37"/>
        <v>7.4</v>
      </c>
      <c r="N122" s="12">
        <f t="shared" si="37"/>
        <v>0</v>
      </c>
      <c r="O122" s="12">
        <f t="shared" si="37"/>
        <v>0</v>
      </c>
    </row>
    <row r="123" spans="1:15" ht="15" customHeight="1" x14ac:dyDescent="0.25">
      <c r="A123" s="40"/>
      <c r="B123" s="26"/>
      <c r="C123" s="89" t="s">
        <v>31</v>
      </c>
      <c r="D123" s="16">
        <f>E123+G123</f>
        <v>2.1</v>
      </c>
      <c r="E123" s="16">
        <v>2.1</v>
      </c>
      <c r="F123" s="16"/>
      <c r="G123" s="16"/>
      <c r="H123" s="9">
        <f t="shared" si="41"/>
        <v>0</v>
      </c>
      <c r="I123" s="10"/>
      <c r="J123" s="10"/>
      <c r="K123" s="188"/>
      <c r="L123" s="12">
        <f t="shared" si="36"/>
        <v>2.1</v>
      </c>
      <c r="M123" s="12">
        <f t="shared" si="37"/>
        <v>2.1</v>
      </c>
      <c r="N123" s="12">
        <f t="shared" si="37"/>
        <v>0</v>
      </c>
      <c r="O123" s="12">
        <f t="shared" si="37"/>
        <v>0</v>
      </c>
    </row>
    <row r="124" spans="1:15" ht="15" customHeight="1" x14ac:dyDescent="0.25">
      <c r="A124" s="40"/>
      <c r="B124" s="26"/>
      <c r="C124" s="89" t="s">
        <v>22</v>
      </c>
      <c r="D124" s="16">
        <f>E124+G124</f>
        <v>7.6000000000000005</v>
      </c>
      <c r="E124" s="16">
        <v>6.9</v>
      </c>
      <c r="F124" s="16"/>
      <c r="G124" s="16">
        <v>0.7</v>
      </c>
      <c r="H124" s="9">
        <f t="shared" si="41"/>
        <v>0</v>
      </c>
      <c r="I124" s="10"/>
      <c r="J124" s="10"/>
      <c r="K124" s="188"/>
      <c r="L124" s="12">
        <f t="shared" si="36"/>
        <v>7.6000000000000005</v>
      </c>
      <c r="M124" s="12">
        <f t="shared" si="37"/>
        <v>6.9</v>
      </c>
      <c r="N124" s="12">
        <f t="shared" si="37"/>
        <v>0</v>
      </c>
      <c r="O124" s="12">
        <f t="shared" si="37"/>
        <v>0.7</v>
      </c>
    </row>
    <row r="125" spans="1:15" ht="15" customHeight="1" x14ac:dyDescent="0.25">
      <c r="A125" s="32" t="s">
        <v>93</v>
      </c>
      <c r="B125" s="35" t="s">
        <v>14</v>
      </c>
      <c r="C125" s="89"/>
      <c r="D125" s="16">
        <f>SUM(D126:D128)</f>
        <v>24.6</v>
      </c>
      <c r="E125" s="16">
        <f>SUM(E126:E128)</f>
        <v>24.6</v>
      </c>
      <c r="F125" s="16">
        <f t="shared" ref="F125:O125" si="46">SUM(F126:F128)</f>
        <v>0</v>
      </c>
      <c r="G125" s="16">
        <f t="shared" si="46"/>
        <v>0</v>
      </c>
      <c r="H125" s="10">
        <f t="shared" si="46"/>
        <v>0</v>
      </c>
      <c r="I125" s="10">
        <f t="shared" si="46"/>
        <v>0</v>
      </c>
      <c r="J125" s="10">
        <f t="shared" si="46"/>
        <v>0</v>
      </c>
      <c r="K125" s="188">
        <f t="shared" si="46"/>
        <v>0</v>
      </c>
      <c r="L125" s="12">
        <f t="shared" si="46"/>
        <v>24.6</v>
      </c>
      <c r="M125" s="12">
        <f t="shared" si="46"/>
        <v>24.6</v>
      </c>
      <c r="N125" s="12">
        <f t="shared" si="46"/>
        <v>0</v>
      </c>
      <c r="O125" s="12">
        <f t="shared" si="46"/>
        <v>0</v>
      </c>
    </row>
    <row r="126" spans="1:15" ht="15" customHeight="1" x14ac:dyDescent="0.25">
      <c r="A126" s="40"/>
      <c r="B126" s="218"/>
      <c r="C126" s="89" t="s">
        <v>25</v>
      </c>
      <c r="D126" s="16">
        <f>E126+G126</f>
        <v>9.6</v>
      </c>
      <c r="E126" s="16">
        <v>9.6</v>
      </c>
      <c r="F126" s="16"/>
      <c r="G126" s="16"/>
      <c r="H126" s="9">
        <f t="shared" si="41"/>
        <v>0</v>
      </c>
      <c r="I126" s="10"/>
      <c r="J126" s="10"/>
      <c r="K126" s="188"/>
      <c r="L126" s="12">
        <f t="shared" si="36"/>
        <v>9.6</v>
      </c>
      <c r="M126" s="12">
        <f t="shared" si="37"/>
        <v>9.6</v>
      </c>
      <c r="N126" s="12">
        <f t="shared" si="37"/>
        <v>0</v>
      </c>
      <c r="O126" s="12">
        <f t="shared" si="37"/>
        <v>0</v>
      </c>
    </row>
    <row r="127" spans="1:15" ht="15" customHeight="1" x14ac:dyDescent="0.25">
      <c r="A127" s="40"/>
      <c r="B127" s="26"/>
      <c r="C127" s="89" t="s">
        <v>31</v>
      </c>
      <c r="D127" s="16">
        <f>E127+G127</f>
        <v>1.6</v>
      </c>
      <c r="E127" s="16">
        <v>1.6</v>
      </c>
      <c r="F127" s="16"/>
      <c r="G127" s="16"/>
      <c r="H127" s="9">
        <f t="shared" si="41"/>
        <v>0</v>
      </c>
      <c r="I127" s="10"/>
      <c r="J127" s="10"/>
      <c r="K127" s="188"/>
      <c r="L127" s="12">
        <f t="shared" si="36"/>
        <v>1.6</v>
      </c>
      <c r="M127" s="12">
        <f t="shared" si="37"/>
        <v>1.6</v>
      </c>
      <c r="N127" s="12">
        <f t="shared" si="37"/>
        <v>0</v>
      </c>
      <c r="O127" s="12">
        <f t="shared" si="37"/>
        <v>0</v>
      </c>
    </row>
    <row r="128" spans="1:15" ht="15" customHeight="1" x14ac:dyDescent="0.25">
      <c r="A128" s="40"/>
      <c r="B128" s="26"/>
      <c r="C128" s="89" t="s">
        <v>22</v>
      </c>
      <c r="D128" s="16">
        <f>E128+G128</f>
        <v>13.4</v>
      </c>
      <c r="E128" s="16">
        <v>13.4</v>
      </c>
      <c r="F128" s="16"/>
      <c r="G128" s="16"/>
      <c r="H128" s="9">
        <f t="shared" si="41"/>
        <v>0</v>
      </c>
      <c r="I128" s="10"/>
      <c r="J128" s="10"/>
      <c r="K128" s="188"/>
      <c r="L128" s="12">
        <f t="shared" si="36"/>
        <v>13.4</v>
      </c>
      <c r="M128" s="12">
        <f t="shared" si="37"/>
        <v>13.4</v>
      </c>
      <c r="N128" s="12">
        <f t="shared" si="37"/>
        <v>0</v>
      </c>
      <c r="O128" s="12">
        <f t="shared" si="37"/>
        <v>0</v>
      </c>
    </row>
    <row r="129" spans="1:15" ht="15" customHeight="1" x14ac:dyDescent="0.25">
      <c r="A129" s="32" t="s">
        <v>94</v>
      </c>
      <c r="B129" s="35" t="s">
        <v>15</v>
      </c>
      <c r="C129" s="89"/>
      <c r="D129" s="16">
        <f t="shared" ref="D129:O129" si="47">SUM(D130:D132)</f>
        <v>19.200000000000003</v>
      </c>
      <c r="E129" s="16">
        <f t="shared" si="47"/>
        <v>17.2</v>
      </c>
      <c r="F129" s="16">
        <f t="shared" si="47"/>
        <v>0</v>
      </c>
      <c r="G129" s="16">
        <f t="shared" si="47"/>
        <v>2</v>
      </c>
      <c r="H129" s="10">
        <f t="shared" si="47"/>
        <v>0</v>
      </c>
      <c r="I129" s="10">
        <f t="shared" si="47"/>
        <v>0</v>
      </c>
      <c r="J129" s="10">
        <f t="shared" si="47"/>
        <v>0</v>
      </c>
      <c r="K129" s="188">
        <f t="shared" si="47"/>
        <v>0</v>
      </c>
      <c r="L129" s="12">
        <f t="shared" si="47"/>
        <v>19.200000000000003</v>
      </c>
      <c r="M129" s="12">
        <f t="shared" si="47"/>
        <v>17.2</v>
      </c>
      <c r="N129" s="12">
        <f t="shared" si="47"/>
        <v>0</v>
      </c>
      <c r="O129" s="12">
        <f t="shared" si="47"/>
        <v>2</v>
      </c>
    </row>
    <row r="130" spans="1:15" ht="15" customHeight="1" x14ac:dyDescent="0.25">
      <c r="A130" s="40"/>
      <c r="B130" s="218"/>
      <c r="C130" s="89" t="s">
        <v>25</v>
      </c>
      <c r="D130" s="16">
        <f>E130+G130</f>
        <v>8.5</v>
      </c>
      <c r="E130" s="16">
        <v>8.5</v>
      </c>
      <c r="F130" s="16"/>
      <c r="G130" s="16"/>
      <c r="H130" s="9">
        <f t="shared" si="41"/>
        <v>0</v>
      </c>
      <c r="I130" s="10"/>
      <c r="J130" s="10"/>
      <c r="K130" s="188"/>
      <c r="L130" s="12">
        <f t="shared" si="36"/>
        <v>8.5</v>
      </c>
      <c r="M130" s="12">
        <f t="shared" si="37"/>
        <v>8.5</v>
      </c>
      <c r="N130" s="12">
        <f t="shared" si="37"/>
        <v>0</v>
      </c>
      <c r="O130" s="12">
        <f t="shared" si="37"/>
        <v>0</v>
      </c>
    </row>
    <row r="131" spans="1:15" ht="15" customHeight="1" x14ac:dyDescent="0.25">
      <c r="A131" s="40"/>
      <c r="B131" s="26"/>
      <c r="C131" s="89" t="s">
        <v>31</v>
      </c>
      <c r="D131" s="16">
        <f>E131+G131</f>
        <v>1.4</v>
      </c>
      <c r="E131" s="16">
        <v>1.4</v>
      </c>
      <c r="F131" s="16"/>
      <c r="G131" s="16"/>
      <c r="H131" s="9">
        <f t="shared" si="41"/>
        <v>0</v>
      </c>
      <c r="I131" s="10"/>
      <c r="J131" s="10"/>
      <c r="K131" s="188"/>
      <c r="L131" s="12">
        <f t="shared" si="36"/>
        <v>1.4</v>
      </c>
      <c r="M131" s="12">
        <f t="shared" si="37"/>
        <v>1.4</v>
      </c>
      <c r="N131" s="12">
        <f t="shared" si="37"/>
        <v>0</v>
      </c>
      <c r="O131" s="12">
        <f t="shared" si="37"/>
        <v>0</v>
      </c>
    </row>
    <row r="132" spans="1:15" ht="15" customHeight="1" x14ac:dyDescent="0.25">
      <c r="A132" s="40"/>
      <c r="B132" s="26"/>
      <c r="C132" s="89" t="s">
        <v>22</v>
      </c>
      <c r="D132" s="16">
        <f>E132+G132</f>
        <v>9.3000000000000007</v>
      </c>
      <c r="E132" s="16">
        <v>7.3</v>
      </c>
      <c r="F132" s="16"/>
      <c r="G132" s="16">
        <v>2</v>
      </c>
      <c r="H132" s="9">
        <f t="shared" si="41"/>
        <v>0</v>
      </c>
      <c r="I132" s="10"/>
      <c r="J132" s="10"/>
      <c r="K132" s="188"/>
      <c r="L132" s="12">
        <f t="shared" si="36"/>
        <v>9.3000000000000007</v>
      </c>
      <c r="M132" s="12">
        <f t="shared" si="37"/>
        <v>7.3</v>
      </c>
      <c r="N132" s="12">
        <f t="shared" si="37"/>
        <v>0</v>
      </c>
      <c r="O132" s="12">
        <f t="shared" si="37"/>
        <v>2</v>
      </c>
    </row>
    <row r="133" spans="1:15" ht="15" customHeight="1" x14ac:dyDescent="0.25">
      <c r="A133" s="32" t="s">
        <v>95</v>
      </c>
      <c r="B133" s="220" t="s">
        <v>16</v>
      </c>
      <c r="C133" s="89"/>
      <c r="D133" s="16">
        <f>SUM(D134:D136)</f>
        <v>35.299999999999997</v>
      </c>
      <c r="E133" s="16">
        <f>SUM(E134:E136)</f>
        <v>33.799999999999997</v>
      </c>
      <c r="F133" s="16">
        <f>SUM(F134:F136)</f>
        <v>0</v>
      </c>
      <c r="G133" s="16">
        <f>SUM(G134:G136)</f>
        <v>1.5</v>
      </c>
      <c r="H133" s="10">
        <f t="shared" ref="H133:O133" si="48">SUM(H134:H136)</f>
        <v>0</v>
      </c>
      <c r="I133" s="10">
        <f t="shared" si="48"/>
        <v>0</v>
      </c>
      <c r="J133" s="10">
        <f t="shared" si="48"/>
        <v>0</v>
      </c>
      <c r="K133" s="188">
        <f t="shared" si="48"/>
        <v>0</v>
      </c>
      <c r="L133" s="12">
        <f t="shared" si="48"/>
        <v>35.299999999999997</v>
      </c>
      <c r="M133" s="12">
        <f t="shared" si="48"/>
        <v>33.799999999999997</v>
      </c>
      <c r="N133" s="12">
        <f t="shared" si="48"/>
        <v>0</v>
      </c>
      <c r="O133" s="12">
        <f t="shared" si="48"/>
        <v>1.5</v>
      </c>
    </row>
    <row r="134" spans="1:15" ht="15" customHeight="1" x14ac:dyDescent="0.25">
      <c r="A134" s="40"/>
      <c r="B134" s="218"/>
      <c r="C134" s="89" t="s">
        <v>25</v>
      </c>
      <c r="D134" s="16">
        <f>E134+G134</f>
        <v>13.7</v>
      </c>
      <c r="E134" s="16">
        <v>13.7</v>
      </c>
      <c r="F134" s="16"/>
      <c r="G134" s="16"/>
      <c r="H134" s="9">
        <f t="shared" si="41"/>
        <v>0</v>
      </c>
      <c r="I134" s="10"/>
      <c r="J134" s="10"/>
      <c r="K134" s="188"/>
      <c r="L134" s="12">
        <f t="shared" si="36"/>
        <v>13.7</v>
      </c>
      <c r="M134" s="12">
        <f t="shared" si="37"/>
        <v>13.7</v>
      </c>
      <c r="N134" s="12">
        <f t="shared" si="37"/>
        <v>0</v>
      </c>
      <c r="O134" s="12">
        <f t="shared" si="37"/>
        <v>0</v>
      </c>
    </row>
    <row r="135" spans="1:15" ht="15" customHeight="1" x14ac:dyDescent="0.25">
      <c r="A135" s="40"/>
      <c r="B135" s="221"/>
      <c r="C135" s="89" t="s">
        <v>31</v>
      </c>
      <c r="D135" s="16">
        <f>E135+G135</f>
        <v>2.6</v>
      </c>
      <c r="E135" s="16">
        <v>2.6</v>
      </c>
      <c r="F135" s="16"/>
      <c r="G135" s="16"/>
      <c r="H135" s="9">
        <f t="shared" si="41"/>
        <v>0</v>
      </c>
      <c r="I135" s="10"/>
      <c r="J135" s="10"/>
      <c r="K135" s="188"/>
      <c r="L135" s="12">
        <f t="shared" si="36"/>
        <v>2.6</v>
      </c>
      <c r="M135" s="12">
        <f t="shared" si="37"/>
        <v>2.6</v>
      </c>
      <c r="N135" s="12">
        <f t="shared" si="37"/>
        <v>0</v>
      </c>
      <c r="O135" s="12">
        <f t="shared" si="37"/>
        <v>0</v>
      </c>
    </row>
    <row r="136" spans="1:15" ht="15" customHeight="1" x14ac:dyDescent="0.25">
      <c r="A136" s="40"/>
      <c r="B136" s="221"/>
      <c r="C136" s="89" t="s">
        <v>22</v>
      </c>
      <c r="D136" s="16">
        <f>E136+G136</f>
        <v>19</v>
      </c>
      <c r="E136" s="16">
        <v>17.5</v>
      </c>
      <c r="F136" s="16"/>
      <c r="G136" s="16">
        <v>1.5</v>
      </c>
      <c r="H136" s="9">
        <f t="shared" si="41"/>
        <v>0</v>
      </c>
      <c r="I136" s="10"/>
      <c r="J136" s="10"/>
      <c r="K136" s="188"/>
      <c r="L136" s="12">
        <f t="shared" si="36"/>
        <v>19</v>
      </c>
      <c r="M136" s="12">
        <f t="shared" si="37"/>
        <v>17.5</v>
      </c>
      <c r="N136" s="12">
        <f t="shared" si="37"/>
        <v>0</v>
      </c>
      <c r="O136" s="12">
        <f t="shared" si="37"/>
        <v>1.5</v>
      </c>
    </row>
    <row r="137" spans="1:15" ht="15" customHeight="1" x14ac:dyDescent="0.25">
      <c r="A137" s="32" t="s">
        <v>96</v>
      </c>
      <c r="B137" s="35" t="s">
        <v>17</v>
      </c>
      <c r="C137" s="89"/>
      <c r="D137" s="16">
        <f>SUM(D138:D140)</f>
        <v>18.100000000000001</v>
      </c>
      <c r="E137" s="16">
        <f>SUM(E138:E140)</f>
        <v>18.100000000000001</v>
      </c>
      <c r="F137" s="16">
        <f>SUM(F138:F140)</f>
        <v>0</v>
      </c>
      <c r="G137" s="16">
        <f>SUM(G138:G140)</f>
        <v>0</v>
      </c>
      <c r="H137" s="10">
        <f t="shared" ref="H137:O137" si="49">SUM(H138:H140)</f>
        <v>0</v>
      </c>
      <c r="I137" s="10">
        <f t="shared" si="49"/>
        <v>0</v>
      </c>
      <c r="J137" s="10">
        <f t="shared" si="49"/>
        <v>0</v>
      </c>
      <c r="K137" s="188">
        <f t="shared" si="49"/>
        <v>0</v>
      </c>
      <c r="L137" s="12">
        <f t="shared" si="49"/>
        <v>18.100000000000001</v>
      </c>
      <c r="M137" s="12">
        <f t="shared" si="49"/>
        <v>18.100000000000001</v>
      </c>
      <c r="N137" s="12">
        <f t="shared" si="49"/>
        <v>0</v>
      </c>
      <c r="O137" s="12">
        <f t="shared" si="49"/>
        <v>0</v>
      </c>
    </row>
    <row r="138" spans="1:15" ht="15" customHeight="1" x14ac:dyDescent="0.25">
      <c r="A138" s="40"/>
      <c r="B138" s="218"/>
      <c r="C138" s="89" t="s">
        <v>25</v>
      </c>
      <c r="D138" s="16">
        <f>E138+G138</f>
        <v>8.3000000000000007</v>
      </c>
      <c r="E138" s="16">
        <v>8.3000000000000007</v>
      </c>
      <c r="F138" s="16"/>
      <c r="G138" s="16"/>
      <c r="H138" s="9">
        <f t="shared" si="41"/>
        <v>0</v>
      </c>
      <c r="I138" s="10"/>
      <c r="J138" s="10"/>
      <c r="K138" s="188"/>
      <c r="L138" s="12">
        <f t="shared" si="36"/>
        <v>8.3000000000000007</v>
      </c>
      <c r="M138" s="12">
        <f t="shared" si="37"/>
        <v>8.3000000000000007</v>
      </c>
      <c r="N138" s="12">
        <f t="shared" si="37"/>
        <v>0</v>
      </c>
      <c r="O138" s="12">
        <f t="shared" si="37"/>
        <v>0</v>
      </c>
    </row>
    <row r="139" spans="1:15" ht="15" customHeight="1" x14ac:dyDescent="0.25">
      <c r="A139" s="40"/>
      <c r="B139" s="26"/>
      <c r="C139" s="89" t="s">
        <v>31</v>
      </c>
      <c r="D139" s="16">
        <f>E139+G139</f>
        <v>1.9</v>
      </c>
      <c r="E139" s="16">
        <v>1.9</v>
      </c>
      <c r="F139" s="16"/>
      <c r="G139" s="16"/>
      <c r="H139" s="9">
        <f t="shared" si="41"/>
        <v>0</v>
      </c>
      <c r="I139" s="10"/>
      <c r="J139" s="10"/>
      <c r="K139" s="188"/>
      <c r="L139" s="12">
        <f t="shared" si="36"/>
        <v>1.9</v>
      </c>
      <c r="M139" s="12">
        <f t="shared" si="37"/>
        <v>1.9</v>
      </c>
      <c r="N139" s="12">
        <f t="shared" si="37"/>
        <v>0</v>
      </c>
      <c r="O139" s="12">
        <f t="shared" si="37"/>
        <v>0</v>
      </c>
    </row>
    <row r="140" spans="1:15" ht="15" customHeight="1" x14ac:dyDescent="0.25">
      <c r="A140" s="40"/>
      <c r="B140" s="26"/>
      <c r="C140" s="89" t="s">
        <v>22</v>
      </c>
      <c r="D140" s="16">
        <f>E140+G140</f>
        <v>7.9</v>
      </c>
      <c r="E140" s="16">
        <v>7.9</v>
      </c>
      <c r="F140" s="16"/>
      <c r="G140" s="16"/>
      <c r="H140" s="9">
        <f t="shared" si="41"/>
        <v>0</v>
      </c>
      <c r="I140" s="10"/>
      <c r="J140" s="10"/>
      <c r="K140" s="188"/>
      <c r="L140" s="12">
        <f t="shared" si="36"/>
        <v>7.9</v>
      </c>
      <c r="M140" s="12">
        <f t="shared" si="37"/>
        <v>7.9</v>
      </c>
      <c r="N140" s="12">
        <f t="shared" si="37"/>
        <v>0</v>
      </c>
      <c r="O140" s="12">
        <f t="shared" si="37"/>
        <v>0</v>
      </c>
    </row>
    <row r="141" spans="1:15" ht="15" customHeight="1" x14ac:dyDescent="0.25">
      <c r="A141" s="32" t="s">
        <v>97</v>
      </c>
      <c r="B141" s="35" t="s">
        <v>18</v>
      </c>
      <c r="C141" s="89"/>
      <c r="D141" s="16">
        <f>SUM(D142:D144)</f>
        <v>10.600000000000001</v>
      </c>
      <c r="E141" s="16">
        <f>SUM(E142:E144)</f>
        <v>10.600000000000001</v>
      </c>
      <c r="F141" s="16">
        <f>SUM(F142:F144)</f>
        <v>0</v>
      </c>
      <c r="G141" s="16">
        <f>SUM(G142:G144)</f>
        <v>0</v>
      </c>
      <c r="H141" s="10">
        <f t="shared" ref="H141:O141" si="50">SUM(H142:H144)</f>
        <v>0</v>
      </c>
      <c r="I141" s="10">
        <f t="shared" si="50"/>
        <v>0</v>
      </c>
      <c r="J141" s="10">
        <f t="shared" si="50"/>
        <v>0</v>
      </c>
      <c r="K141" s="188">
        <f t="shared" si="50"/>
        <v>0</v>
      </c>
      <c r="L141" s="12">
        <f t="shared" si="50"/>
        <v>10.600000000000001</v>
      </c>
      <c r="M141" s="12">
        <f t="shared" si="50"/>
        <v>10.600000000000001</v>
      </c>
      <c r="N141" s="12">
        <f t="shared" si="50"/>
        <v>0</v>
      </c>
      <c r="O141" s="12">
        <f t="shared" si="50"/>
        <v>0</v>
      </c>
    </row>
    <row r="142" spans="1:15" ht="15" customHeight="1" x14ac:dyDescent="0.25">
      <c r="A142" s="40"/>
      <c r="B142" s="218"/>
      <c r="C142" s="89" t="s">
        <v>25</v>
      </c>
      <c r="D142" s="16">
        <f>E142+G142</f>
        <v>4.9000000000000004</v>
      </c>
      <c r="E142" s="16">
        <v>4.9000000000000004</v>
      </c>
      <c r="F142" s="16"/>
      <c r="G142" s="16"/>
      <c r="H142" s="9">
        <f t="shared" si="41"/>
        <v>0</v>
      </c>
      <c r="I142" s="10"/>
      <c r="J142" s="10"/>
      <c r="K142" s="188"/>
      <c r="L142" s="12">
        <f t="shared" si="36"/>
        <v>4.9000000000000004</v>
      </c>
      <c r="M142" s="12">
        <f t="shared" si="37"/>
        <v>4.9000000000000004</v>
      </c>
      <c r="N142" s="12">
        <f t="shared" si="37"/>
        <v>0</v>
      </c>
      <c r="O142" s="12">
        <f t="shared" si="37"/>
        <v>0</v>
      </c>
    </row>
    <row r="143" spans="1:15" ht="15" customHeight="1" x14ac:dyDescent="0.25">
      <c r="A143" s="40"/>
      <c r="B143" s="26"/>
      <c r="C143" s="89" t="s">
        <v>31</v>
      </c>
      <c r="D143" s="16">
        <f>E143+G143</f>
        <v>1.7</v>
      </c>
      <c r="E143" s="16">
        <v>1.7</v>
      </c>
      <c r="F143" s="16"/>
      <c r="G143" s="16"/>
      <c r="H143" s="9">
        <f t="shared" si="41"/>
        <v>0</v>
      </c>
      <c r="I143" s="10"/>
      <c r="J143" s="10"/>
      <c r="K143" s="188"/>
      <c r="L143" s="12">
        <f t="shared" si="36"/>
        <v>1.7</v>
      </c>
      <c r="M143" s="12">
        <f t="shared" si="37"/>
        <v>1.7</v>
      </c>
      <c r="N143" s="12">
        <f t="shared" si="37"/>
        <v>0</v>
      </c>
      <c r="O143" s="12">
        <f t="shared" si="37"/>
        <v>0</v>
      </c>
    </row>
    <row r="144" spans="1:15" ht="15" customHeight="1" x14ac:dyDescent="0.25">
      <c r="A144" s="40"/>
      <c r="B144" s="26"/>
      <c r="C144" s="89" t="s">
        <v>22</v>
      </c>
      <c r="D144" s="16">
        <f>E144+G144</f>
        <v>4</v>
      </c>
      <c r="E144" s="16">
        <v>4</v>
      </c>
      <c r="F144" s="16"/>
      <c r="G144" s="16"/>
      <c r="H144" s="9">
        <f t="shared" si="41"/>
        <v>0</v>
      </c>
      <c r="I144" s="10"/>
      <c r="J144" s="10"/>
      <c r="K144" s="188"/>
      <c r="L144" s="12">
        <f t="shared" si="36"/>
        <v>4</v>
      </c>
      <c r="M144" s="12">
        <f t="shared" si="37"/>
        <v>4</v>
      </c>
      <c r="N144" s="12">
        <f t="shared" si="37"/>
        <v>0</v>
      </c>
      <c r="O144" s="12">
        <f t="shared" si="37"/>
        <v>0</v>
      </c>
    </row>
    <row r="145" spans="1:15" ht="15" customHeight="1" x14ac:dyDescent="0.25">
      <c r="A145" s="32" t="s">
        <v>98</v>
      </c>
      <c r="B145" s="29" t="s">
        <v>19</v>
      </c>
      <c r="C145" s="78"/>
      <c r="D145" s="16">
        <f>SUM(D146:D148)</f>
        <v>538.20000000000005</v>
      </c>
      <c r="E145" s="16">
        <f t="shared" ref="E145:O145" si="51">SUM(E146:E148)</f>
        <v>538.20000000000005</v>
      </c>
      <c r="F145" s="16">
        <f t="shared" si="51"/>
        <v>0</v>
      </c>
      <c r="G145" s="16">
        <f t="shared" si="51"/>
        <v>0</v>
      </c>
      <c r="H145" s="9">
        <f t="shared" si="51"/>
        <v>0.4</v>
      </c>
      <c r="I145" s="9">
        <f t="shared" si="51"/>
        <v>0.4</v>
      </c>
      <c r="J145" s="10"/>
      <c r="K145" s="188">
        <f t="shared" si="51"/>
        <v>0</v>
      </c>
      <c r="L145" s="12">
        <f t="shared" si="51"/>
        <v>538.6</v>
      </c>
      <c r="M145" s="12">
        <f t="shared" si="51"/>
        <v>538.6</v>
      </c>
      <c r="N145" s="12">
        <f t="shared" si="51"/>
        <v>0</v>
      </c>
      <c r="O145" s="12">
        <f t="shared" si="51"/>
        <v>0</v>
      </c>
    </row>
    <row r="146" spans="1:15" ht="15" hidden="1" customHeight="1" x14ac:dyDescent="0.25">
      <c r="A146" s="40"/>
      <c r="B146" s="76"/>
      <c r="C146" s="89" t="s">
        <v>25</v>
      </c>
      <c r="D146" s="16">
        <f>E146+G146</f>
        <v>0</v>
      </c>
      <c r="E146" s="16"/>
      <c r="F146" s="16"/>
      <c r="G146" s="16"/>
      <c r="H146" s="9">
        <f>I146+K146</f>
        <v>0</v>
      </c>
      <c r="I146" s="10"/>
      <c r="J146" s="10"/>
      <c r="K146" s="188"/>
      <c r="L146" s="12">
        <f>M146+O146</f>
        <v>0</v>
      </c>
      <c r="M146" s="12">
        <f>E146+I146</f>
        <v>0</v>
      </c>
      <c r="N146" s="12">
        <f>F146+J146</f>
        <v>0</v>
      </c>
      <c r="O146" s="12">
        <f>G146+K146</f>
        <v>0</v>
      </c>
    </row>
    <row r="147" spans="1:15" ht="15" customHeight="1" x14ac:dyDescent="0.25">
      <c r="A147" s="40"/>
      <c r="B147" s="76"/>
      <c r="C147" s="78" t="s">
        <v>31</v>
      </c>
      <c r="D147" s="16">
        <f>E147+G147</f>
        <v>143.1</v>
      </c>
      <c r="E147" s="16">
        <v>143.1</v>
      </c>
      <c r="F147" s="16"/>
      <c r="G147" s="16"/>
      <c r="H147" s="9">
        <f t="shared" si="41"/>
        <v>0.4</v>
      </c>
      <c r="I147" s="10">
        <v>0.4</v>
      </c>
      <c r="J147" s="10"/>
      <c r="K147" s="188"/>
      <c r="L147" s="12">
        <f t="shared" si="36"/>
        <v>143.5</v>
      </c>
      <c r="M147" s="12">
        <f t="shared" si="37"/>
        <v>143.5</v>
      </c>
      <c r="N147" s="12">
        <f t="shared" si="37"/>
        <v>0</v>
      </c>
      <c r="O147" s="12">
        <f t="shared" si="37"/>
        <v>0</v>
      </c>
    </row>
    <row r="148" spans="1:15" ht="15" customHeight="1" x14ac:dyDescent="0.25">
      <c r="A148" s="40"/>
      <c r="B148" s="76"/>
      <c r="C148" s="78" t="s">
        <v>22</v>
      </c>
      <c r="D148" s="16">
        <f>E148+G148</f>
        <v>395.1</v>
      </c>
      <c r="E148" s="16">
        <v>395.1</v>
      </c>
      <c r="F148" s="16"/>
      <c r="G148" s="16"/>
      <c r="H148" s="9">
        <f t="shared" si="41"/>
        <v>0</v>
      </c>
      <c r="I148" s="10"/>
      <c r="J148" s="10"/>
      <c r="K148" s="188"/>
      <c r="L148" s="12">
        <f t="shared" si="36"/>
        <v>395.1</v>
      </c>
      <c r="M148" s="12">
        <f t="shared" si="37"/>
        <v>395.1</v>
      </c>
      <c r="N148" s="12">
        <f t="shared" si="37"/>
        <v>0</v>
      </c>
      <c r="O148" s="12">
        <f t="shared" si="37"/>
        <v>0</v>
      </c>
    </row>
    <row r="149" spans="1:15" ht="15.95" customHeight="1" x14ac:dyDescent="0.25">
      <c r="A149" s="54" t="s">
        <v>99</v>
      </c>
      <c r="B149" s="44" t="s">
        <v>175</v>
      </c>
      <c r="C149" s="25"/>
      <c r="D149" s="23">
        <f t="shared" ref="D149:O149" si="52">D97+D105+D109+D113+D117+D121+D125+D129+D133+D137+D141+D145</f>
        <v>2746.5999999999995</v>
      </c>
      <c r="E149" s="23">
        <f t="shared" si="52"/>
        <v>2515.7999999999997</v>
      </c>
      <c r="F149" s="23">
        <f t="shared" si="52"/>
        <v>1.7</v>
      </c>
      <c r="G149" s="23">
        <f t="shared" si="52"/>
        <v>230.8</v>
      </c>
      <c r="H149" s="24">
        <f t="shared" si="52"/>
        <v>87.199999999999989</v>
      </c>
      <c r="I149" s="24">
        <f t="shared" si="52"/>
        <v>32.599999999999994</v>
      </c>
      <c r="J149" s="24">
        <f t="shared" si="52"/>
        <v>0</v>
      </c>
      <c r="K149" s="237">
        <f t="shared" si="52"/>
        <v>54.599999999999994</v>
      </c>
      <c r="L149" s="44">
        <f>M149+O149</f>
        <v>2833.7999999999997</v>
      </c>
      <c r="M149" s="21">
        <f t="shared" si="52"/>
        <v>2548.3999999999996</v>
      </c>
      <c r="N149" s="21">
        <f t="shared" si="52"/>
        <v>1.7</v>
      </c>
      <c r="O149" s="21">
        <f t="shared" si="52"/>
        <v>285.39999999999998</v>
      </c>
    </row>
    <row r="150" spans="1:15" ht="15.95" customHeight="1" x14ac:dyDescent="0.25">
      <c r="A150" s="13" t="s">
        <v>100</v>
      </c>
      <c r="B150" s="569" t="s">
        <v>63</v>
      </c>
      <c r="C150" s="570"/>
      <c r="D150" s="570"/>
      <c r="E150" s="570"/>
      <c r="F150" s="570"/>
      <c r="G150" s="570"/>
      <c r="H150" s="570"/>
      <c r="I150" s="570"/>
      <c r="J150" s="570"/>
      <c r="K150" s="570"/>
      <c r="L150" s="570"/>
      <c r="M150" s="570"/>
      <c r="N150" s="570"/>
      <c r="O150" s="571"/>
    </row>
    <row r="151" spans="1:15" ht="15" customHeight="1" x14ac:dyDescent="0.25">
      <c r="A151" s="5" t="s">
        <v>101</v>
      </c>
      <c r="B151" s="26" t="s">
        <v>20</v>
      </c>
      <c r="C151" s="7" t="s">
        <v>32</v>
      </c>
      <c r="D151" s="16">
        <f>E151+G151</f>
        <v>80</v>
      </c>
      <c r="E151" s="16">
        <v>12.1</v>
      </c>
      <c r="F151" s="16"/>
      <c r="G151" s="16">
        <v>67.900000000000006</v>
      </c>
      <c r="H151" s="9">
        <f t="shared" ref="H151" si="53">I151+K151</f>
        <v>0</v>
      </c>
      <c r="I151" s="10"/>
      <c r="J151" s="10"/>
      <c r="K151" s="188"/>
      <c r="L151" s="12">
        <f>M151+O151</f>
        <v>80</v>
      </c>
      <c r="M151" s="12">
        <f t="shared" ref="M151:O152" si="54">E151+I151</f>
        <v>12.1</v>
      </c>
      <c r="N151" s="12">
        <f t="shared" si="54"/>
        <v>0</v>
      </c>
      <c r="O151" s="12">
        <f t="shared" si="54"/>
        <v>67.900000000000006</v>
      </c>
    </row>
    <row r="152" spans="1:15" ht="15" customHeight="1" x14ac:dyDescent="0.25">
      <c r="A152" s="5" t="s">
        <v>102</v>
      </c>
      <c r="B152" s="29" t="s">
        <v>70</v>
      </c>
      <c r="C152" s="30" t="s">
        <v>32</v>
      </c>
      <c r="D152" s="16">
        <f>E152+G152</f>
        <v>34.799999999999997</v>
      </c>
      <c r="E152" s="16">
        <v>34.799999999999997</v>
      </c>
      <c r="F152" s="16">
        <v>26.6</v>
      </c>
      <c r="G152" s="16"/>
      <c r="H152" s="9">
        <f>I152+K152</f>
        <v>0</v>
      </c>
      <c r="I152" s="10"/>
      <c r="J152" s="10"/>
      <c r="K152" s="188"/>
      <c r="L152" s="12">
        <f>M152+O152</f>
        <v>34.799999999999997</v>
      </c>
      <c r="M152" s="12">
        <f t="shared" si="54"/>
        <v>34.799999999999997</v>
      </c>
      <c r="N152" s="12">
        <f t="shared" si="54"/>
        <v>26.6</v>
      </c>
      <c r="O152" s="12">
        <f t="shared" si="54"/>
        <v>0</v>
      </c>
    </row>
    <row r="153" spans="1:15" ht="15.95" customHeight="1" x14ac:dyDescent="0.25">
      <c r="A153" s="491" t="s">
        <v>103</v>
      </c>
      <c r="B153" s="225" t="s">
        <v>176</v>
      </c>
      <c r="C153" s="79"/>
      <c r="D153" s="69">
        <f t="shared" ref="D153:O153" si="55">D151+D152</f>
        <v>114.8</v>
      </c>
      <c r="E153" s="69">
        <f t="shared" si="55"/>
        <v>46.9</v>
      </c>
      <c r="F153" s="69">
        <f t="shared" si="55"/>
        <v>26.6</v>
      </c>
      <c r="G153" s="69">
        <f t="shared" si="55"/>
        <v>67.900000000000006</v>
      </c>
      <c r="H153" s="70">
        <f t="shared" si="55"/>
        <v>0</v>
      </c>
      <c r="I153" s="70">
        <f t="shared" si="55"/>
        <v>0</v>
      </c>
      <c r="J153" s="70">
        <f t="shared" si="55"/>
        <v>0</v>
      </c>
      <c r="K153" s="226">
        <f t="shared" si="55"/>
        <v>0</v>
      </c>
      <c r="L153" s="44">
        <f>M153+O153</f>
        <v>114.80000000000001</v>
      </c>
      <c r="M153" s="44">
        <f t="shared" si="55"/>
        <v>46.9</v>
      </c>
      <c r="N153" s="44">
        <f t="shared" si="55"/>
        <v>26.6</v>
      </c>
      <c r="O153" s="44">
        <f t="shared" si="55"/>
        <v>67.900000000000006</v>
      </c>
    </row>
    <row r="154" spans="1:15" ht="15.95" customHeight="1" x14ac:dyDescent="0.25">
      <c r="A154" s="13" t="s">
        <v>104</v>
      </c>
      <c r="B154" s="569" t="s">
        <v>171</v>
      </c>
      <c r="C154" s="570"/>
      <c r="D154" s="570"/>
      <c r="E154" s="570"/>
      <c r="F154" s="570"/>
      <c r="G154" s="570"/>
      <c r="H154" s="570"/>
      <c r="I154" s="570"/>
      <c r="J154" s="570"/>
      <c r="K154" s="570"/>
      <c r="L154" s="570"/>
      <c r="M154" s="570"/>
      <c r="N154" s="570"/>
      <c r="O154" s="571"/>
    </row>
    <row r="155" spans="1:15" ht="15" customHeight="1" x14ac:dyDescent="0.25">
      <c r="A155" s="5" t="s">
        <v>105</v>
      </c>
      <c r="B155" s="132" t="s">
        <v>20</v>
      </c>
      <c r="C155" s="77"/>
      <c r="D155" s="16">
        <f>SUM(D156:D157)</f>
        <v>832.59999999999991</v>
      </c>
      <c r="E155" s="16">
        <f>SUM(E156:E157)</f>
        <v>571.79999999999995</v>
      </c>
      <c r="F155" s="16">
        <f>SUM(F156:F157)</f>
        <v>84.3</v>
      </c>
      <c r="G155" s="16">
        <f>SUM(G156:G157)</f>
        <v>260.8</v>
      </c>
      <c r="H155" s="10">
        <f t="shared" ref="H155:O155" si="56">SUM(H156:H157)</f>
        <v>8.6</v>
      </c>
      <c r="I155" s="10">
        <f t="shared" si="56"/>
        <v>1.2</v>
      </c>
      <c r="J155" s="10">
        <f t="shared" si="56"/>
        <v>0</v>
      </c>
      <c r="K155" s="188">
        <f t="shared" si="56"/>
        <v>7.4</v>
      </c>
      <c r="L155" s="11">
        <f t="shared" si="56"/>
        <v>841.19999999999993</v>
      </c>
      <c r="M155" s="11">
        <f t="shared" si="56"/>
        <v>572.99999999999989</v>
      </c>
      <c r="N155" s="11">
        <f t="shared" si="56"/>
        <v>84.3</v>
      </c>
      <c r="O155" s="11">
        <f t="shared" si="56"/>
        <v>268.2</v>
      </c>
    </row>
    <row r="156" spans="1:15" ht="15" customHeight="1" x14ac:dyDescent="0.25">
      <c r="A156" s="19"/>
      <c r="B156" s="132"/>
      <c r="C156" s="30" t="s">
        <v>30</v>
      </c>
      <c r="D156" s="16">
        <f>E156+G156</f>
        <v>8</v>
      </c>
      <c r="E156" s="16">
        <v>8</v>
      </c>
      <c r="F156" s="16"/>
      <c r="G156" s="16"/>
      <c r="H156" s="9">
        <f t="shared" ref="H156:H192" si="57">I156+K156</f>
        <v>1.4</v>
      </c>
      <c r="I156" s="10">
        <v>1.4</v>
      </c>
      <c r="J156" s="10"/>
      <c r="K156" s="188"/>
      <c r="L156" s="12">
        <f t="shared" ref="L156:L192" si="58">M156+O156</f>
        <v>9.4</v>
      </c>
      <c r="M156" s="12">
        <f t="shared" ref="M156:O171" si="59">E156+I156</f>
        <v>9.4</v>
      </c>
      <c r="N156" s="12">
        <f t="shared" si="59"/>
        <v>0</v>
      </c>
      <c r="O156" s="12">
        <f t="shared" si="59"/>
        <v>0</v>
      </c>
    </row>
    <row r="157" spans="1:15" ht="15.75" customHeight="1" x14ac:dyDescent="0.25">
      <c r="A157" s="19"/>
      <c r="B157" s="132"/>
      <c r="C157" s="30" t="s">
        <v>51</v>
      </c>
      <c r="D157" s="16">
        <f>E157+G157</f>
        <v>824.59999999999991</v>
      </c>
      <c r="E157" s="16">
        <v>563.79999999999995</v>
      </c>
      <c r="F157" s="16">
        <v>84.3</v>
      </c>
      <c r="G157" s="16">
        <v>260.8</v>
      </c>
      <c r="H157" s="9">
        <f t="shared" si="57"/>
        <v>7.2</v>
      </c>
      <c r="I157" s="10">
        <v>-0.2</v>
      </c>
      <c r="J157" s="10"/>
      <c r="K157" s="10">
        <v>7.4</v>
      </c>
      <c r="L157" s="12">
        <f t="shared" si="58"/>
        <v>831.8</v>
      </c>
      <c r="M157" s="12">
        <f t="shared" si="59"/>
        <v>563.59999999999991</v>
      </c>
      <c r="N157" s="12">
        <f t="shared" si="59"/>
        <v>84.3</v>
      </c>
      <c r="O157" s="12">
        <f t="shared" si="59"/>
        <v>268.2</v>
      </c>
    </row>
    <row r="158" spans="1:15" x14ac:dyDescent="0.25">
      <c r="A158" s="13" t="s">
        <v>106</v>
      </c>
      <c r="B158" s="14" t="s">
        <v>55</v>
      </c>
      <c r="C158" s="15" t="s">
        <v>51</v>
      </c>
      <c r="D158" s="16">
        <f t="shared" ref="D158:D192" si="60">E158+G158</f>
        <v>168.3</v>
      </c>
      <c r="E158" s="16">
        <v>168.3</v>
      </c>
      <c r="F158" s="16">
        <v>98.8</v>
      </c>
      <c r="G158" s="16"/>
      <c r="H158" s="10">
        <f t="shared" si="57"/>
        <v>0</v>
      </c>
      <c r="I158" s="10"/>
      <c r="J158" s="10"/>
      <c r="K158" s="10"/>
      <c r="L158" s="12">
        <f t="shared" si="58"/>
        <v>168.3</v>
      </c>
      <c r="M158" s="12">
        <f t="shared" si="59"/>
        <v>168.3</v>
      </c>
      <c r="N158" s="12">
        <f t="shared" si="59"/>
        <v>98.8</v>
      </c>
      <c r="O158" s="12">
        <f t="shared" si="59"/>
        <v>0</v>
      </c>
    </row>
    <row r="159" spans="1:15" ht="15" customHeight="1" x14ac:dyDescent="0.25">
      <c r="A159" s="13" t="s">
        <v>107</v>
      </c>
      <c r="B159" s="12" t="s">
        <v>33</v>
      </c>
      <c r="C159" s="15" t="s">
        <v>51</v>
      </c>
      <c r="D159" s="16">
        <f t="shared" si="60"/>
        <v>113.2</v>
      </c>
      <c r="E159" s="16">
        <v>113.2</v>
      </c>
      <c r="F159" s="16">
        <v>68.099999999999994</v>
      </c>
      <c r="G159" s="16"/>
      <c r="H159" s="10">
        <f t="shared" si="57"/>
        <v>0</v>
      </c>
      <c r="I159" s="10"/>
      <c r="J159" s="10"/>
      <c r="K159" s="10"/>
      <c r="L159" s="12">
        <f t="shared" si="58"/>
        <v>113.2</v>
      </c>
      <c r="M159" s="12">
        <f t="shared" si="59"/>
        <v>113.2</v>
      </c>
      <c r="N159" s="12">
        <f t="shared" si="59"/>
        <v>68.099999999999994</v>
      </c>
      <c r="O159" s="12">
        <f t="shared" si="59"/>
        <v>0</v>
      </c>
    </row>
    <row r="160" spans="1:15" ht="15" customHeight="1" x14ac:dyDescent="0.25">
      <c r="A160" s="13" t="s">
        <v>108</v>
      </c>
      <c r="B160" s="12" t="s">
        <v>160</v>
      </c>
      <c r="C160" s="15" t="s">
        <v>51</v>
      </c>
      <c r="D160" s="16">
        <f t="shared" si="60"/>
        <v>167.2</v>
      </c>
      <c r="E160" s="16">
        <v>167.2</v>
      </c>
      <c r="F160" s="16">
        <v>92.9</v>
      </c>
      <c r="G160" s="16"/>
      <c r="H160" s="10">
        <f t="shared" si="57"/>
        <v>0</v>
      </c>
      <c r="I160" s="10"/>
      <c r="J160" s="10"/>
      <c r="K160" s="10"/>
      <c r="L160" s="12">
        <f t="shared" si="58"/>
        <v>167.2</v>
      </c>
      <c r="M160" s="12">
        <f t="shared" si="59"/>
        <v>167.2</v>
      </c>
      <c r="N160" s="12">
        <f t="shared" si="59"/>
        <v>92.9</v>
      </c>
      <c r="O160" s="12">
        <f t="shared" si="59"/>
        <v>0</v>
      </c>
    </row>
    <row r="161" spans="1:15" ht="15" customHeight="1" x14ac:dyDescent="0.25">
      <c r="A161" s="13" t="s">
        <v>109</v>
      </c>
      <c r="B161" s="12" t="s">
        <v>416</v>
      </c>
      <c r="C161" s="15" t="s">
        <v>51</v>
      </c>
      <c r="D161" s="16">
        <f t="shared" si="60"/>
        <v>161.5</v>
      </c>
      <c r="E161" s="16">
        <v>161.5</v>
      </c>
      <c r="F161" s="16">
        <v>100.9</v>
      </c>
      <c r="G161" s="16"/>
      <c r="H161" s="10">
        <f t="shared" si="57"/>
        <v>0</v>
      </c>
      <c r="I161" s="10"/>
      <c r="J161" s="10"/>
      <c r="K161" s="10"/>
      <c r="L161" s="12">
        <f t="shared" si="58"/>
        <v>161.5</v>
      </c>
      <c r="M161" s="12">
        <f t="shared" si="59"/>
        <v>161.5</v>
      </c>
      <c r="N161" s="12">
        <f t="shared" si="59"/>
        <v>100.9</v>
      </c>
      <c r="O161" s="12">
        <f t="shared" si="59"/>
        <v>0</v>
      </c>
    </row>
    <row r="162" spans="1:15" ht="15" customHeight="1" x14ac:dyDescent="0.25">
      <c r="A162" s="13" t="s">
        <v>155</v>
      </c>
      <c r="B162" s="12" t="s">
        <v>152</v>
      </c>
      <c r="C162" s="15" t="s">
        <v>51</v>
      </c>
      <c r="D162" s="16">
        <f t="shared" si="60"/>
        <v>87.9</v>
      </c>
      <c r="E162" s="16">
        <v>87.9</v>
      </c>
      <c r="F162" s="16">
        <v>58.4</v>
      </c>
      <c r="G162" s="16"/>
      <c r="H162" s="10">
        <f t="shared" si="57"/>
        <v>0</v>
      </c>
      <c r="I162" s="10"/>
      <c r="J162" s="10"/>
      <c r="K162" s="10"/>
      <c r="L162" s="12">
        <f t="shared" si="58"/>
        <v>87.9</v>
      </c>
      <c r="M162" s="12">
        <f t="shared" si="59"/>
        <v>87.9</v>
      </c>
      <c r="N162" s="12">
        <f t="shared" si="59"/>
        <v>58.4</v>
      </c>
      <c r="O162" s="12">
        <f t="shared" si="59"/>
        <v>0</v>
      </c>
    </row>
    <row r="163" spans="1:15" ht="15" customHeight="1" x14ac:dyDescent="0.25">
      <c r="A163" s="13" t="s">
        <v>156</v>
      </c>
      <c r="B163" s="249" t="s">
        <v>342</v>
      </c>
      <c r="C163" s="15" t="s">
        <v>51</v>
      </c>
      <c r="D163" s="16">
        <f t="shared" si="60"/>
        <v>185.4</v>
      </c>
      <c r="E163" s="16">
        <v>185.4</v>
      </c>
      <c r="F163" s="16">
        <v>112.5</v>
      </c>
      <c r="G163" s="16"/>
      <c r="H163" s="10">
        <f t="shared" si="57"/>
        <v>0</v>
      </c>
      <c r="I163" s="10"/>
      <c r="J163" s="10"/>
      <c r="K163" s="10"/>
      <c r="L163" s="12">
        <f t="shared" si="58"/>
        <v>185.4</v>
      </c>
      <c r="M163" s="12">
        <f t="shared" si="59"/>
        <v>185.4</v>
      </c>
      <c r="N163" s="12">
        <f t="shared" si="59"/>
        <v>112.5</v>
      </c>
      <c r="O163" s="12">
        <f t="shared" si="59"/>
        <v>0</v>
      </c>
    </row>
    <row r="164" spans="1:15" ht="16.5" customHeight="1" x14ac:dyDescent="0.25">
      <c r="A164" s="13" t="s">
        <v>110</v>
      </c>
      <c r="B164" s="12" t="s">
        <v>417</v>
      </c>
      <c r="C164" s="15" t="s">
        <v>51</v>
      </c>
      <c r="D164" s="16">
        <f t="shared" si="60"/>
        <v>250.2</v>
      </c>
      <c r="E164" s="16">
        <v>250.2</v>
      </c>
      <c r="F164" s="16">
        <v>119</v>
      </c>
      <c r="G164" s="16"/>
      <c r="H164" s="10">
        <f t="shared" si="57"/>
        <v>0</v>
      </c>
      <c r="I164" s="10"/>
      <c r="J164" s="10"/>
      <c r="K164" s="10"/>
      <c r="L164" s="12">
        <f t="shared" si="58"/>
        <v>250.2</v>
      </c>
      <c r="M164" s="12">
        <f t="shared" si="59"/>
        <v>250.2</v>
      </c>
      <c r="N164" s="12">
        <f t="shared" si="59"/>
        <v>119</v>
      </c>
      <c r="O164" s="12">
        <f t="shared" si="59"/>
        <v>0</v>
      </c>
    </row>
    <row r="165" spans="1:15" ht="16.5" customHeight="1" x14ac:dyDescent="0.25">
      <c r="A165" s="13" t="s">
        <v>157</v>
      </c>
      <c r="B165" s="12" t="s">
        <v>418</v>
      </c>
      <c r="C165" s="15" t="s">
        <v>51</v>
      </c>
      <c r="D165" s="16">
        <f t="shared" si="60"/>
        <v>261.10000000000002</v>
      </c>
      <c r="E165" s="16">
        <v>261.10000000000002</v>
      </c>
      <c r="F165" s="16">
        <v>155.80000000000001</v>
      </c>
      <c r="G165" s="16"/>
      <c r="H165" s="10">
        <f t="shared" si="57"/>
        <v>0</v>
      </c>
      <c r="I165" s="10"/>
      <c r="J165" s="10"/>
      <c r="K165" s="10"/>
      <c r="L165" s="12">
        <f t="shared" si="58"/>
        <v>261.10000000000002</v>
      </c>
      <c r="M165" s="12">
        <f t="shared" si="59"/>
        <v>261.10000000000002</v>
      </c>
      <c r="N165" s="12">
        <f t="shared" si="59"/>
        <v>155.80000000000001</v>
      </c>
      <c r="O165" s="12">
        <f t="shared" si="59"/>
        <v>0</v>
      </c>
    </row>
    <row r="166" spans="1:15" ht="15" customHeight="1" x14ac:dyDescent="0.25">
      <c r="A166" s="13" t="s">
        <v>158</v>
      </c>
      <c r="B166" s="12" t="s">
        <v>419</v>
      </c>
      <c r="C166" s="15" t="s">
        <v>51</v>
      </c>
      <c r="D166" s="16">
        <f t="shared" si="60"/>
        <v>148.6</v>
      </c>
      <c r="E166" s="16">
        <v>148.6</v>
      </c>
      <c r="F166" s="16">
        <v>86.8</v>
      </c>
      <c r="G166" s="16"/>
      <c r="H166" s="10">
        <f t="shared" si="57"/>
        <v>0</v>
      </c>
      <c r="I166" s="10"/>
      <c r="J166" s="10"/>
      <c r="K166" s="10"/>
      <c r="L166" s="12">
        <f t="shared" si="58"/>
        <v>148.6</v>
      </c>
      <c r="M166" s="12">
        <f t="shared" si="59"/>
        <v>148.6</v>
      </c>
      <c r="N166" s="12">
        <f t="shared" si="59"/>
        <v>86.8</v>
      </c>
      <c r="O166" s="12">
        <f t="shared" si="59"/>
        <v>0</v>
      </c>
    </row>
    <row r="167" spans="1:15" ht="15" customHeight="1" x14ac:dyDescent="0.25">
      <c r="A167" s="13" t="s">
        <v>111</v>
      </c>
      <c r="B167" s="12" t="s">
        <v>391</v>
      </c>
      <c r="C167" s="15" t="s">
        <v>51</v>
      </c>
      <c r="D167" s="16">
        <f t="shared" si="60"/>
        <v>163.30000000000001</v>
      </c>
      <c r="E167" s="16">
        <v>163.30000000000001</v>
      </c>
      <c r="F167" s="16">
        <v>94.2</v>
      </c>
      <c r="G167" s="16"/>
      <c r="H167" s="10">
        <f t="shared" si="57"/>
        <v>0</v>
      </c>
      <c r="I167" s="10"/>
      <c r="J167" s="10"/>
      <c r="K167" s="10"/>
      <c r="L167" s="12">
        <f t="shared" si="58"/>
        <v>163.30000000000001</v>
      </c>
      <c r="M167" s="12">
        <f t="shared" si="59"/>
        <v>163.30000000000001</v>
      </c>
      <c r="N167" s="12">
        <f t="shared" si="59"/>
        <v>94.2</v>
      </c>
      <c r="O167" s="12">
        <f t="shared" si="59"/>
        <v>0</v>
      </c>
    </row>
    <row r="168" spans="1:15" ht="15" customHeight="1" x14ac:dyDescent="0.25">
      <c r="A168" s="13" t="s">
        <v>112</v>
      </c>
      <c r="B168" s="184" t="s">
        <v>46</v>
      </c>
      <c r="C168" s="15" t="s">
        <v>51</v>
      </c>
      <c r="D168" s="16">
        <f t="shared" si="60"/>
        <v>106.8</v>
      </c>
      <c r="E168" s="16">
        <v>106.8</v>
      </c>
      <c r="F168" s="16">
        <v>69.7</v>
      </c>
      <c r="G168" s="16"/>
      <c r="H168" s="10">
        <f t="shared" si="57"/>
        <v>0</v>
      </c>
      <c r="I168" s="10"/>
      <c r="J168" s="10"/>
      <c r="K168" s="10"/>
      <c r="L168" s="12">
        <f t="shared" si="58"/>
        <v>106.8</v>
      </c>
      <c r="M168" s="12">
        <f t="shared" si="59"/>
        <v>106.8</v>
      </c>
      <c r="N168" s="12">
        <f t="shared" si="59"/>
        <v>69.7</v>
      </c>
      <c r="O168" s="12">
        <f t="shared" si="59"/>
        <v>0</v>
      </c>
    </row>
    <row r="169" spans="1:15" ht="15" customHeight="1" x14ac:dyDescent="0.25">
      <c r="A169" s="13" t="s">
        <v>113</v>
      </c>
      <c r="B169" s="12" t="s">
        <v>43</v>
      </c>
      <c r="C169" s="15" t="s">
        <v>51</v>
      </c>
      <c r="D169" s="16">
        <f t="shared" si="60"/>
        <v>111.1</v>
      </c>
      <c r="E169" s="16">
        <v>111.1</v>
      </c>
      <c r="F169" s="16">
        <v>72.8</v>
      </c>
      <c r="G169" s="16"/>
      <c r="H169" s="10">
        <f t="shared" si="57"/>
        <v>0</v>
      </c>
      <c r="I169" s="10"/>
      <c r="J169" s="10"/>
      <c r="K169" s="10"/>
      <c r="L169" s="12">
        <f t="shared" si="58"/>
        <v>111.1</v>
      </c>
      <c r="M169" s="12">
        <f t="shared" si="59"/>
        <v>111.1</v>
      </c>
      <c r="N169" s="12">
        <f t="shared" si="59"/>
        <v>72.8</v>
      </c>
      <c r="O169" s="12">
        <f t="shared" si="59"/>
        <v>0</v>
      </c>
    </row>
    <row r="170" spans="1:15" ht="15" customHeight="1" x14ac:dyDescent="0.25">
      <c r="A170" s="13" t="s">
        <v>114</v>
      </c>
      <c r="B170" s="12" t="s">
        <v>45</v>
      </c>
      <c r="C170" s="15" t="s">
        <v>51</v>
      </c>
      <c r="D170" s="16">
        <f t="shared" si="60"/>
        <v>83.7</v>
      </c>
      <c r="E170" s="16">
        <v>83.7</v>
      </c>
      <c r="F170" s="16">
        <v>55.1</v>
      </c>
      <c r="G170" s="16"/>
      <c r="H170" s="10">
        <f t="shared" si="57"/>
        <v>0</v>
      </c>
      <c r="I170" s="10"/>
      <c r="J170" s="10"/>
      <c r="K170" s="10"/>
      <c r="L170" s="12">
        <f t="shared" si="58"/>
        <v>83.7</v>
      </c>
      <c r="M170" s="12">
        <f t="shared" si="59"/>
        <v>83.7</v>
      </c>
      <c r="N170" s="12">
        <f t="shared" si="59"/>
        <v>55.1</v>
      </c>
      <c r="O170" s="12">
        <f t="shared" si="59"/>
        <v>0</v>
      </c>
    </row>
    <row r="171" spans="1:15" ht="15" customHeight="1" x14ac:dyDescent="0.25">
      <c r="A171" s="13" t="s">
        <v>115</v>
      </c>
      <c r="B171" s="12" t="s">
        <v>165</v>
      </c>
      <c r="C171" s="15" t="s">
        <v>51</v>
      </c>
      <c r="D171" s="16">
        <f t="shared" si="60"/>
        <v>149.4</v>
      </c>
      <c r="E171" s="16">
        <v>149.4</v>
      </c>
      <c r="F171" s="16">
        <v>91.6</v>
      </c>
      <c r="G171" s="16"/>
      <c r="H171" s="10">
        <f t="shared" si="57"/>
        <v>0</v>
      </c>
      <c r="I171" s="10"/>
      <c r="J171" s="10"/>
      <c r="K171" s="10"/>
      <c r="L171" s="12">
        <f t="shared" si="58"/>
        <v>149.4</v>
      </c>
      <c r="M171" s="12">
        <f t="shared" si="59"/>
        <v>149.4</v>
      </c>
      <c r="N171" s="12">
        <f t="shared" si="59"/>
        <v>91.6</v>
      </c>
      <c r="O171" s="12">
        <f t="shared" si="59"/>
        <v>0</v>
      </c>
    </row>
    <row r="172" spans="1:15" ht="15" customHeight="1" x14ac:dyDescent="0.25">
      <c r="A172" s="13" t="s">
        <v>166</v>
      </c>
      <c r="B172" s="12" t="s">
        <v>44</v>
      </c>
      <c r="C172" s="15" t="s">
        <v>51</v>
      </c>
      <c r="D172" s="16">
        <f t="shared" si="60"/>
        <v>82.7</v>
      </c>
      <c r="E172" s="16">
        <v>82.7</v>
      </c>
      <c r="F172" s="16">
        <v>54.1</v>
      </c>
      <c r="G172" s="16"/>
      <c r="H172" s="10">
        <f t="shared" si="57"/>
        <v>0</v>
      </c>
      <c r="I172" s="10"/>
      <c r="J172" s="10"/>
      <c r="K172" s="10"/>
      <c r="L172" s="12">
        <f t="shared" si="58"/>
        <v>82.7</v>
      </c>
      <c r="M172" s="12">
        <f t="shared" ref="M172:O207" si="61">E172+I172</f>
        <v>82.7</v>
      </c>
      <c r="N172" s="12">
        <f t="shared" si="61"/>
        <v>54.1</v>
      </c>
      <c r="O172" s="12">
        <f t="shared" si="61"/>
        <v>0</v>
      </c>
    </row>
    <row r="173" spans="1:15" ht="15" customHeight="1" x14ac:dyDescent="0.25">
      <c r="A173" s="13" t="s">
        <v>116</v>
      </c>
      <c r="B173" s="184" t="s">
        <v>47</v>
      </c>
      <c r="C173" s="15" t="s">
        <v>51</v>
      </c>
      <c r="D173" s="16">
        <f t="shared" si="60"/>
        <v>103.3</v>
      </c>
      <c r="E173" s="16">
        <v>103.3</v>
      </c>
      <c r="F173" s="16">
        <v>65.599999999999994</v>
      </c>
      <c r="G173" s="16"/>
      <c r="H173" s="10">
        <f t="shared" si="57"/>
        <v>0</v>
      </c>
      <c r="I173" s="10"/>
      <c r="J173" s="10">
        <v>-0.5</v>
      </c>
      <c r="K173" s="10"/>
      <c r="L173" s="12">
        <f t="shared" si="58"/>
        <v>103.3</v>
      </c>
      <c r="M173" s="12">
        <f t="shared" si="61"/>
        <v>103.3</v>
      </c>
      <c r="N173" s="12">
        <f t="shared" si="61"/>
        <v>65.099999999999994</v>
      </c>
      <c r="O173" s="12">
        <f t="shared" si="61"/>
        <v>0</v>
      </c>
    </row>
    <row r="174" spans="1:15" ht="15" customHeight="1" x14ac:dyDescent="0.25">
      <c r="A174" s="13" t="s">
        <v>117</v>
      </c>
      <c r="B174" s="86" t="s">
        <v>392</v>
      </c>
      <c r="C174" s="89" t="s">
        <v>51</v>
      </c>
      <c r="D174" s="16">
        <f t="shared" si="60"/>
        <v>126.2</v>
      </c>
      <c r="E174" s="16">
        <v>126.2</v>
      </c>
      <c r="F174" s="16">
        <v>76.8</v>
      </c>
      <c r="G174" s="16"/>
      <c r="H174" s="10">
        <f t="shared" si="57"/>
        <v>0</v>
      </c>
      <c r="I174" s="10"/>
      <c r="J174" s="10"/>
      <c r="K174" s="10"/>
      <c r="L174" s="12">
        <f t="shared" si="58"/>
        <v>126.2</v>
      </c>
      <c r="M174" s="12">
        <f t="shared" si="61"/>
        <v>126.2</v>
      </c>
      <c r="N174" s="12">
        <f t="shared" si="61"/>
        <v>76.8</v>
      </c>
      <c r="O174" s="12">
        <f t="shared" si="61"/>
        <v>0</v>
      </c>
    </row>
    <row r="175" spans="1:15" ht="15" customHeight="1" x14ac:dyDescent="0.25">
      <c r="A175" s="13" t="s">
        <v>118</v>
      </c>
      <c r="B175" s="12" t="s">
        <v>42</v>
      </c>
      <c r="C175" s="15" t="s">
        <v>51</v>
      </c>
      <c r="D175" s="16">
        <f t="shared" si="60"/>
        <v>148.9</v>
      </c>
      <c r="E175" s="16">
        <v>148.9</v>
      </c>
      <c r="F175" s="16">
        <v>92.2</v>
      </c>
      <c r="G175" s="16"/>
      <c r="H175" s="10">
        <f t="shared" si="57"/>
        <v>0</v>
      </c>
      <c r="I175" s="10"/>
      <c r="J175" s="10"/>
      <c r="K175" s="10"/>
      <c r="L175" s="12">
        <f t="shared" si="58"/>
        <v>148.9</v>
      </c>
      <c r="M175" s="12">
        <f t="shared" si="61"/>
        <v>148.9</v>
      </c>
      <c r="N175" s="12">
        <f t="shared" si="61"/>
        <v>92.2</v>
      </c>
      <c r="O175" s="12">
        <f t="shared" si="61"/>
        <v>0</v>
      </c>
    </row>
    <row r="176" spans="1:15" ht="15" customHeight="1" x14ac:dyDescent="0.25">
      <c r="A176" s="13" t="s">
        <v>119</v>
      </c>
      <c r="B176" s="250" t="s">
        <v>393</v>
      </c>
      <c r="C176" s="89" t="s">
        <v>51</v>
      </c>
      <c r="D176" s="16">
        <f t="shared" si="60"/>
        <v>130</v>
      </c>
      <c r="E176" s="16">
        <v>127.7</v>
      </c>
      <c r="F176" s="16">
        <v>64.2</v>
      </c>
      <c r="G176" s="16">
        <v>2.2999999999999998</v>
      </c>
      <c r="H176" s="10">
        <f t="shared" si="57"/>
        <v>0</v>
      </c>
      <c r="I176" s="10"/>
      <c r="J176" s="10">
        <v>-0.5</v>
      </c>
      <c r="K176" s="10"/>
      <c r="L176" s="12">
        <f t="shared" si="58"/>
        <v>130</v>
      </c>
      <c r="M176" s="12">
        <f t="shared" si="61"/>
        <v>127.7</v>
      </c>
      <c r="N176" s="12">
        <f t="shared" si="61"/>
        <v>63.7</v>
      </c>
      <c r="O176" s="12">
        <f t="shared" si="61"/>
        <v>2.2999999999999998</v>
      </c>
    </row>
    <row r="177" spans="1:17" ht="15" customHeight="1" x14ac:dyDescent="0.25">
      <c r="A177" s="13" t="s">
        <v>120</v>
      </c>
      <c r="B177" s="184" t="s">
        <v>41</v>
      </c>
      <c r="C177" s="15" t="s">
        <v>51</v>
      </c>
      <c r="D177" s="16">
        <f t="shared" si="60"/>
        <v>72.5</v>
      </c>
      <c r="E177" s="16">
        <v>72.5</v>
      </c>
      <c r="F177" s="16">
        <v>38.799999999999997</v>
      </c>
      <c r="G177" s="16"/>
      <c r="H177" s="10">
        <f t="shared" si="57"/>
        <v>0</v>
      </c>
      <c r="I177" s="10"/>
      <c r="J177" s="10">
        <v>0.8</v>
      </c>
      <c r="K177" s="10"/>
      <c r="L177" s="12">
        <f t="shared" si="58"/>
        <v>72.5</v>
      </c>
      <c r="M177" s="12">
        <f t="shared" si="61"/>
        <v>72.5</v>
      </c>
      <c r="N177" s="12">
        <f t="shared" si="61"/>
        <v>39.599999999999994</v>
      </c>
      <c r="O177" s="12">
        <f t="shared" si="61"/>
        <v>0</v>
      </c>
    </row>
    <row r="178" spans="1:17" ht="15" customHeight="1" x14ac:dyDescent="0.25">
      <c r="A178" s="13" t="s">
        <v>162</v>
      </c>
      <c r="B178" s="12" t="s">
        <v>161</v>
      </c>
      <c r="C178" s="15" t="s">
        <v>51</v>
      </c>
      <c r="D178" s="16">
        <f t="shared" si="60"/>
        <v>108.1</v>
      </c>
      <c r="E178" s="16">
        <v>108.1</v>
      </c>
      <c r="F178" s="16">
        <v>70.2</v>
      </c>
      <c r="G178" s="16"/>
      <c r="H178" s="10">
        <f t="shared" si="57"/>
        <v>0</v>
      </c>
      <c r="I178" s="10"/>
      <c r="J178" s="10">
        <v>0.2</v>
      </c>
      <c r="K178" s="10"/>
      <c r="L178" s="12">
        <f t="shared" si="58"/>
        <v>108.1</v>
      </c>
      <c r="M178" s="12">
        <f t="shared" si="61"/>
        <v>108.1</v>
      </c>
      <c r="N178" s="12">
        <f t="shared" si="61"/>
        <v>70.400000000000006</v>
      </c>
      <c r="O178" s="12">
        <f t="shared" si="61"/>
        <v>0</v>
      </c>
    </row>
    <row r="179" spans="1:17" ht="15" customHeight="1" x14ac:dyDescent="0.25">
      <c r="A179" s="13" t="s">
        <v>121</v>
      </c>
      <c r="B179" s="12" t="s">
        <v>153</v>
      </c>
      <c r="C179" s="15" t="s">
        <v>51</v>
      </c>
      <c r="D179" s="16">
        <f t="shared" si="60"/>
        <v>293.39999999999998</v>
      </c>
      <c r="E179" s="16">
        <v>293.39999999999998</v>
      </c>
      <c r="F179" s="16">
        <v>150.5</v>
      </c>
      <c r="G179" s="16"/>
      <c r="H179" s="10">
        <f t="shared" si="57"/>
        <v>0</v>
      </c>
      <c r="I179" s="10"/>
      <c r="J179" s="10"/>
      <c r="K179" s="10"/>
      <c r="L179" s="12">
        <f t="shared" si="58"/>
        <v>293.39999999999998</v>
      </c>
      <c r="M179" s="12">
        <f t="shared" si="61"/>
        <v>293.39999999999998</v>
      </c>
      <c r="N179" s="12">
        <f t="shared" si="61"/>
        <v>150.5</v>
      </c>
      <c r="O179" s="12">
        <f t="shared" si="61"/>
        <v>0</v>
      </c>
    </row>
    <row r="180" spans="1:17" ht="15" customHeight="1" x14ac:dyDescent="0.25">
      <c r="A180" s="13" t="s">
        <v>122</v>
      </c>
      <c r="B180" s="12" t="s">
        <v>34</v>
      </c>
      <c r="C180" s="15" t="s">
        <v>51</v>
      </c>
      <c r="D180" s="16">
        <f t="shared" si="60"/>
        <v>149.30000000000001</v>
      </c>
      <c r="E180" s="16">
        <v>149.30000000000001</v>
      </c>
      <c r="F180" s="16">
        <v>98.1</v>
      </c>
      <c r="G180" s="16"/>
      <c r="H180" s="10">
        <f t="shared" si="57"/>
        <v>0</v>
      </c>
      <c r="I180" s="10"/>
      <c r="J180" s="10"/>
      <c r="K180" s="10"/>
      <c r="L180" s="12">
        <f t="shared" si="58"/>
        <v>149.30000000000001</v>
      </c>
      <c r="M180" s="12">
        <f t="shared" si="61"/>
        <v>149.30000000000001</v>
      </c>
      <c r="N180" s="12">
        <f t="shared" si="61"/>
        <v>98.1</v>
      </c>
      <c r="O180" s="12">
        <f t="shared" si="61"/>
        <v>0</v>
      </c>
    </row>
    <row r="181" spans="1:17" ht="15" customHeight="1" x14ac:dyDescent="0.25">
      <c r="A181" s="13" t="s">
        <v>123</v>
      </c>
      <c r="B181" s="12" t="s">
        <v>36</v>
      </c>
      <c r="C181" s="15" t="s">
        <v>51</v>
      </c>
      <c r="D181" s="16">
        <f t="shared" si="60"/>
        <v>165.3</v>
      </c>
      <c r="E181" s="16">
        <v>165.3</v>
      </c>
      <c r="F181" s="16">
        <v>95.1</v>
      </c>
      <c r="G181" s="16"/>
      <c r="H181" s="10">
        <f t="shared" si="57"/>
        <v>0</v>
      </c>
      <c r="I181" s="10"/>
      <c r="J181" s="10"/>
      <c r="K181" s="10"/>
      <c r="L181" s="12">
        <f t="shared" si="58"/>
        <v>165.3</v>
      </c>
      <c r="M181" s="12">
        <f t="shared" si="61"/>
        <v>165.3</v>
      </c>
      <c r="N181" s="12">
        <f t="shared" si="61"/>
        <v>95.1</v>
      </c>
      <c r="O181" s="12">
        <f t="shared" si="61"/>
        <v>0</v>
      </c>
      <c r="P181" s="37"/>
      <c r="Q181" s="37"/>
    </row>
    <row r="182" spans="1:17" ht="15" customHeight="1" x14ac:dyDescent="0.25">
      <c r="A182" s="13" t="s">
        <v>124</v>
      </c>
      <c r="B182" s="12" t="s">
        <v>38</v>
      </c>
      <c r="C182" s="15" t="s">
        <v>51</v>
      </c>
      <c r="D182" s="16">
        <f t="shared" si="60"/>
        <v>260.7</v>
      </c>
      <c r="E182" s="16">
        <v>260.7</v>
      </c>
      <c r="F182" s="16">
        <v>164</v>
      </c>
      <c r="G182" s="16"/>
      <c r="H182" s="10">
        <f t="shared" si="57"/>
        <v>0</v>
      </c>
      <c r="I182" s="10"/>
      <c r="J182" s="10"/>
      <c r="K182" s="10"/>
      <c r="L182" s="12">
        <f t="shared" si="58"/>
        <v>260.7</v>
      </c>
      <c r="M182" s="12">
        <f t="shared" si="61"/>
        <v>260.7</v>
      </c>
      <c r="N182" s="12">
        <f t="shared" si="61"/>
        <v>164</v>
      </c>
      <c r="O182" s="12">
        <f t="shared" si="61"/>
        <v>0</v>
      </c>
    </row>
    <row r="183" spans="1:17" ht="15" customHeight="1" x14ac:dyDescent="0.25">
      <c r="A183" s="13" t="s">
        <v>125</v>
      </c>
      <c r="B183" s="12" t="s">
        <v>37</v>
      </c>
      <c r="C183" s="15" t="s">
        <v>51</v>
      </c>
      <c r="D183" s="16">
        <f t="shared" si="60"/>
        <v>154.1</v>
      </c>
      <c r="E183" s="16">
        <v>154.1</v>
      </c>
      <c r="F183" s="16">
        <v>98.5</v>
      </c>
      <c r="G183" s="16"/>
      <c r="H183" s="10">
        <f t="shared" si="57"/>
        <v>0</v>
      </c>
      <c r="I183" s="10"/>
      <c r="J183" s="10"/>
      <c r="K183" s="10"/>
      <c r="L183" s="12">
        <f t="shared" si="58"/>
        <v>154.1</v>
      </c>
      <c r="M183" s="12">
        <f t="shared" si="61"/>
        <v>154.1</v>
      </c>
      <c r="N183" s="12">
        <f t="shared" si="61"/>
        <v>98.5</v>
      </c>
      <c r="O183" s="12">
        <f t="shared" si="61"/>
        <v>0</v>
      </c>
    </row>
    <row r="184" spans="1:17" ht="15" customHeight="1" x14ac:dyDescent="0.25">
      <c r="A184" s="13" t="s">
        <v>126</v>
      </c>
      <c r="B184" s="12" t="s">
        <v>35</v>
      </c>
      <c r="C184" s="15" t="s">
        <v>51</v>
      </c>
      <c r="D184" s="16">
        <f t="shared" si="60"/>
        <v>299.8</v>
      </c>
      <c r="E184" s="16">
        <v>299.8</v>
      </c>
      <c r="F184" s="16">
        <v>151.69999999999999</v>
      </c>
      <c r="G184" s="16"/>
      <c r="H184" s="10">
        <f t="shared" si="57"/>
        <v>0</v>
      </c>
      <c r="I184" s="10"/>
      <c r="J184" s="10"/>
      <c r="K184" s="10"/>
      <c r="L184" s="12">
        <f t="shared" si="58"/>
        <v>299.8</v>
      </c>
      <c r="M184" s="12">
        <f t="shared" si="61"/>
        <v>299.8</v>
      </c>
      <c r="N184" s="12">
        <f t="shared" si="61"/>
        <v>151.69999999999999</v>
      </c>
      <c r="O184" s="12">
        <f t="shared" si="61"/>
        <v>0</v>
      </c>
    </row>
    <row r="185" spans="1:17" ht="15" customHeight="1" x14ac:dyDescent="0.25">
      <c r="A185" s="13" t="s">
        <v>127</v>
      </c>
      <c r="B185" s="184" t="s">
        <v>39</v>
      </c>
      <c r="C185" s="15" t="s">
        <v>51</v>
      </c>
      <c r="D185" s="16">
        <f t="shared" si="60"/>
        <v>60.5</v>
      </c>
      <c r="E185" s="16">
        <v>60.5</v>
      </c>
      <c r="F185" s="16">
        <v>39</v>
      </c>
      <c r="G185" s="16"/>
      <c r="H185" s="10">
        <f t="shared" si="57"/>
        <v>0</v>
      </c>
      <c r="I185" s="10"/>
      <c r="J185" s="10"/>
      <c r="K185" s="10"/>
      <c r="L185" s="12">
        <f t="shared" si="58"/>
        <v>60.5</v>
      </c>
      <c r="M185" s="12">
        <f t="shared" si="61"/>
        <v>60.5</v>
      </c>
      <c r="N185" s="12">
        <f t="shared" si="61"/>
        <v>39</v>
      </c>
      <c r="O185" s="12">
        <f t="shared" si="61"/>
        <v>0</v>
      </c>
    </row>
    <row r="186" spans="1:17" ht="15" customHeight="1" x14ac:dyDescent="0.25">
      <c r="A186" s="13" t="s">
        <v>128</v>
      </c>
      <c r="B186" s="184" t="s">
        <v>40</v>
      </c>
      <c r="C186" s="15" t="s">
        <v>51</v>
      </c>
      <c r="D186" s="16">
        <f t="shared" si="60"/>
        <v>94.6</v>
      </c>
      <c r="E186" s="16">
        <v>94.6</v>
      </c>
      <c r="F186" s="16">
        <v>61.2</v>
      </c>
      <c r="G186" s="16"/>
      <c r="H186" s="10">
        <f t="shared" si="57"/>
        <v>0</v>
      </c>
      <c r="I186" s="10"/>
      <c r="J186" s="10"/>
      <c r="K186" s="10"/>
      <c r="L186" s="12">
        <f t="shared" si="58"/>
        <v>94.6</v>
      </c>
      <c r="M186" s="12">
        <f t="shared" si="61"/>
        <v>94.6</v>
      </c>
      <c r="N186" s="12">
        <f t="shared" si="61"/>
        <v>61.2</v>
      </c>
      <c r="O186" s="12">
        <f t="shared" si="61"/>
        <v>0</v>
      </c>
    </row>
    <row r="187" spans="1:17" ht="15" customHeight="1" x14ac:dyDescent="0.25">
      <c r="A187" s="13" t="s">
        <v>129</v>
      </c>
      <c r="B187" s="12" t="s">
        <v>49</v>
      </c>
      <c r="C187" s="15" t="s">
        <v>51</v>
      </c>
      <c r="D187" s="16">
        <f t="shared" si="60"/>
        <v>71.400000000000006</v>
      </c>
      <c r="E187" s="16">
        <v>71.400000000000006</v>
      </c>
      <c r="F187" s="16">
        <v>53.6</v>
      </c>
      <c r="G187" s="16"/>
      <c r="H187" s="10">
        <f t="shared" si="57"/>
        <v>0</v>
      </c>
      <c r="I187" s="10"/>
      <c r="J187" s="10"/>
      <c r="K187" s="10"/>
      <c r="L187" s="12">
        <f t="shared" si="58"/>
        <v>71.400000000000006</v>
      </c>
      <c r="M187" s="12">
        <f t="shared" si="61"/>
        <v>71.400000000000006</v>
      </c>
      <c r="N187" s="12">
        <f t="shared" si="61"/>
        <v>53.6</v>
      </c>
      <c r="O187" s="12">
        <f t="shared" si="61"/>
        <v>0</v>
      </c>
    </row>
    <row r="188" spans="1:17" ht="15" customHeight="1" x14ac:dyDescent="0.25">
      <c r="A188" s="13" t="s">
        <v>130</v>
      </c>
      <c r="B188" s="12" t="s">
        <v>48</v>
      </c>
      <c r="C188" s="15" t="s">
        <v>51</v>
      </c>
      <c r="D188" s="16">
        <f t="shared" si="60"/>
        <v>513.70000000000005</v>
      </c>
      <c r="E188" s="16">
        <v>513.70000000000005</v>
      </c>
      <c r="F188" s="16">
        <v>388.9</v>
      </c>
      <c r="G188" s="16"/>
      <c r="H188" s="10">
        <f t="shared" si="57"/>
        <v>0</v>
      </c>
      <c r="I188" s="10"/>
      <c r="J188" s="10"/>
      <c r="K188" s="10"/>
      <c r="L188" s="12">
        <f t="shared" si="58"/>
        <v>513.70000000000005</v>
      </c>
      <c r="M188" s="12">
        <f t="shared" si="61"/>
        <v>513.70000000000005</v>
      </c>
      <c r="N188" s="12">
        <f t="shared" si="61"/>
        <v>388.9</v>
      </c>
      <c r="O188" s="12">
        <f t="shared" si="61"/>
        <v>0</v>
      </c>
    </row>
    <row r="189" spans="1:17" ht="14.25" customHeight="1" x14ac:dyDescent="0.25">
      <c r="A189" s="13" t="s">
        <v>131</v>
      </c>
      <c r="B189" s="12" t="s">
        <v>65</v>
      </c>
      <c r="C189" s="15" t="s">
        <v>51</v>
      </c>
      <c r="D189" s="16">
        <f t="shared" si="60"/>
        <v>61</v>
      </c>
      <c r="E189" s="16">
        <v>61</v>
      </c>
      <c r="F189" s="16">
        <v>44.5</v>
      </c>
      <c r="G189" s="16"/>
      <c r="H189" s="10">
        <f t="shared" si="57"/>
        <v>0</v>
      </c>
      <c r="I189" s="10"/>
      <c r="J189" s="10"/>
      <c r="K189" s="10"/>
      <c r="L189" s="12">
        <f t="shared" si="58"/>
        <v>61</v>
      </c>
      <c r="M189" s="12">
        <f t="shared" si="61"/>
        <v>61</v>
      </c>
      <c r="N189" s="12">
        <f t="shared" si="61"/>
        <v>44.5</v>
      </c>
      <c r="O189" s="12">
        <f t="shared" si="61"/>
        <v>0</v>
      </c>
    </row>
    <row r="190" spans="1:17" ht="15" customHeight="1" x14ac:dyDescent="0.25">
      <c r="A190" s="13" t="s">
        <v>132</v>
      </c>
      <c r="B190" s="12" t="s">
        <v>50</v>
      </c>
      <c r="C190" s="15" t="s">
        <v>51</v>
      </c>
      <c r="D190" s="16">
        <f t="shared" si="60"/>
        <v>58.8</v>
      </c>
      <c r="E190" s="16">
        <v>58.8</v>
      </c>
      <c r="F190" s="16">
        <v>42.6</v>
      </c>
      <c r="G190" s="16"/>
      <c r="H190" s="10">
        <f t="shared" si="57"/>
        <v>0</v>
      </c>
      <c r="I190" s="10"/>
      <c r="J190" s="10">
        <v>1</v>
      </c>
      <c r="K190" s="10"/>
      <c r="L190" s="12">
        <f t="shared" si="58"/>
        <v>58.8</v>
      </c>
      <c r="M190" s="12">
        <f t="shared" si="61"/>
        <v>58.8</v>
      </c>
      <c r="N190" s="12">
        <f t="shared" si="61"/>
        <v>43.6</v>
      </c>
      <c r="O190" s="12">
        <f t="shared" si="61"/>
        <v>0</v>
      </c>
    </row>
    <row r="191" spans="1:17" ht="15" customHeight="1" x14ac:dyDescent="0.25">
      <c r="A191" s="13" t="s">
        <v>163</v>
      </c>
      <c r="B191" s="12" t="s">
        <v>167</v>
      </c>
      <c r="C191" s="15" t="s">
        <v>51</v>
      </c>
      <c r="D191" s="16">
        <f t="shared" si="60"/>
        <v>138.80000000000001</v>
      </c>
      <c r="E191" s="16">
        <v>138.80000000000001</v>
      </c>
      <c r="F191" s="16">
        <v>81</v>
      </c>
      <c r="G191" s="16"/>
      <c r="H191" s="10">
        <f t="shared" si="57"/>
        <v>0</v>
      </c>
      <c r="I191" s="10"/>
      <c r="J191" s="10"/>
      <c r="K191" s="10"/>
      <c r="L191" s="12">
        <f t="shared" si="58"/>
        <v>138.80000000000001</v>
      </c>
      <c r="M191" s="12">
        <f t="shared" si="61"/>
        <v>138.80000000000001</v>
      </c>
      <c r="N191" s="12">
        <f t="shared" si="61"/>
        <v>81</v>
      </c>
      <c r="O191" s="12">
        <f t="shared" si="61"/>
        <v>0</v>
      </c>
    </row>
    <row r="192" spans="1:17" s="37" customFormat="1" ht="15" customHeight="1" x14ac:dyDescent="0.25">
      <c r="A192" s="13" t="s">
        <v>133</v>
      </c>
      <c r="B192" s="12" t="s">
        <v>168</v>
      </c>
      <c r="C192" s="15" t="s">
        <v>51</v>
      </c>
      <c r="D192" s="16">
        <f t="shared" si="60"/>
        <v>39.6</v>
      </c>
      <c r="E192" s="16">
        <v>39.6</v>
      </c>
      <c r="F192" s="16">
        <v>24.7</v>
      </c>
      <c r="G192" s="16"/>
      <c r="H192" s="10">
        <f t="shared" si="57"/>
        <v>0</v>
      </c>
      <c r="I192" s="10"/>
      <c r="J192" s="10"/>
      <c r="K192" s="10"/>
      <c r="L192" s="12">
        <f t="shared" si="58"/>
        <v>39.6</v>
      </c>
      <c r="M192" s="12">
        <f t="shared" si="61"/>
        <v>39.6</v>
      </c>
      <c r="N192" s="12">
        <f t="shared" si="61"/>
        <v>24.7</v>
      </c>
      <c r="O192" s="12">
        <f t="shared" si="61"/>
        <v>0</v>
      </c>
      <c r="P192" s="2"/>
      <c r="Q192" s="2"/>
    </row>
    <row r="193" spans="1:15" ht="15.95" customHeight="1" x14ac:dyDescent="0.25">
      <c r="A193" s="20" t="s">
        <v>134</v>
      </c>
      <c r="B193" s="21" t="s">
        <v>177</v>
      </c>
      <c r="C193" s="28"/>
      <c r="D193" s="23">
        <f t="shared" ref="D193:O193" si="62">D155+D158+D159+D160+D161+D162+D163+D164+D165+D166+D167+D168+D169+D170+D171+D172+D173+D175+D177+D178+D179+D180+D181+D182+D183+D184+D185+D186+D187+D188+D189+D190+D191+D192+D174+D176</f>
        <v>6123.0000000000009</v>
      </c>
      <c r="E193" s="23">
        <f t="shared" si="62"/>
        <v>5859.9000000000015</v>
      </c>
      <c r="F193" s="23">
        <f t="shared" si="62"/>
        <v>3316.1999999999989</v>
      </c>
      <c r="G193" s="23">
        <f t="shared" si="62"/>
        <v>263.10000000000002</v>
      </c>
      <c r="H193" s="24">
        <f t="shared" si="62"/>
        <v>8.6</v>
      </c>
      <c r="I193" s="24">
        <f t="shared" si="62"/>
        <v>1.2</v>
      </c>
      <c r="J193" s="24">
        <f t="shared" si="62"/>
        <v>1</v>
      </c>
      <c r="K193" s="24">
        <f t="shared" si="62"/>
        <v>7.4</v>
      </c>
      <c r="L193" s="44">
        <f>M193+O193</f>
        <v>6131.6000000000013</v>
      </c>
      <c r="M193" s="44">
        <f t="shared" si="62"/>
        <v>5861.1000000000013</v>
      </c>
      <c r="N193" s="44">
        <f t="shared" si="62"/>
        <v>3317.1999999999989</v>
      </c>
      <c r="O193" s="44">
        <f t="shared" si="62"/>
        <v>270.5</v>
      </c>
    </row>
    <row r="194" spans="1:15" ht="15.95" customHeight="1" x14ac:dyDescent="0.25">
      <c r="A194" s="5" t="s">
        <v>135</v>
      </c>
      <c r="B194" s="523" t="s">
        <v>181</v>
      </c>
      <c r="C194" s="524"/>
      <c r="D194" s="524"/>
      <c r="E194" s="524"/>
      <c r="F194" s="524"/>
      <c r="G194" s="524"/>
      <c r="H194" s="524"/>
      <c r="I194" s="524"/>
      <c r="J194" s="524"/>
      <c r="K194" s="524"/>
      <c r="L194" s="524"/>
      <c r="M194" s="524"/>
      <c r="N194" s="524"/>
      <c r="O194" s="525"/>
    </row>
    <row r="195" spans="1:15" ht="15" customHeight="1" x14ac:dyDescent="0.25">
      <c r="A195" s="5" t="s">
        <v>136</v>
      </c>
      <c r="B195" s="221" t="s">
        <v>20</v>
      </c>
      <c r="C195" s="239"/>
      <c r="D195" s="16">
        <f>SUM(D196:D197)</f>
        <v>287.50000000000006</v>
      </c>
      <c r="E195" s="16">
        <f>SUM(E196:E197)</f>
        <v>276.70000000000005</v>
      </c>
      <c r="F195" s="16">
        <f>SUM(F196:F197)</f>
        <v>9.1</v>
      </c>
      <c r="G195" s="16">
        <f>SUM(G196:G197)</f>
        <v>10.8</v>
      </c>
      <c r="H195" s="9">
        <f>I195+K195</f>
        <v>-25.900000000000002</v>
      </c>
      <c r="I195" s="10">
        <f>SUM(I196:I197)</f>
        <v>-17.700000000000003</v>
      </c>
      <c r="J195" s="10">
        <f>SUM(J196:J197)</f>
        <v>1.4</v>
      </c>
      <c r="K195" s="188">
        <f>SUM(K196:K197)</f>
        <v>-8.1999999999999993</v>
      </c>
      <c r="L195" s="11">
        <f>M195+O195</f>
        <v>261.60000000000008</v>
      </c>
      <c r="M195" s="11">
        <f t="shared" ref="M195:O197" si="63">E195+I195</f>
        <v>259.00000000000006</v>
      </c>
      <c r="N195" s="11">
        <f t="shared" si="63"/>
        <v>10.5</v>
      </c>
      <c r="O195" s="11">
        <f t="shared" si="63"/>
        <v>2.6000000000000014</v>
      </c>
    </row>
    <row r="196" spans="1:15" ht="15" customHeight="1" x14ac:dyDescent="0.25">
      <c r="A196" s="251"/>
      <c r="B196" s="240"/>
      <c r="C196" s="30" t="s">
        <v>25</v>
      </c>
      <c r="D196" s="16">
        <f>E196+G196</f>
        <v>280.40000000000003</v>
      </c>
      <c r="E196" s="16">
        <v>269.60000000000002</v>
      </c>
      <c r="F196" s="16">
        <v>9.1</v>
      </c>
      <c r="G196" s="16">
        <v>10.8</v>
      </c>
      <c r="H196" s="9">
        <f>I196+K196</f>
        <v>-25.3</v>
      </c>
      <c r="I196" s="10">
        <v>-17.100000000000001</v>
      </c>
      <c r="J196" s="10">
        <v>1.4</v>
      </c>
      <c r="K196" s="188">
        <v>-8.1999999999999993</v>
      </c>
      <c r="L196" s="12">
        <f>M196+O196</f>
        <v>255.10000000000002</v>
      </c>
      <c r="M196" s="12">
        <f t="shared" si="63"/>
        <v>252.50000000000003</v>
      </c>
      <c r="N196" s="12">
        <f t="shared" si="63"/>
        <v>10.5</v>
      </c>
      <c r="O196" s="12">
        <f t="shared" si="63"/>
        <v>2.6000000000000014</v>
      </c>
    </row>
    <row r="197" spans="1:15" ht="15" customHeight="1" x14ac:dyDescent="0.25">
      <c r="A197" s="133"/>
      <c r="B197" s="241"/>
      <c r="C197" s="30" t="s">
        <v>30</v>
      </c>
      <c r="D197" s="16">
        <f>E197+G197</f>
        <v>7.1</v>
      </c>
      <c r="E197" s="16">
        <v>7.1</v>
      </c>
      <c r="F197" s="16"/>
      <c r="G197" s="16"/>
      <c r="H197" s="10">
        <f>I197+K197</f>
        <v>-0.6</v>
      </c>
      <c r="I197" s="10">
        <v>-0.6</v>
      </c>
      <c r="J197" s="10"/>
      <c r="K197" s="188"/>
      <c r="L197" s="12">
        <f>M197+O197</f>
        <v>6.5</v>
      </c>
      <c r="M197" s="12">
        <f t="shared" si="63"/>
        <v>6.5</v>
      </c>
      <c r="N197" s="12">
        <f t="shared" si="63"/>
        <v>0</v>
      </c>
      <c r="O197" s="12">
        <f t="shared" si="63"/>
        <v>0</v>
      </c>
    </row>
    <row r="198" spans="1:15" ht="15.95" customHeight="1" x14ac:dyDescent="0.25">
      <c r="A198" s="20" t="s">
        <v>137</v>
      </c>
      <c r="B198" s="225" t="s">
        <v>178</v>
      </c>
      <c r="C198" s="79"/>
      <c r="D198" s="23">
        <f>D195</f>
        <v>287.50000000000006</v>
      </c>
      <c r="E198" s="23">
        <f>E195</f>
        <v>276.70000000000005</v>
      </c>
      <c r="F198" s="23">
        <f>F195</f>
        <v>9.1</v>
      </c>
      <c r="G198" s="23">
        <f>G195</f>
        <v>10.8</v>
      </c>
      <c r="H198" s="24">
        <f t="shared" ref="H198:O198" si="64">H195</f>
        <v>-25.900000000000002</v>
      </c>
      <c r="I198" s="24">
        <f t="shared" si="64"/>
        <v>-17.700000000000003</v>
      </c>
      <c r="J198" s="24">
        <f t="shared" si="64"/>
        <v>1.4</v>
      </c>
      <c r="K198" s="24">
        <f t="shared" si="64"/>
        <v>-8.1999999999999993</v>
      </c>
      <c r="L198" s="44">
        <f>M198+O198</f>
        <v>261.60000000000008</v>
      </c>
      <c r="M198" s="44">
        <f t="shared" si="64"/>
        <v>259.00000000000006</v>
      </c>
      <c r="N198" s="44">
        <f t="shared" si="64"/>
        <v>10.5</v>
      </c>
      <c r="O198" s="44">
        <f t="shared" si="64"/>
        <v>2.6000000000000014</v>
      </c>
    </row>
    <row r="199" spans="1:15" ht="15.95" customHeight="1" x14ac:dyDescent="0.25">
      <c r="A199" s="13" t="s">
        <v>138</v>
      </c>
      <c r="B199" s="523" t="s">
        <v>66</v>
      </c>
      <c r="C199" s="524"/>
      <c r="D199" s="524"/>
      <c r="E199" s="524"/>
      <c r="F199" s="524"/>
      <c r="G199" s="524"/>
      <c r="H199" s="524"/>
      <c r="I199" s="524"/>
      <c r="J199" s="524"/>
      <c r="K199" s="524"/>
      <c r="L199" s="524"/>
      <c r="M199" s="524"/>
      <c r="N199" s="524"/>
      <c r="O199" s="525"/>
    </row>
    <row r="200" spans="1:15" ht="15" customHeight="1" x14ac:dyDescent="0.25">
      <c r="A200" s="19" t="s">
        <v>139</v>
      </c>
      <c r="B200" s="221" t="s">
        <v>20</v>
      </c>
      <c r="C200" s="242" t="s">
        <v>30</v>
      </c>
      <c r="D200" s="16">
        <f t="shared" ref="D200:D215" si="65">E200+G200</f>
        <v>1097.3</v>
      </c>
      <c r="E200" s="16">
        <v>491.9</v>
      </c>
      <c r="F200" s="16"/>
      <c r="G200" s="16">
        <v>605.4</v>
      </c>
      <c r="H200" s="9">
        <f>I200+K200</f>
        <v>-83.5</v>
      </c>
      <c r="I200" s="10">
        <v>-2.4</v>
      </c>
      <c r="J200" s="10"/>
      <c r="K200" s="188">
        <v>-81.099999999999994</v>
      </c>
      <c r="L200" s="11">
        <f>M200+O200</f>
        <v>1013.8</v>
      </c>
      <c r="M200" s="11">
        <f>E200+I200</f>
        <v>489.5</v>
      </c>
      <c r="N200" s="11">
        <f>F200+J200</f>
        <v>0</v>
      </c>
      <c r="O200" s="11">
        <f>G200+K200</f>
        <v>524.29999999999995</v>
      </c>
    </row>
    <row r="201" spans="1:15" ht="15" customHeight="1" x14ac:dyDescent="0.25">
      <c r="A201" s="13" t="s">
        <v>164</v>
      </c>
      <c r="B201" s="12" t="s">
        <v>7</v>
      </c>
      <c r="C201" s="39" t="s">
        <v>30</v>
      </c>
      <c r="D201" s="16">
        <f t="shared" si="65"/>
        <v>28.5</v>
      </c>
      <c r="E201" s="16">
        <v>28.5</v>
      </c>
      <c r="F201" s="16">
        <v>17.600000000000001</v>
      </c>
      <c r="G201" s="16"/>
      <c r="H201" s="9">
        <f t="shared" ref="H201:H215" si="66">I201+K201</f>
        <v>0</v>
      </c>
      <c r="I201" s="10"/>
      <c r="J201" s="10"/>
      <c r="K201" s="188"/>
      <c r="L201" s="11">
        <f t="shared" ref="L201:L215" si="67">M201+O201</f>
        <v>28.5</v>
      </c>
      <c r="M201" s="11">
        <f t="shared" ref="M201:O215" si="68">E201+I201</f>
        <v>28.5</v>
      </c>
      <c r="N201" s="11">
        <f t="shared" si="68"/>
        <v>17.600000000000001</v>
      </c>
      <c r="O201" s="11">
        <f t="shared" si="68"/>
        <v>0</v>
      </c>
    </row>
    <row r="202" spans="1:15" ht="15" customHeight="1" x14ac:dyDescent="0.25">
      <c r="A202" s="13" t="s">
        <v>140</v>
      </c>
      <c r="B202" s="76" t="s">
        <v>10</v>
      </c>
      <c r="C202" s="39" t="s">
        <v>30</v>
      </c>
      <c r="D202" s="16">
        <f t="shared" si="65"/>
        <v>24.8</v>
      </c>
      <c r="E202" s="16">
        <v>24.8</v>
      </c>
      <c r="F202" s="16">
        <v>14.2</v>
      </c>
      <c r="G202" s="16"/>
      <c r="H202" s="9">
        <f t="shared" si="66"/>
        <v>0</v>
      </c>
      <c r="I202" s="10"/>
      <c r="J202" s="10"/>
      <c r="K202" s="188"/>
      <c r="L202" s="11">
        <f t="shared" si="67"/>
        <v>24.8</v>
      </c>
      <c r="M202" s="11">
        <f t="shared" si="68"/>
        <v>24.8</v>
      </c>
      <c r="N202" s="11">
        <f t="shared" si="68"/>
        <v>14.2</v>
      </c>
      <c r="O202" s="11">
        <f t="shared" si="68"/>
        <v>0</v>
      </c>
    </row>
    <row r="203" spans="1:15" ht="15" customHeight="1" x14ac:dyDescent="0.25">
      <c r="A203" s="222" t="s">
        <v>183</v>
      </c>
      <c r="B203" s="29" t="s">
        <v>11</v>
      </c>
      <c r="C203" s="39" t="s">
        <v>30</v>
      </c>
      <c r="D203" s="16">
        <f t="shared" si="65"/>
        <v>71.2</v>
      </c>
      <c r="E203" s="16">
        <v>71.2</v>
      </c>
      <c r="F203" s="16">
        <v>45.3</v>
      </c>
      <c r="G203" s="16"/>
      <c r="H203" s="9">
        <f t="shared" si="66"/>
        <v>0</v>
      </c>
      <c r="I203" s="10"/>
      <c r="J203" s="10">
        <v>0.1</v>
      </c>
      <c r="K203" s="188"/>
      <c r="L203" s="11">
        <f t="shared" si="67"/>
        <v>71.2</v>
      </c>
      <c r="M203" s="11">
        <f t="shared" si="68"/>
        <v>71.2</v>
      </c>
      <c r="N203" s="11">
        <f t="shared" si="68"/>
        <v>45.4</v>
      </c>
      <c r="O203" s="11">
        <f t="shared" si="68"/>
        <v>0</v>
      </c>
    </row>
    <row r="204" spans="1:15" ht="15" customHeight="1" x14ac:dyDescent="0.25">
      <c r="A204" s="238" t="s">
        <v>184</v>
      </c>
      <c r="B204" s="29" t="s">
        <v>15</v>
      </c>
      <c r="C204" s="39" t="s">
        <v>30</v>
      </c>
      <c r="D204" s="16">
        <f t="shared" si="65"/>
        <v>27.7</v>
      </c>
      <c r="E204" s="16">
        <v>27.7</v>
      </c>
      <c r="F204" s="16">
        <v>17.3</v>
      </c>
      <c r="G204" s="16"/>
      <c r="H204" s="9">
        <f t="shared" si="66"/>
        <v>0</v>
      </c>
      <c r="I204" s="10"/>
      <c r="J204" s="10"/>
      <c r="K204" s="188"/>
      <c r="L204" s="11">
        <f t="shared" si="67"/>
        <v>27.7</v>
      </c>
      <c r="M204" s="11">
        <f t="shared" si="68"/>
        <v>27.7</v>
      </c>
      <c r="N204" s="11">
        <f t="shared" si="68"/>
        <v>17.3</v>
      </c>
      <c r="O204" s="11">
        <f t="shared" si="68"/>
        <v>0</v>
      </c>
    </row>
    <row r="205" spans="1:15" ht="15" customHeight="1" x14ac:dyDescent="0.25">
      <c r="A205" s="32" t="s">
        <v>185</v>
      </c>
      <c r="B205" s="29" t="s">
        <v>16</v>
      </c>
      <c r="C205" s="39" t="s">
        <v>30</v>
      </c>
      <c r="D205" s="16">
        <f t="shared" si="65"/>
        <v>21.7</v>
      </c>
      <c r="E205" s="16">
        <v>21.7</v>
      </c>
      <c r="F205" s="16">
        <v>12.2</v>
      </c>
      <c r="G205" s="16"/>
      <c r="H205" s="9">
        <f t="shared" si="66"/>
        <v>0</v>
      </c>
      <c r="I205" s="10"/>
      <c r="J205" s="10"/>
      <c r="K205" s="188"/>
      <c r="L205" s="11">
        <f t="shared" si="67"/>
        <v>21.7</v>
      </c>
      <c r="M205" s="11">
        <f t="shared" si="68"/>
        <v>21.7</v>
      </c>
      <c r="N205" s="11">
        <f t="shared" si="68"/>
        <v>12.2</v>
      </c>
      <c r="O205" s="11">
        <f t="shared" si="68"/>
        <v>0</v>
      </c>
    </row>
    <row r="206" spans="1:15" ht="15" customHeight="1" x14ac:dyDescent="0.25">
      <c r="A206" s="13" t="s">
        <v>186</v>
      </c>
      <c r="B206" s="29" t="s">
        <v>27</v>
      </c>
      <c r="C206" s="39" t="s">
        <v>30</v>
      </c>
      <c r="D206" s="16">
        <f t="shared" si="65"/>
        <v>256.7</v>
      </c>
      <c r="E206" s="16">
        <v>256.7</v>
      </c>
      <c r="F206" s="16">
        <v>172</v>
      </c>
      <c r="G206" s="16"/>
      <c r="H206" s="9">
        <f t="shared" si="66"/>
        <v>0</v>
      </c>
      <c r="I206" s="10"/>
      <c r="J206" s="10"/>
      <c r="K206" s="188"/>
      <c r="L206" s="11">
        <f t="shared" si="67"/>
        <v>256.7</v>
      </c>
      <c r="M206" s="11">
        <f t="shared" si="68"/>
        <v>256.7</v>
      </c>
      <c r="N206" s="11">
        <f t="shared" si="68"/>
        <v>172</v>
      </c>
      <c r="O206" s="11">
        <f t="shared" si="68"/>
        <v>0</v>
      </c>
    </row>
    <row r="207" spans="1:15" ht="15" customHeight="1" x14ac:dyDescent="0.25">
      <c r="A207" s="222" t="s">
        <v>187</v>
      </c>
      <c r="B207" s="29" t="s">
        <v>57</v>
      </c>
      <c r="C207" s="39" t="s">
        <v>30</v>
      </c>
      <c r="D207" s="16">
        <f t="shared" si="65"/>
        <v>66.5</v>
      </c>
      <c r="E207" s="16">
        <v>66.5</v>
      </c>
      <c r="F207" s="16">
        <v>48.2</v>
      </c>
      <c r="G207" s="16"/>
      <c r="H207" s="9">
        <f t="shared" si="66"/>
        <v>0</v>
      </c>
      <c r="I207" s="10"/>
      <c r="J207" s="10"/>
      <c r="K207" s="188"/>
      <c r="L207" s="11">
        <f t="shared" si="67"/>
        <v>66.5</v>
      </c>
      <c r="M207" s="11">
        <f t="shared" si="68"/>
        <v>66.5</v>
      </c>
      <c r="N207" s="11">
        <f t="shared" si="68"/>
        <v>48.2</v>
      </c>
      <c r="O207" s="11">
        <f t="shared" si="68"/>
        <v>0</v>
      </c>
    </row>
    <row r="208" spans="1:15" ht="15" customHeight="1" x14ac:dyDescent="0.25">
      <c r="A208" s="38" t="s">
        <v>188</v>
      </c>
      <c r="B208" s="29" t="s">
        <v>58</v>
      </c>
      <c r="C208" s="39" t="s">
        <v>30</v>
      </c>
      <c r="D208" s="16">
        <f t="shared" si="65"/>
        <v>51.4</v>
      </c>
      <c r="E208" s="16">
        <v>51.4</v>
      </c>
      <c r="F208" s="16">
        <v>35.200000000000003</v>
      </c>
      <c r="G208" s="16"/>
      <c r="H208" s="9">
        <f t="shared" si="66"/>
        <v>0</v>
      </c>
      <c r="I208" s="10"/>
      <c r="J208" s="10"/>
      <c r="K208" s="188"/>
      <c r="L208" s="11">
        <f t="shared" si="67"/>
        <v>51.4</v>
      </c>
      <c r="M208" s="11">
        <f t="shared" si="68"/>
        <v>51.4</v>
      </c>
      <c r="N208" s="11">
        <f t="shared" si="68"/>
        <v>35.200000000000003</v>
      </c>
      <c r="O208" s="11">
        <f t="shared" si="68"/>
        <v>0</v>
      </c>
    </row>
    <row r="209" spans="1:17" ht="15" customHeight="1" x14ac:dyDescent="0.25">
      <c r="A209" s="40" t="s">
        <v>189</v>
      </c>
      <c r="B209" s="29" t="s">
        <v>394</v>
      </c>
      <c r="C209" s="39" t="s">
        <v>30</v>
      </c>
      <c r="D209" s="16">
        <f t="shared" si="65"/>
        <v>35.799999999999997</v>
      </c>
      <c r="E209" s="16">
        <v>35.799999999999997</v>
      </c>
      <c r="F209" s="16">
        <v>26.5</v>
      </c>
      <c r="G209" s="16"/>
      <c r="H209" s="9">
        <f t="shared" si="66"/>
        <v>0</v>
      </c>
      <c r="I209" s="10"/>
      <c r="J209" s="10"/>
      <c r="K209" s="188"/>
      <c r="L209" s="11">
        <f t="shared" si="67"/>
        <v>35.799999999999997</v>
      </c>
      <c r="M209" s="11">
        <f t="shared" si="68"/>
        <v>35.799999999999997</v>
      </c>
      <c r="N209" s="11">
        <f t="shared" si="68"/>
        <v>26.5</v>
      </c>
      <c r="O209" s="11">
        <f t="shared" si="68"/>
        <v>0</v>
      </c>
    </row>
    <row r="210" spans="1:17" ht="15" customHeight="1" x14ac:dyDescent="0.25">
      <c r="A210" s="32" t="s">
        <v>190</v>
      </c>
      <c r="B210" s="29" t="s">
        <v>396</v>
      </c>
      <c r="C210" s="39" t="s">
        <v>30</v>
      </c>
      <c r="D210" s="16">
        <f t="shared" si="65"/>
        <v>44.8</v>
      </c>
      <c r="E210" s="16">
        <v>44.8</v>
      </c>
      <c r="F210" s="16">
        <v>31.2</v>
      </c>
      <c r="G210" s="16"/>
      <c r="H210" s="9">
        <f t="shared" si="66"/>
        <v>0</v>
      </c>
      <c r="I210" s="10"/>
      <c r="J210" s="10"/>
      <c r="K210" s="188"/>
      <c r="L210" s="11">
        <f t="shared" si="67"/>
        <v>44.8</v>
      </c>
      <c r="M210" s="11">
        <f t="shared" si="68"/>
        <v>44.8</v>
      </c>
      <c r="N210" s="11">
        <f t="shared" si="68"/>
        <v>31.2</v>
      </c>
      <c r="O210" s="11">
        <f t="shared" si="68"/>
        <v>0</v>
      </c>
    </row>
    <row r="211" spans="1:17" x14ac:dyDescent="0.25">
      <c r="A211" s="32" t="s">
        <v>191</v>
      </c>
      <c r="B211" s="29" t="s">
        <v>67</v>
      </c>
      <c r="C211" s="39" t="s">
        <v>30</v>
      </c>
      <c r="D211" s="16">
        <f t="shared" si="65"/>
        <v>38.6</v>
      </c>
      <c r="E211" s="16">
        <v>38.6</v>
      </c>
      <c r="F211" s="16">
        <v>27.7</v>
      </c>
      <c r="G211" s="16"/>
      <c r="H211" s="9">
        <f t="shared" si="66"/>
        <v>0</v>
      </c>
      <c r="I211" s="10"/>
      <c r="J211" s="10"/>
      <c r="K211" s="188"/>
      <c r="L211" s="11">
        <f t="shared" si="67"/>
        <v>38.6</v>
      </c>
      <c r="M211" s="11">
        <f t="shared" si="68"/>
        <v>38.6</v>
      </c>
      <c r="N211" s="11">
        <f t="shared" si="68"/>
        <v>27.7</v>
      </c>
      <c r="O211" s="11">
        <f t="shared" si="68"/>
        <v>0</v>
      </c>
      <c r="P211" s="37"/>
      <c r="Q211" s="37"/>
    </row>
    <row r="212" spans="1:17" x14ac:dyDescent="0.25">
      <c r="A212" s="32" t="s">
        <v>192</v>
      </c>
      <c r="B212" s="29" t="s">
        <v>154</v>
      </c>
      <c r="C212" s="39" t="s">
        <v>30</v>
      </c>
      <c r="D212" s="16">
        <f t="shared" si="65"/>
        <v>33</v>
      </c>
      <c r="E212" s="16">
        <v>33</v>
      </c>
      <c r="F212" s="16">
        <v>22.3</v>
      </c>
      <c r="G212" s="16"/>
      <c r="H212" s="9">
        <f t="shared" si="66"/>
        <v>0</v>
      </c>
      <c r="I212" s="10"/>
      <c r="J212" s="10"/>
      <c r="K212" s="188"/>
      <c r="L212" s="11">
        <f t="shared" si="67"/>
        <v>33</v>
      </c>
      <c r="M212" s="11">
        <f t="shared" si="68"/>
        <v>33</v>
      </c>
      <c r="N212" s="11">
        <f t="shared" si="68"/>
        <v>22.3</v>
      </c>
      <c r="O212" s="11">
        <f t="shared" si="68"/>
        <v>0</v>
      </c>
    </row>
    <row r="213" spans="1:17" x14ac:dyDescent="0.25">
      <c r="A213" s="32" t="s">
        <v>193</v>
      </c>
      <c r="B213" s="29" t="s">
        <v>28</v>
      </c>
      <c r="C213" s="39" t="s">
        <v>30</v>
      </c>
      <c r="D213" s="16">
        <f t="shared" si="65"/>
        <v>473.6</v>
      </c>
      <c r="E213" s="16">
        <v>473.6</v>
      </c>
      <c r="F213" s="16">
        <v>317.60000000000002</v>
      </c>
      <c r="G213" s="16"/>
      <c r="H213" s="9">
        <f t="shared" si="66"/>
        <v>1</v>
      </c>
      <c r="I213" s="10">
        <v>1</v>
      </c>
      <c r="J213" s="10"/>
      <c r="K213" s="188"/>
      <c r="L213" s="11">
        <f t="shared" si="67"/>
        <v>474.6</v>
      </c>
      <c r="M213" s="11">
        <f t="shared" si="68"/>
        <v>474.6</v>
      </c>
      <c r="N213" s="11">
        <f t="shared" si="68"/>
        <v>317.60000000000002</v>
      </c>
      <c r="O213" s="11">
        <f t="shared" si="68"/>
        <v>0</v>
      </c>
      <c r="P213" s="37"/>
      <c r="Q213" s="37"/>
    </row>
    <row r="214" spans="1:17" ht="15" customHeight="1" x14ac:dyDescent="0.25">
      <c r="A214" s="32" t="s">
        <v>141</v>
      </c>
      <c r="B214" s="12" t="s">
        <v>29</v>
      </c>
      <c r="C214" s="39" t="s">
        <v>30</v>
      </c>
      <c r="D214" s="16">
        <f t="shared" si="65"/>
        <v>127.2</v>
      </c>
      <c r="E214" s="16">
        <v>127.2</v>
      </c>
      <c r="F214" s="16">
        <v>91.5</v>
      </c>
      <c r="G214" s="16"/>
      <c r="H214" s="9">
        <f t="shared" si="66"/>
        <v>1.5</v>
      </c>
      <c r="I214" s="10">
        <v>1.5</v>
      </c>
      <c r="J214" s="10">
        <v>1.2</v>
      </c>
      <c r="K214" s="188"/>
      <c r="L214" s="11">
        <f t="shared" si="67"/>
        <v>128.69999999999999</v>
      </c>
      <c r="M214" s="11">
        <f t="shared" si="68"/>
        <v>128.69999999999999</v>
      </c>
      <c r="N214" s="11">
        <f t="shared" si="68"/>
        <v>92.7</v>
      </c>
      <c r="O214" s="11">
        <f t="shared" si="68"/>
        <v>0</v>
      </c>
      <c r="P214" s="37"/>
      <c r="Q214" s="37"/>
    </row>
    <row r="215" spans="1:17" x14ac:dyDescent="0.25">
      <c r="A215" s="32" t="s">
        <v>142</v>
      </c>
      <c r="B215" s="41" t="s">
        <v>64</v>
      </c>
      <c r="C215" s="39" t="s">
        <v>30</v>
      </c>
      <c r="D215" s="16">
        <f t="shared" si="65"/>
        <v>344.6</v>
      </c>
      <c r="E215" s="16">
        <v>344.6</v>
      </c>
      <c r="F215" s="16">
        <v>236.6</v>
      </c>
      <c r="G215" s="16"/>
      <c r="H215" s="9">
        <f t="shared" si="66"/>
        <v>0</v>
      </c>
      <c r="I215" s="10"/>
      <c r="J215" s="10"/>
      <c r="K215" s="188"/>
      <c r="L215" s="11">
        <f t="shared" si="67"/>
        <v>344.6</v>
      </c>
      <c r="M215" s="11">
        <f t="shared" si="68"/>
        <v>344.6</v>
      </c>
      <c r="N215" s="11">
        <f t="shared" si="68"/>
        <v>236.6</v>
      </c>
      <c r="O215" s="11">
        <f t="shared" si="68"/>
        <v>0</v>
      </c>
    </row>
    <row r="216" spans="1:17" ht="15.95" customHeight="1" x14ac:dyDescent="0.25">
      <c r="A216" s="54" t="s">
        <v>143</v>
      </c>
      <c r="B216" s="44" t="s">
        <v>179</v>
      </c>
      <c r="C216" s="74"/>
      <c r="D216" s="243">
        <f>D200+D201+D202+D203+D204+D205+D206+D207+D208+D209+D210+D211+D212+D213+D214+D215</f>
        <v>2743.3999999999996</v>
      </c>
      <c r="E216" s="23">
        <f>E200+E201+E202+E203+E204+E205+E206+E207+E208+E209+E210+E211+E212+E213+E214+E215</f>
        <v>2138</v>
      </c>
      <c r="F216" s="23">
        <f>F200+F201+F202+F203+F204+F205+F206+F207+F208+F209+F210+F211+F212+F213+F214+F215</f>
        <v>1115.3999999999999</v>
      </c>
      <c r="G216" s="23">
        <f>G200+G201+G202+G203+G204+G205+G206+G207+G208+G209+G210+G211+G212+G213+G214+G215</f>
        <v>605.4</v>
      </c>
      <c r="H216" s="9">
        <f>H200+H201+H202+H203+H204+H205+H206+H207+H208+H209+H210+H211+H212+H213+H214+H215</f>
        <v>-81</v>
      </c>
      <c r="I216" s="9">
        <f t="shared" ref="I216:K216" si="69">I200+I201+I202+I203+I204+I205+I206+I207+I208+I209+I210+I211+I212+I213+I214+I215</f>
        <v>0.10000000000000009</v>
      </c>
      <c r="J216" s="9">
        <f t="shared" si="69"/>
        <v>1.3</v>
      </c>
      <c r="K216" s="9">
        <f t="shared" si="69"/>
        <v>-81.099999999999994</v>
      </c>
      <c r="L216" s="44">
        <f>M216+O216</f>
        <v>2662.4000000000005</v>
      </c>
      <c r="M216" s="44">
        <f>M200+M201+M202+M203+M204+M205+M206+M207+M208+M209+M210+M211+M212+M213+M214+M215</f>
        <v>2138.1000000000004</v>
      </c>
      <c r="N216" s="44">
        <f t="shared" ref="N216:O216" si="70">N200+N201+N202+N203+N204+N205+N206+N207+N208+N209+N210+N211+N212+N213+N214+N215</f>
        <v>1116.7</v>
      </c>
      <c r="O216" s="44">
        <f t="shared" si="70"/>
        <v>524.29999999999995</v>
      </c>
    </row>
    <row r="217" spans="1:17" ht="17.25" customHeight="1" x14ac:dyDescent="0.25">
      <c r="A217" s="32" t="s">
        <v>144</v>
      </c>
      <c r="B217" s="523" t="s">
        <v>68</v>
      </c>
      <c r="C217" s="524"/>
      <c r="D217" s="524"/>
      <c r="E217" s="524"/>
      <c r="F217" s="524"/>
      <c r="G217" s="524"/>
      <c r="H217" s="524"/>
      <c r="I217" s="524"/>
      <c r="J217" s="524"/>
      <c r="K217" s="524"/>
      <c r="L217" s="524"/>
      <c r="M217" s="524"/>
      <c r="N217" s="524"/>
      <c r="O217" s="525"/>
    </row>
    <row r="218" spans="1:17" ht="17.25" customHeight="1" x14ac:dyDescent="0.25">
      <c r="A218" s="32" t="s">
        <v>145</v>
      </c>
      <c r="B218" s="6" t="s">
        <v>20</v>
      </c>
      <c r="C218" s="163"/>
      <c r="D218" s="16">
        <f t="shared" ref="D218:D227" si="71">E218+G218</f>
        <v>2008.4</v>
      </c>
      <c r="E218" s="16">
        <f>E219+E220</f>
        <v>1972</v>
      </c>
      <c r="F218" s="16">
        <f t="shared" ref="F218:G218" si="72">F219+F220</f>
        <v>0</v>
      </c>
      <c r="G218" s="16">
        <f t="shared" si="72"/>
        <v>36.4</v>
      </c>
      <c r="H218" s="9">
        <f t="shared" ref="H218:H227" si="73">I218+K218</f>
        <v>97</v>
      </c>
      <c r="I218" s="10">
        <f t="shared" ref="I218:K218" si="74">I219+I220</f>
        <v>17.8</v>
      </c>
      <c r="J218" s="10">
        <f t="shared" si="74"/>
        <v>0</v>
      </c>
      <c r="K218" s="10">
        <f t="shared" si="74"/>
        <v>79.2</v>
      </c>
      <c r="L218" s="11">
        <f t="shared" ref="L218:L227" si="75">M218+O218</f>
        <v>2105.4</v>
      </c>
      <c r="M218" s="11">
        <f t="shared" ref="M218:O218" si="76">M219+M220</f>
        <v>1989.8</v>
      </c>
      <c r="N218" s="11">
        <f t="shared" si="76"/>
        <v>0</v>
      </c>
      <c r="O218" s="11">
        <f t="shared" si="76"/>
        <v>115.6</v>
      </c>
    </row>
    <row r="219" spans="1:17" x14ac:dyDescent="0.25">
      <c r="A219" s="40"/>
      <c r="B219" s="6"/>
      <c r="C219" s="15" t="s">
        <v>32</v>
      </c>
      <c r="D219" s="16">
        <f t="shared" si="71"/>
        <v>5</v>
      </c>
      <c r="E219" s="16">
        <v>5</v>
      </c>
      <c r="F219" s="16"/>
      <c r="G219" s="16"/>
      <c r="H219" s="9">
        <f t="shared" si="73"/>
        <v>0</v>
      </c>
      <c r="I219" s="10"/>
      <c r="J219" s="10"/>
      <c r="K219" s="188"/>
      <c r="L219" s="12">
        <f t="shared" si="75"/>
        <v>5</v>
      </c>
      <c r="M219" s="12">
        <f t="shared" ref="M219:O219" si="77">E219+I219</f>
        <v>5</v>
      </c>
      <c r="N219" s="12">
        <f t="shared" si="77"/>
        <v>0</v>
      </c>
      <c r="O219" s="12">
        <f t="shared" si="77"/>
        <v>0</v>
      </c>
    </row>
    <row r="220" spans="1:17" ht="17.25" customHeight="1" x14ac:dyDescent="0.25">
      <c r="A220" s="40"/>
      <c r="B220" s="6"/>
      <c r="C220" s="163" t="s">
        <v>24</v>
      </c>
      <c r="D220" s="16">
        <f t="shared" si="71"/>
        <v>2003.4</v>
      </c>
      <c r="E220" s="16">
        <f t="shared" ref="E220:G220" si="78">E221+E222</f>
        <v>1967</v>
      </c>
      <c r="F220" s="16">
        <f t="shared" si="78"/>
        <v>0</v>
      </c>
      <c r="G220" s="16">
        <f t="shared" si="78"/>
        <v>36.4</v>
      </c>
      <c r="H220" s="9">
        <f t="shared" si="73"/>
        <v>97</v>
      </c>
      <c r="I220" s="10">
        <f t="shared" ref="I220:K220" si="79">I221+I222</f>
        <v>17.8</v>
      </c>
      <c r="J220" s="10">
        <f t="shared" si="79"/>
        <v>0</v>
      </c>
      <c r="K220" s="188">
        <f t="shared" si="79"/>
        <v>79.2</v>
      </c>
      <c r="L220" s="11">
        <f t="shared" si="75"/>
        <v>2100.4</v>
      </c>
      <c r="M220" s="11">
        <f t="shared" ref="M220:O220" si="80">M221+M222</f>
        <v>1984.8</v>
      </c>
      <c r="N220" s="11">
        <f t="shared" si="80"/>
        <v>0</v>
      </c>
      <c r="O220" s="11">
        <f t="shared" si="80"/>
        <v>115.6</v>
      </c>
    </row>
    <row r="221" spans="1:17" hidden="1" x14ac:dyDescent="0.25">
      <c r="A221" s="40"/>
      <c r="B221" s="244" t="s">
        <v>8</v>
      </c>
      <c r="C221" s="231"/>
      <c r="D221" s="233">
        <f t="shared" si="71"/>
        <v>1444.4</v>
      </c>
      <c r="E221" s="233">
        <v>1408</v>
      </c>
      <c r="F221" s="233"/>
      <c r="G221" s="233">
        <v>36.4</v>
      </c>
      <c r="H221" s="233">
        <f t="shared" si="73"/>
        <v>97</v>
      </c>
      <c r="I221" s="233">
        <v>17.8</v>
      </c>
      <c r="J221" s="233"/>
      <c r="K221" s="233">
        <v>79.2</v>
      </c>
      <c r="L221" s="233">
        <f t="shared" si="75"/>
        <v>1541.3999999999999</v>
      </c>
      <c r="M221" s="233">
        <f t="shared" ref="M221:O227" si="81">E221+I221</f>
        <v>1425.8</v>
      </c>
      <c r="N221" s="233">
        <f t="shared" si="81"/>
        <v>0</v>
      </c>
      <c r="O221" s="233">
        <f t="shared" si="81"/>
        <v>115.6</v>
      </c>
    </row>
    <row r="222" spans="1:17" x14ac:dyDescent="0.25">
      <c r="A222" s="222"/>
      <c r="B222" s="245" t="s">
        <v>159</v>
      </c>
      <c r="C222" s="164"/>
      <c r="D222" s="228">
        <f t="shared" si="71"/>
        <v>559</v>
      </c>
      <c r="E222" s="16">
        <v>559</v>
      </c>
      <c r="F222" s="16"/>
      <c r="G222" s="16"/>
      <c r="H222" s="9">
        <f t="shared" si="73"/>
        <v>0</v>
      </c>
      <c r="I222" s="10"/>
      <c r="J222" s="10"/>
      <c r="K222" s="188"/>
      <c r="L222" s="12">
        <f t="shared" si="75"/>
        <v>559</v>
      </c>
      <c r="M222" s="12">
        <f t="shared" si="81"/>
        <v>559</v>
      </c>
      <c r="N222" s="12">
        <f t="shared" si="81"/>
        <v>0</v>
      </c>
      <c r="O222" s="12">
        <f t="shared" si="81"/>
        <v>0</v>
      </c>
    </row>
    <row r="223" spans="1:17" ht="15" customHeight="1" x14ac:dyDescent="0.25">
      <c r="A223" s="13" t="s">
        <v>146</v>
      </c>
      <c r="B223" s="76" t="s">
        <v>52</v>
      </c>
      <c r="C223" s="77" t="s">
        <v>24</v>
      </c>
      <c r="D223" s="16">
        <f t="shared" si="71"/>
        <v>238.6</v>
      </c>
      <c r="E223" s="16">
        <v>238.6</v>
      </c>
      <c r="F223" s="16">
        <v>161.6</v>
      </c>
      <c r="G223" s="16"/>
      <c r="H223" s="9">
        <f t="shared" si="73"/>
        <v>0</v>
      </c>
      <c r="I223" s="10"/>
      <c r="J223" s="10"/>
      <c r="K223" s="188"/>
      <c r="L223" s="12">
        <f t="shared" si="75"/>
        <v>238.6</v>
      </c>
      <c r="M223" s="12">
        <f t="shared" si="81"/>
        <v>238.6</v>
      </c>
      <c r="N223" s="12">
        <f t="shared" si="81"/>
        <v>161.6</v>
      </c>
      <c r="O223" s="12">
        <f t="shared" si="81"/>
        <v>0</v>
      </c>
    </row>
    <row r="224" spans="1:17" ht="15" customHeight="1" x14ac:dyDescent="0.25">
      <c r="A224" s="19" t="s">
        <v>147</v>
      </c>
      <c r="B224" s="29" t="s">
        <v>53</v>
      </c>
      <c r="C224" s="30" t="s">
        <v>24</v>
      </c>
      <c r="D224" s="16">
        <f t="shared" si="71"/>
        <v>436.5</v>
      </c>
      <c r="E224" s="16">
        <v>436.5</v>
      </c>
      <c r="F224" s="16">
        <v>325.39999999999998</v>
      </c>
      <c r="G224" s="16"/>
      <c r="H224" s="9">
        <f t="shared" si="73"/>
        <v>0</v>
      </c>
      <c r="I224" s="10"/>
      <c r="J224" s="10"/>
      <c r="K224" s="188"/>
      <c r="L224" s="12">
        <f t="shared" si="75"/>
        <v>436.5</v>
      </c>
      <c r="M224" s="12">
        <f t="shared" si="81"/>
        <v>436.5</v>
      </c>
      <c r="N224" s="12">
        <f t="shared" si="81"/>
        <v>325.39999999999998</v>
      </c>
      <c r="O224" s="12">
        <f t="shared" si="81"/>
        <v>0</v>
      </c>
    </row>
    <row r="225" spans="1:17" ht="15" customHeight="1" x14ac:dyDescent="0.25">
      <c r="A225" s="38" t="s">
        <v>148</v>
      </c>
      <c r="B225" s="29" t="s">
        <v>167</v>
      </c>
      <c r="C225" s="30" t="s">
        <v>24</v>
      </c>
      <c r="D225" s="16">
        <f t="shared" si="71"/>
        <v>38.799999999999997</v>
      </c>
      <c r="E225" s="16">
        <v>38.799999999999997</v>
      </c>
      <c r="F225" s="16">
        <v>29.7</v>
      </c>
      <c r="G225" s="16"/>
      <c r="H225" s="9">
        <f t="shared" si="73"/>
        <v>0</v>
      </c>
      <c r="I225" s="10"/>
      <c r="J225" s="10"/>
      <c r="K225" s="188"/>
      <c r="L225" s="12">
        <f t="shared" si="75"/>
        <v>38.799999999999997</v>
      </c>
      <c r="M225" s="12">
        <f t="shared" si="81"/>
        <v>38.799999999999997</v>
      </c>
      <c r="N225" s="12">
        <f t="shared" si="81"/>
        <v>29.7</v>
      </c>
      <c r="O225" s="12">
        <f t="shared" si="81"/>
        <v>0</v>
      </c>
    </row>
    <row r="226" spans="1:17" s="37" customFormat="1" ht="15" customHeight="1" x14ac:dyDescent="0.25">
      <c r="A226" s="13" t="s">
        <v>149</v>
      </c>
      <c r="B226" s="12" t="s">
        <v>69</v>
      </c>
      <c r="C226" s="30" t="s">
        <v>24</v>
      </c>
      <c r="D226" s="16">
        <f t="shared" si="71"/>
        <v>538.4</v>
      </c>
      <c r="E226" s="16">
        <v>538.4</v>
      </c>
      <c r="F226" s="16">
        <v>355.9</v>
      </c>
      <c r="G226" s="16"/>
      <c r="H226" s="9">
        <f t="shared" si="73"/>
        <v>0</v>
      </c>
      <c r="I226" s="10"/>
      <c r="J226" s="10"/>
      <c r="K226" s="188"/>
      <c r="L226" s="12">
        <f t="shared" si="75"/>
        <v>538.4</v>
      </c>
      <c r="M226" s="12">
        <f t="shared" si="81"/>
        <v>538.4</v>
      </c>
      <c r="N226" s="12">
        <f t="shared" si="81"/>
        <v>355.9</v>
      </c>
      <c r="O226" s="12">
        <f t="shared" si="81"/>
        <v>0</v>
      </c>
      <c r="P226" s="2"/>
      <c r="Q226" s="2"/>
    </row>
    <row r="227" spans="1:17" s="37" customFormat="1" ht="15" customHeight="1" x14ac:dyDescent="0.25">
      <c r="A227" s="19" t="s">
        <v>150</v>
      </c>
      <c r="B227" s="12" t="s">
        <v>532</v>
      </c>
      <c r="C227" s="30" t="s">
        <v>24</v>
      </c>
      <c r="D227" s="16">
        <f t="shared" si="71"/>
        <v>74.599999999999994</v>
      </c>
      <c r="E227" s="16">
        <v>74.599999999999994</v>
      </c>
      <c r="F227" s="16">
        <v>53.6</v>
      </c>
      <c r="G227" s="16"/>
      <c r="H227" s="9">
        <f t="shared" si="73"/>
        <v>0</v>
      </c>
      <c r="I227" s="10"/>
      <c r="J227" s="10"/>
      <c r="K227" s="188"/>
      <c r="L227" s="12">
        <f t="shared" si="75"/>
        <v>74.599999999999994</v>
      </c>
      <c r="M227" s="12">
        <f t="shared" si="81"/>
        <v>74.599999999999994</v>
      </c>
      <c r="N227" s="12">
        <f t="shared" si="81"/>
        <v>53.6</v>
      </c>
      <c r="O227" s="12">
        <f t="shared" si="81"/>
        <v>0</v>
      </c>
      <c r="P227" s="2"/>
      <c r="Q227" s="2"/>
    </row>
    <row r="228" spans="1:17" ht="15.95" customHeight="1" x14ac:dyDescent="0.25">
      <c r="A228" s="54" t="s">
        <v>151</v>
      </c>
      <c r="B228" s="225" t="s">
        <v>180</v>
      </c>
      <c r="C228" s="25"/>
      <c r="D228" s="23">
        <f>D218+D223+D224+D225+D226+D227</f>
        <v>3335.3</v>
      </c>
      <c r="E228" s="23">
        <f>E218+E223+E224+E225+E226+E227</f>
        <v>3298.9</v>
      </c>
      <c r="F228" s="23">
        <f t="shared" ref="F228:G228" si="82">F218+F223+F224+F225+F226+F227</f>
        <v>926.2</v>
      </c>
      <c r="G228" s="23">
        <f t="shared" si="82"/>
        <v>36.4</v>
      </c>
      <c r="H228" s="24">
        <f t="shared" ref="H228" si="83">H218+H223+H224+H225+H226</f>
        <v>97</v>
      </c>
      <c r="I228" s="24">
        <f t="shared" ref="I228:K228" si="84">I218+I223+I224+I225+I226+I227</f>
        <v>17.8</v>
      </c>
      <c r="J228" s="24">
        <f t="shared" si="84"/>
        <v>0</v>
      </c>
      <c r="K228" s="237">
        <f t="shared" si="84"/>
        <v>79.2</v>
      </c>
      <c r="L228" s="44">
        <f>M228+O228</f>
        <v>3432.3</v>
      </c>
      <c r="M228" s="49">
        <f t="shared" ref="M228:O228" si="85">M218+M223+M224+M225+M226+M227</f>
        <v>3316.7000000000003</v>
      </c>
      <c r="N228" s="49">
        <f t="shared" si="85"/>
        <v>926.2</v>
      </c>
      <c r="O228" s="49">
        <f t="shared" si="85"/>
        <v>115.6</v>
      </c>
    </row>
    <row r="229" spans="1:17" ht="15.95" customHeight="1" x14ac:dyDescent="0.25">
      <c r="A229" s="54" t="s">
        <v>462</v>
      </c>
      <c r="B229" s="170" t="s">
        <v>172</v>
      </c>
      <c r="C229" s="46"/>
      <c r="D229" s="23">
        <f>E229+G229</f>
        <v>21224</v>
      </c>
      <c r="E229" s="23">
        <f>E95+E149+E153+E193+E198+E216+E228</f>
        <v>18558.400000000001</v>
      </c>
      <c r="F229" s="23">
        <f t="shared" ref="F229:G229" si="86">F95+F149+F153+F193+F198+F216+F228</f>
        <v>7658.2</v>
      </c>
      <c r="G229" s="23">
        <f t="shared" si="86"/>
        <v>2665.6</v>
      </c>
      <c r="H229" s="24">
        <f t="shared" ref="H229" si="87">I229+K229</f>
        <v>85.799999999999983</v>
      </c>
      <c r="I229" s="24">
        <f t="shared" ref="I229:K229" si="88">I95+I149+I153+I193+I198+I216+I228</f>
        <v>29.29999999999999</v>
      </c>
      <c r="J229" s="24">
        <f t="shared" si="88"/>
        <v>-16.600000000000001</v>
      </c>
      <c r="K229" s="24">
        <f t="shared" si="88"/>
        <v>56.5</v>
      </c>
      <c r="L229" s="49">
        <f t="shared" ref="L229" si="89">M229+O229</f>
        <v>21309.8</v>
      </c>
      <c r="M229" s="49">
        <f t="shared" ref="M229:O229" si="90">M95+M149+M153+M193+M198+M216+M228</f>
        <v>18587.7</v>
      </c>
      <c r="N229" s="49">
        <f t="shared" si="90"/>
        <v>7641.5999999999985</v>
      </c>
      <c r="O229" s="49">
        <f t="shared" si="90"/>
        <v>2722.1</v>
      </c>
      <c r="P229" s="23">
        <f t="shared" ref="P229" si="91">Q229+S229</f>
        <v>0</v>
      </c>
      <c r="Q229" s="23">
        <f t="shared" ref="Q229" si="92">Q95+Q149+Q153+Q193+Q198+Q216+Q228</f>
        <v>0</v>
      </c>
    </row>
    <row r="230" spans="1:17" ht="15.95" customHeight="1" x14ac:dyDescent="0.25">
      <c r="A230" s="247"/>
      <c r="B230" s="208" t="s">
        <v>204</v>
      </c>
      <c r="C230" s="46"/>
      <c r="D230" s="23"/>
      <c r="E230" s="23"/>
      <c r="F230" s="23"/>
      <c r="G230" s="23"/>
      <c r="H230" s="9"/>
      <c r="I230" s="10"/>
      <c r="J230" s="10"/>
      <c r="K230" s="188"/>
      <c r="L230" s="49"/>
      <c r="M230" s="49"/>
      <c r="N230" s="49"/>
      <c r="O230" s="49"/>
    </row>
    <row r="231" spans="1:17" s="37" customFormat="1" ht="15.95" customHeight="1" x14ac:dyDescent="0.25">
      <c r="A231" s="91"/>
      <c r="B231" s="248" t="s">
        <v>348</v>
      </c>
      <c r="C231" s="25"/>
      <c r="D231" s="88">
        <f>E231+G231</f>
        <v>580</v>
      </c>
      <c r="E231" s="88">
        <f>E28+E32+E222</f>
        <v>580</v>
      </c>
      <c r="F231" s="88">
        <f>F28+F32+F222</f>
        <v>16</v>
      </c>
      <c r="G231" s="88">
        <f>G28+G32+G222</f>
        <v>0</v>
      </c>
      <c r="H231" s="181">
        <f t="shared" ref="H231" si="93">I231+K231</f>
        <v>0</v>
      </c>
      <c r="I231" s="92">
        <f>I28+I32+I222</f>
        <v>0</v>
      </c>
      <c r="J231" s="92">
        <f>J28+J32+J222</f>
        <v>0</v>
      </c>
      <c r="K231" s="246">
        <f>K28+K32+K222</f>
        <v>0</v>
      </c>
      <c r="L231" s="93">
        <f t="shared" ref="L231" si="94">M231+O231</f>
        <v>580</v>
      </c>
      <c r="M231" s="93">
        <f>M28+M32+M222</f>
        <v>580</v>
      </c>
      <c r="N231" s="93">
        <f>N28+N32+N222</f>
        <v>16</v>
      </c>
      <c r="O231" s="93">
        <f>O28+O32+O222</f>
        <v>0</v>
      </c>
      <c r="P231" s="2"/>
      <c r="Q231" s="2"/>
    </row>
    <row r="232" spans="1:17" s="37" customFormat="1" ht="27.95" customHeight="1" x14ac:dyDescent="0.25">
      <c r="A232" s="190"/>
      <c r="B232" s="183" t="s">
        <v>60</v>
      </c>
      <c r="C232" s="25"/>
      <c r="D232" s="88">
        <f>E232+G232</f>
        <v>1240</v>
      </c>
      <c r="E232" s="88">
        <f>E102</f>
        <v>1240</v>
      </c>
      <c r="F232" s="88">
        <f>F102</f>
        <v>0</v>
      </c>
      <c r="G232" s="88">
        <f>G102</f>
        <v>0</v>
      </c>
      <c r="H232" s="181">
        <f>I232+K232</f>
        <v>40</v>
      </c>
      <c r="I232" s="92">
        <f>I102</f>
        <v>40</v>
      </c>
      <c r="J232" s="92">
        <f>J102</f>
        <v>0</v>
      </c>
      <c r="K232" s="246">
        <f>K102</f>
        <v>0</v>
      </c>
      <c r="L232" s="93">
        <f>M232+O232</f>
        <v>1280</v>
      </c>
      <c r="M232" s="93">
        <f>M102</f>
        <v>1280</v>
      </c>
      <c r="N232" s="93">
        <f>N102</f>
        <v>0</v>
      </c>
      <c r="O232" s="93">
        <f>O102</f>
        <v>0</v>
      </c>
      <c r="P232" s="2"/>
      <c r="Q232" s="2"/>
    </row>
    <row r="233" spans="1:17" x14ac:dyDescent="0.25">
      <c r="A233" s="6"/>
      <c r="B233" s="50"/>
      <c r="C233" s="51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6"/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6" t="s">
        <v>305</v>
      </c>
      <c r="Q234" s="67">
        <f>SUMIF(C26:C226,1,L26:L226)</f>
        <v>4477.2999999999993</v>
      </c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6" t="s">
        <v>306</v>
      </c>
      <c r="Q235" s="67">
        <f>SUMIF(C26:C226,2,L26:L226)</f>
        <v>0</v>
      </c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6" t="s">
        <v>307</v>
      </c>
      <c r="Q236" s="67">
        <f>SUMIF(C26:C226,3,L26:L226)</f>
        <v>74.699999999999989</v>
      </c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6" t="s">
        <v>308</v>
      </c>
      <c r="Q237" s="67">
        <f>SUMIF(C26:C226,4,L26:L226)</f>
        <v>925.2</v>
      </c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6" t="s">
        <v>311</v>
      </c>
      <c r="Q238" s="67">
        <f>SUMIF(C29:C228,5,L29:L228)</f>
        <v>1845.3</v>
      </c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6" t="s">
        <v>309</v>
      </c>
      <c r="Q239" s="67">
        <f>SUMIF(C26:C226,6,L26:L226)</f>
        <v>1403.4</v>
      </c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6" t="s">
        <v>310</v>
      </c>
      <c r="Q240" s="67">
        <f>SUMIF(C26:C226,7,L26:L226)</f>
        <v>119.8</v>
      </c>
    </row>
    <row r="241" spans="1:17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6" t="s">
        <v>312</v>
      </c>
      <c r="Q241" s="67">
        <f>SUMIF(C26:C226,8,L26:L226)</f>
        <v>2739.8999999999996</v>
      </c>
    </row>
    <row r="242" spans="1:17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6" t="s">
        <v>313</v>
      </c>
      <c r="Q242" s="67">
        <f>SUMIF(C26:C226,9,L26:L226)</f>
        <v>6122.2000000000016</v>
      </c>
    </row>
    <row r="243" spans="1:17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6" t="s">
        <v>314</v>
      </c>
      <c r="Q243" s="67">
        <f>SUMIF(C26:C227,10,L26:L227)</f>
        <v>3602</v>
      </c>
    </row>
    <row r="244" spans="1:17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71" t="s">
        <v>172</v>
      </c>
      <c r="Q244" s="72">
        <f>SUM(Q234:Q243)</f>
        <v>21309.8</v>
      </c>
    </row>
    <row r="245" spans="1:17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73"/>
      <c r="Q245" s="73"/>
    </row>
    <row r="246" spans="1:17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73"/>
      <c r="Q246" s="73">
        <f>Q244-L229</f>
        <v>0</v>
      </c>
    </row>
    <row r="247" spans="1:17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7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7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7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7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7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7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7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7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7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A330" s="6"/>
      <c r="B330" s="6"/>
      <c r="C330" s="5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spans="1:15" x14ac:dyDescent="0.25">
      <c r="A331" s="6"/>
      <c r="B331" s="6"/>
      <c r="C331" s="5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 spans="1:15" x14ac:dyDescent="0.25">
      <c r="A332" s="6"/>
      <c r="B332" s="6"/>
      <c r="C332" s="5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 spans="1:15" x14ac:dyDescent="0.25">
      <c r="A333" s="6"/>
      <c r="B333" s="6"/>
      <c r="C333" s="5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</row>
    <row r="334" spans="1:15" x14ac:dyDescent="0.25">
      <c r="A334" s="6"/>
      <c r="B334" s="6"/>
      <c r="C334" s="5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</row>
    <row r="335" spans="1:15" x14ac:dyDescent="0.25">
      <c r="A335" s="6"/>
      <c r="B335" s="6"/>
      <c r="C335" s="52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</row>
    <row r="336" spans="1:15" x14ac:dyDescent="0.25">
      <c r="A336" s="6"/>
      <c r="B336" s="6"/>
      <c r="C336" s="52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</row>
    <row r="337" spans="1:15" x14ac:dyDescent="0.25">
      <c r="A337" s="6"/>
      <c r="B337" s="6"/>
      <c r="C337" s="52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</row>
    <row r="338" spans="1:15" x14ac:dyDescent="0.25">
      <c r="A338" s="6"/>
      <c r="B338" s="6"/>
      <c r="C338" s="52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</row>
    <row r="339" spans="1:15" x14ac:dyDescent="0.25">
      <c r="A339" s="6"/>
      <c r="B339" s="6"/>
      <c r="C339" s="52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</row>
    <row r="340" spans="1:15" x14ac:dyDescent="0.25">
      <c r="A340" s="6"/>
      <c r="B340" s="6"/>
      <c r="C340" s="52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</row>
    <row r="341" spans="1:15" x14ac:dyDescent="0.25">
      <c r="A341" s="6"/>
      <c r="B341" s="6"/>
      <c r="C341" s="52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</row>
    <row r="342" spans="1:15" x14ac:dyDescent="0.25">
      <c r="C342" s="53"/>
    </row>
    <row r="343" spans="1:15" x14ac:dyDescent="0.25">
      <c r="C343" s="53"/>
    </row>
    <row r="344" spans="1:15" x14ac:dyDescent="0.25">
      <c r="C344" s="53"/>
    </row>
    <row r="345" spans="1:15" x14ac:dyDescent="0.25">
      <c r="C345" s="53"/>
    </row>
    <row r="346" spans="1:15" x14ac:dyDescent="0.25">
      <c r="C346" s="53"/>
    </row>
    <row r="347" spans="1:15" x14ac:dyDescent="0.25">
      <c r="C347" s="53"/>
    </row>
    <row r="348" spans="1:15" x14ac:dyDescent="0.25">
      <c r="C348" s="53"/>
    </row>
    <row r="349" spans="1:15" x14ac:dyDescent="0.25">
      <c r="C349" s="53"/>
    </row>
    <row r="350" spans="1:15" x14ac:dyDescent="0.25">
      <c r="C350" s="53"/>
    </row>
    <row r="351" spans="1:15" x14ac:dyDescent="0.25">
      <c r="C351" s="53"/>
    </row>
    <row r="352" spans="1:15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  <row r="659" spans="3:3" x14ac:dyDescent="0.25">
      <c r="C659" s="53"/>
    </row>
    <row r="660" spans="3:3" x14ac:dyDescent="0.25">
      <c r="C660" s="53"/>
    </row>
    <row r="661" spans="3:3" x14ac:dyDescent="0.25">
      <c r="C661" s="53"/>
    </row>
    <row r="662" spans="3:3" x14ac:dyDescent="0.25">
      <c r="C662" s="53"/>
    </row>
    <row r="663" spans="3:3" x14ac:dyDescent="0.25">
      <c r="C663" s="53"/>
    </row>
    <row r="664" spans="3:3" x14ac:dyDescent="0.25">
      <c r="C664" s="53"/>
    </row>
    <row r="665" spans="3:3" x14ac:dyDescent="0.25">
      <c r="C665" s="53"/>
    </row>
    <row r="666" spans="3:3" x14ac:dyDescent="0.25">
      <c r="C666" s="53"/>
    </row>
    <row r="667" spans="3:3" x14ac:dyDescent="0.25">
      <c r="C667" s="53"/>
    </row>
    <row r="668" spans="3:3" x14ac:dyDescent="0.25">
      <c r="C668" s="53"/>
    </row>
    <row r="669" spans="3:3" x14ac:dyDescent="0.25">
      <c r="C669" s="53"/>
    </row>
    <row r="670" spans="3:3" x14ac:dyDescent="0.25">
      <c r="C670" s="53"/>
    </row>
  </sheetData>
  <mergeCells count="41">
    <mergeCell ref="B217:O217"/>
    <mergeCell ref="B96:O96"/>
    <mergeCell ref="B150:O150"/>
    <mergeCell ref="B154:O154"/>
    <mergeCell ref="B194:O194"/>
    <mergeCell ref="B199:O199"/>
    <mergeCell ref="B17:O17"/>
    <mergeCell ref="B18:N18"/>
    <mergeCell ref="A20:O20"/>
    <mergeCell ref="A22:A24"/>
    <mergeCell ref="B22:B24"/>
    <mergeCell ref="C22:C24"/>
    <mergeCell ref="D22:D24"/>
    <mergeCell ref="E22:G22"/>
    <mergeCell ref="H22:H24"/>
    <mergeCell ref="I22:K22"/>
    <mergeCell ref="L22:L24"/>
    <mergeCell ref="M22:O22"/>
    <mergeCell ref="E23:F23"/>
    <mergeCell ref="G23:G24"/>
    <mergeCell ref="I23:J23"/>
    <mergeCell ref="K23:K24"/>
    <mergeCell ref="B15:O15"/>
    <mergeCell ref="B16:N16"/>
    <mergeCell ref="B13:O13"/>
    <mergeCell ref="B14:N14"/>
    <mergeCell ref="B6:N6"/>
    <mergeCell ref="B7:O7"/>
    <mergeCell ref="B8:N8"/>
    <mergeCell ref="B9:O9"/>
    <mergeCell ref="B10:N10"/>
    <mergeCell ref="B11:O11"/>
    <mergeCell ref="B12:N12"/>
    <mergeCell ref="B5:O5"/>
    <mergeCell ref="B1:O1"/>
    <mergeCell ref="B2:O2"/>
    <mergeCell ref="B3:O3"/>
    <mergeCell ref="B4:O4"/>
    <mergeCell ref="M23:N23"/>
    <mergeCell ref="O23:O24"/>
    <mergeCell ref="B25:O25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workbookViewId="0">
      <selection sqref="A1:XFD104857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9" width="9.140625" style="2" hidden="1" customWidth="1"/>
    <col min="20" max="16384" width="9.140625" style="2"/>
  </cols>
  <sheetData>
    <row r="1" spans="2:15" x14ac:dyDescent="0.25">
      <c r="B1" s="578" t="s">
        <v>328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r="2" spans="2:15" x14ac:dyDescent="0.25">
      <c r="B2" s="578" t="s">
        <v>447</v>
      </c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</row>
    <row r="3" spans="2:15" x14ac:dyDescent="0.25">
      <c r="B3" s="578" t="s">
        <v>504</v>
      </c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</row>
    <row r="4" spans="2:15" x14ac:dyDescent="0.25">
      <c r="B4" s="578" t="s">
        <v>339</v>
      </c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  <c r="O4" s="578"/>
    </row>
    <row r="5" spans="2:15" x14ac:dyDescent="0.25">
      <c r="B5" s="578" t="s">
        <v>560</v>
      </c>
      <c r="C5" s="578"/>
      <c r="D5" s="578"/>
      <c r="E5" s="578"/>
      <c r="F5" s="578"/>
      <c r="G5" s="578"/>
      <c r="H5" s="578"/>
      <c r="I5" s="578"/>
      <c r="J5" s="578"/>
      <c r="K5" s="578"/>
      <c r="L5" s="578"/>
      <c r="M5" s="578"/>
      <c r="N5" s="578"/>
      <c r="O5" s="578"/>
    </row>
    <row r="6" spans="2:15" x14ac:dyDescent="0.25">
      <c r="B6" s="642" t="s">
        <v>510</v>
      </c>
      <c r="C6" s="642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/>
      <c r="O6" s="496"/>
    </row>
    <row r="7" spans="2:15" x14ac:dyDescent="0.25">
      <c r="B7" s="578" t="s">
        <v>572</v>
      </c>
      <c r="C7" s="578"/>
      <c r="D7" s="578"/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</row>
    <row r="8" spans="2:15" x14ac:dyDescent="0.25">
      <c r="B8" s="642" t="s">
        <v>522</v>
      </c>
      <c r="C8" s="642"/>
      <c r="D8" s="642"/>
      <c r="E8" s="642"/>
      <c r="F8" s="642"/>
      <c r="G8" s="642"/>
      <c r="H8" s="642"/>
      <c r="I8" s="642"/>
      <c r="J8" s="642"/>
      <c r="K8" s="642"/>
      <c r="L8" s="642"/>
      <c r="M8" s="642"/>
      <c r="N8" s="642"/>
      <c r="O8" s="496"/>
    </row>
    <row r="9" spans="2:15" x14ac:dyDescent="0.25">
      <c r="B9" s="578" t="s">
        <v>573</v>
      </c>
      <c r="C9" s="578"/>
      <c r="D9" s="578"/>
      <c r="E9" s="578"/>
      <c r="F9" s="578"/>
      <c r="G9" s="578"/>
      <c r="H9" s="578"/>
      <c r="I9" s="578"/>
      <c r="J9" s="578"/>
      <c r="K9" s="578"/>
      <c r="L9" s="578"/>
      <c r="M9" s="578"/>
      <c r="N9" s="578"/>
      <c r="O9" s="578"/>
    </row>
    <row r="10" spans="2:15" x14ac:dyDescent="0.25">
      <c r="B10" s="642" t="s">
        <v>528</v>
      </c>
      <c r="C10" s="642"/>
      <c r="D10" s="642"/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496"/>
    </row>
    <row r="11" spans="2:15" x14ac:dyDescent="0.25">
      <c r="B11" s="578" t="s">
        <v>564</v>
      </c>
      <c r="C11" s="578"/>
      <c r="D11" s="578"/>
      <c r="E11" s="578"/>
      <c r="F11" s="578"/>
      <c r="G11" s="578"/>
      <c r="H11" s="578"/>
      <c r="I11" s="578"/>
      <c r="J11" s="578"/>
      <c r="K11" s="578"/>
      <c r="L11" s="578"/>
      <c r="M11" s="578"/>
      <c r="N11" s="578"/>
      <c r="O11" s="578"/>
    </row>
    <row r="12" spans="2:15" x14ac:dyDescent="0.25">
      <c r="B12" s="574" t="s">
        <v>574</v>
      </c>
      <c r="C12" s="574"/>
      <c r="D12" s="574"/>
      <c r="E12" s="574"/>
      <c r="F12" s="574"/>
      <c r="G12" s="574"/>
      <c r="H12" s="574"/>
      <c r="I12" s="574"/>
      <c r="J12" s="574"/>
      <c r="K12" s="574"/>
      <c r="L12" s="574"/>
      <c r="M12" s="574"/>
      <c r="N12" s="574"/>
      <c r="O12" s="518"/>
    </row>
    <row r="13" spans="2:15" x14ac:dyDescent="0.25">
      <c r="B13" s="578" t="s">
        <v>565</v>
      </c>
      <c r="C13" s="578"/>
      <c r="D13" s="578"/>
      <c r="E13" s="578"/>
      <c r="F13" s="578"/>
      <c r="G13" s="578"/>
      <c r="H13" s="578"/>
      <c r="I13" s="578"/>
      <c r="J13" s="578"/>
      <c r="K13" s="578"/>
      <c r="L13" s="578"/>
      <c r="M13" s="578"/>
      <c r="N13" s="578"/>
      <c r="O13" s="578"/>
    </row>
    <row r="14" spans="2:15" x14ac:dyDescent="0.25">
      <c r="B14" s="642" t="s">
        <v>546</v>
      </c>
      <c r="C14" s="642"/>
      <c r="D14" s="642"/>
      <c r="E14" s="642"/>
      <c r="F14" s="642"/>
      <c r="G14" s="642"/>
      <c r="H14" s="642"/>
      <c r="I14" s="642"/>
      <c r="J14" s="642"/>
      <c r="K14" s="642"/>
      <c r="L14" s="642"/>
      <c r="M14" s="642"/>
      <c r="N14" s="642"/>
      <c r="O14" s="496"/>
    </row>
    <row r="15" spans="2:15" x14ac:dyDescent="0.25">
      <c r="B15" s="578" t="s">
        <v>575</v>
      </c>
      <c r="C15" s="578"/>
      <c r="D15" s="578"/>
      <c r="E15" s="578"/>
      <c r="F15" s="578"/>
      <c r="G15" s="578"/>
      <c r="H15" s="578"/>
      <c r="I15" s="578"/>
      <c r="J15" s="578"/>
      <c r="K15" s="578"/>
      <c r="L15" s="578"/>
      <c r="M15" s="578"/>
      <c r="N15" s="578"/>
      <c r="O15" s="578"/>
    </row>
    <row r="16" spans="2:15" x14ac:dyDescent="0.25">
      <c r="B16" s="642" t="s">
        <v>576</v>
      </c>
      <c r="C16" s="642"/>
      <c r="D16" s="642"/>
      <c r="E16" s="642"/>
      <c r="F16" s="642"/>
      <c r="G16" s="642"/>
      <c r="H16" s="642"/>
      <c r="I16" s="642"/>
      <c r="J16" s="642"/>
      <c r="K16" s="642"/>
      <c r="L16" s="642"/>
      <c r="M16" s="642"/>
      <c r="N16" s="642"/>
      <c r="O16" s="496"/>
    </row>
    <row r="17" spans="1:15" x14ac:dyDescent="0.25">
      <c r="B17" s="578" t="s">
        <v>577</v>
      </c>
      <c r="C17" s="578"/>
      <c r="D17" s="578"/>
      <c r="E17" s="578"/>
      <c r="F17" s="578"/>
      <c r="G17" s="578"/>
      <c r="H17" s="578"/>
      <c r="I17" s="578"/>
      <c r="J17" s="578"/>
      <c r="K17" s="578"/>
      <c r="L17" s="578"/>
      <c r="M17" s="578"/>
      <c r="N17" s="578"/>
      <c r="O17" s="578"/>
    </row>
    <row r="18" spans="1:15" x14ac:dyDescent="0.25">
      <c r="B18" s="642" t="s">
        <v>578</v>
      </c>
      <c r="C18" s="642"/>
      <c r="D18" s="642"/>
      <c r="E18" s="642"/>
      <c r="F18" s="642"/>
      <c r="G18" s="642"/>
      <c r="H18" s="642"/>
      <c r="I18" s="642"/>
      <c r="J18" s="642"/>
      <c r="K18" s="642"/>
      <c r="L18" s="642"/>
      <c r="M18" s="642"/>
      <c r="N18" s="642"/>
      <c r="O18" s="496"/>
    </row>
    <row r="19" spans="1:15" x14ac:dyDescent="0.25">
      <c r="B19" s="519"/>
      <c r="C19" s="519"/>
      <c r="D19" s="519"/>
      <c r="E19" s="519"/>
      <c r="F19" s="519"/>
      <c r="G19" s="519"/>
      <c r="H19" s="519"/>
      <c r="I19" s="519"/>
      <c r="J19" s="519"/>
      <c r="K19" s="519"/>
      <c r="L19" s="519"/>
      <c r="M19" s="519"/>
      <c r="N19" s="519"/>
      <c r="O19" s="519"/>
    </row>
    <row r="20" spans="1:15" ht="31.5" customHeight="1" x14ac:dyDescent="0.25">
      <c r="A20" s="542" t="s">
        <v>454</v>
      </c>
      <c r="B20" s="542"/>
      <c r="C20" s="542"/>
      <c r="D20" s="542"/>
      <c r="E20" s="542"/>
      <c r="F20" s="542"/>
      <c r="G20" s="542"/>
      <c r="H20" s="542"/>
      <c r="I20" s="542"/>
      <c r="J20" s="542"/>
      <c r="K20" s="542"/>
      <c r="L20" s="542"/>
      <c r="M20" s="542"/>
      <c r="N20" s="542"/>
      <c r="O20" s="542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406</v>
      </c>
    </row>
    <row r="22" spans="1:15" ht="15" customHeight="1" x14ac:dyDescent="0.25">
      <c r="A22" s="546" t="s">
        <v>5</v>
      </c>
      <c r="B22" s="549" t="s">
        <v>327</v>
      </c>
      <c r="C22" s="549" t="s">
        <v>54</v>
      </c>
      <c r="D22" s="527" t="s">
        <v>336</v>
      </c>
      <c r="E22" s="531" t="s">
        <v>194</v>
      </c>
      <c r="F22" s="531"/>
      <c r="G22" s="532"/>
      <c r="H22" s="552" t="s">
        <v>338</v>
      </c>
      <c r="I22" s="555" t="s">
        <v>194</v>
      </c>
      <c r="J22" s="556"/>
      <c r="K22" s="557"/>
      <c r="L22" s="526" t="s">
        <v>0</v>
      </c>
      <c r="M22" s="534" t="s">
        <v>194</v>
      </c>
      <c r="N22" s="535"/>
      <c r="O22" s="536"/>
    </row>
    <row r="23" spans="1:15" x14ac:dyDescent="0.25">
      <c r="A23" s="547"/>
      <c r="B23" s="550"/>
      <c r="C23" s="550"/>
      <c r="D23" s="528"/>
      <c r="E23" s="532" t="s">
        <v>1</v>
      </c>
      <c r="F23" s="560"/>
      <c r="G23" s="533" t="s">
        <v>2</v>
      </c>
      <c r="H23" s="553"/>
      <c r="I23" s="566" t="s">
        <v>1</v>
      </c>
      <c r="J23" s="566"/>
      <c r="K23" s="545" t="s">
        <v>2</v>
      </c>
      <c r="L23" s="526"/>
      <c r="M23" s="526" t="s">
        <v>1</v>
      </c>
      <c r="N23" s="526"/>
      <c r="O23" s="537" t="s">
        <v>2</v>
      </c>
    </row>
    <row r="24" spans="1:15" ht="30.75" customHeight="1" x14ac:dyDescent="0.25">
      <c r="A24" s="548"/>
      <c r="B24" s="551"/>
      <c r="C24" s="551"/>
      <c r="D24" s="529"/>
      <c r="E24" s="484" t="s">
        <v>3</v>
      </c>
      <c r="F24" s="485" t="s">
        <v>4</v>
      </c>
      <c r="G24" s="533"/>
      <c r="H24" s="554"/>
      <c r="I24" s="489" t="s">
        <v>3</v>
      </c>
      <c r="J24" s="479" t="s">
        <v>4</v>
      </c>
      <c r="K24" s="545"/>
      <c r="L24" s="526"/>
      <c r="M24" s="482" t="s">
        <v>3</v>
      </c>
      <c r="N24" s="478" t="s">
        <v>4</v>
      </c>
      <c r="O24" s="537"/>
    </row>
    <row r="25" spans="1:15" ht="15.95" customHeight="1" x14ac:dyDescent="0.25">
      <c r="A25" s="5" t="s">
        <v>71</v>
      </c>
      <c r="B25" s="523" t="s">
        <v>6</v>
      </c>
      <c r="C25" s="524"/>
      <c r="D25" s="524"/>
      <c r="E25" s="524"/>
      <c r="F25" s="524"/>
      <c r="G25" s="524"/>
      <c r="H25" s="524"/>
      <c r="I25" s="524"/>
      <c r="J25" s="524"/>
      <c r="K25" s="524"/>
      <c r="L25" s="524"/>
      <c r="M25" s="524"/>
      <c r="N25" s="524"/>
      <c r="O25" s="525"/>
    </row>
    <row r="26" spans="1:15" ht="15" customHeight="1" x14ac:dyDescent="0.25">
      <c r="A26" s="137" t="s">
        <v>182</v>
      </c>
      <c r="B26" s="76" t="s">
        <v>20</v>
      </c>
      <c r="C26" s="138"/>
      <c r="D26" s="139">
        <f>SUM(D28:D43)</f>
        <v>368.40000000000003</v>
      </c>
      <c r="E26" s="139">
        <f>SUM(E28:E43)</f>
        <v>368.40000000000003</v>
      </c>
      <c r="F26" s="139">
        <f t="shared" ref="F26:O26" si="0">SUM(F28:F43)</f>
        <v>239.6</v>
      </c>
      <c r="G26" s="139">
        <f t="shared" si="0"/>
        <v>0</v>
      </c>
      <c r="H26" s="140">
        <f t="shared" si="0"/>
        <v>-3.4</v>
      </c>
      <c r="I26" s="140">
        <f t="shared" si="0"/>
        <v>-3.4</v>
      </c>
      <c r="J26" s="140">
        <f t="shared" si="0"/>
        <v>-3.3</v>
      </c>
      <c r="K26" s="140">
        <f t="shared" si="0"/>
        <v>0</v>
      </c>
      <c r="L26" s="76">
        <f t="shared" si="0"/>
        <v>365</v>
      </c>
      <c r="M26" s="76">
        <f t="shared" si="0"/>
        <v>365</v>
      </c>
      <c r="N26" s="76">
        <f t="shared" si="0"/>
        <v>236.29999999999998</v>
      </c>
      <c r="O26" s="76">
        <f t="shared" si="0"/>
        <v>0</v>
      </c>
    </row>
    <row r="27" spans="1:15" ht="15" customHeight="1" x14ac:dyDescent="0.25">
      <c r="A27" s="141"/>
      <c r="B27" s="142" t="s">
        <v>194</v>
      </c>
      <c r="C27" s="143"/>
      <c r="D27" s="144"/>
      <c r="E27" s="144"/>
      <c r="F27" s="144"/>
      <c r="G27" s="144"/>
      <c r="H27" s="75"/>
      <c r="I27" s="75"/>
      <c r="J27" s="75"/>
      <c r="K27" s="75"/>
      <c r="L27" s="29"/>
      <c r="M27" s="29"/>
      <c r="N27" s="29"/>
      <c r="O27" s="29"/>
    </row>
    <row r="28" spans="1:15" ht="26.25" x14ac:dyDescent="0.25">
      <c r="A28" s="141"/>
      <c r="B28" s="145" t="s">
        <v>205</v>
      </c>
      <c r="C28" s="7" t="s">
        <v>9</v>
      </c>
      <c r="D28" s="8">
        <f>E28+G28</f>
        <v>0.8</v>
      </c>
      <c r="E28" s="8">
        <v>0.8</v>
      </c>
      <c r="F28" s="8">
        <v>0.6</v>
      </c>
      <c r="G28" s="8"/>
      <c r="H28" s="9">
        <f>I28+K28</f>
        <v>0</v>
      </c>
      <c r="I28" s="9"/>
      <c r="J28" s="9"/>
      <c r="K28" s="9"/>
      <c r="L28" s="11">
        <f>M28+O28</f>
        <v>0.8</v>
      </c>
      <c r="M28" s="11">
        <f>E28+I28</f>
        <v>0.8</v>
      </c>
      <c r="N28" s="11">
        <f>F28+J28</f>
        <v>0.6</v>
      </c>
      <c r="O28" s="11">
        <f>G28+K28</f>
        <v>0</v>
      </c>
    </row>
    <row r="29" spans="1:15" ht="15" customHeight="1" x14ac:dyDescent="0.25">
      <c r="A29" s="141"/>
      <c r="B29" s="146" t="s">
        <v>201</v>
      </c>
      <c r="C29" s="30" t="s">
        <v>9</v>
      </c>
      <c r="D29" s="16">
        <f>E29+G29</f>
        <v>30.8</v>
      </c>
      <c r="E29" s="16">
        <v>30.8</v>
      </c>
      <c r="F29" s="16">
        <v>23.6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30.8</v>
      </c>
      <c r="M29" s="11">
        <f t="shared" ref="M29:O43" si="2">E29+I29</f>
        <v>30.8</v>
      </c>
      <c r="N29" s="11">
        <f t="shared" si="2"/>
        <v>23.6</v>
      </c>
      <c r="O29" s="11">
        <f t="shared" si="2"/>
        <v>0</v>
      </c>
    </row>
    <row r="30" spans="1:15" ht="26.25" x14ac:dyDescent="0.25">
      <c r="A30" s="141"/>
      <c r="B30" s="146" t="s">
        <v>207</v>
      </c>
      <c r="C30" s="30" t="s">
        <v>9</v>
      </c>
      <c r="D30" s="16">
        <f t="shared" ref="D30:D43" si="3">E30+G30</f>
        <v>8</v>
      </c>
      <c r="E30" s="16">
        <v>8</v>
      </c>
      <c r="F30" s="16">
        <v>6.1</v>
      </c>
      <c r="G30" s="16"/>
      <c r="H30" s="9">
        <f t="shared" si="1"/>
        <v>0</v>
      </c>
      <c r="I30" s="10"/>
      <c r="J30" s="10"/>
      <c r="K30" s="10"/>
      <c r="L30" s="12">
        <f t="shared" ref="L30:L43" si="4">M30+O30</f>
        <v>8</v>
      </c>
      <c r="M30" s="12">
        <f t="shared" si="2"/>
        <v>8</v>
      </c>
      <c r="N30" s="12">
        <f t="shared" si="2"/>
        <v>6.1</v>
      </c>
      <c r="O30" s="12">
        <f t="shared" si="2"/>
        <v>0</v>
      </c>
    </row>
    <row r="31" spans="1:15" ht="26.25" x14ac:dyDescent="0.25">
      <c r="A31" s="141"/>
      <c r="B31" s="146" t="s">
        <v>203</v>
      </c>
      <c r="C31" s="30" t="s">
        <v>9</v>
      </c>
      <c r="D31" s="16">
        <f t="shared" si="3"/>
        <v>26.7</v>
      </c>
      <c r="E31" s="16">
        <v>26.7</v>
      </c>
      <c r="F31" s="16">
        <v>17.899999999999999</v>
      </c>
      <c r="G31" s="16"/>
      <c r="H31" s="9">
        <f t="shared" si="1"/>
        <v>0</v>
      </c>
      <c r="I31" s="10"/>
      <c r="J31" s="10"/>
      <c r="K31" s="10"/>
      <c r="L31" s="12">
        <f t="shared" si="4"/>
        <v>26.7</v>
      </c>
      <c r="M31" s="12">
        <f t="shared" si="2"/>
        <v>26.7</v>
      </c>
      <c r="N31" s="12">
        <f t="shared" si="2"/>
        <v>17.899999999999999</v>
      </c>
      <c r="O31" s="12">
        <f t="shared" si="2"/>
        <v>0</v>
      </c>
    </row>
    <row r="32" spans="1:15" ht="15" customHeight="1" x14ac:dyDescent="0.25">
      <c r="A32" s="141"/>
      <c r="B32" s="515" t="s">
        <v>208</v>
      </c>
      <c r="C32" s="30" t="s">
        <v>9</v>
      </c>
      <c r="D32" s="16">
        <f t="shared" si="3"/>
        <v>110</v>
      </c>
      <c r="E32" s="16">
        <v>110</v>
      </c>
      <c r="F32" s="16">
        <v>80.5</v>
      </c>
      <c r="G32" s="16"/>
      <c r="H32" s="9">
        <f t="shared" si="1"/>
        <v>0</v>
      </c>
      <c r="I32" s="10"/>
      <c r="J32" s="10"/>
      <c r="K32" s="10"/>
      <c r="L32" s="12">
        <f t="shared" si="4"/>
        <v>110</v>
      </c>
      <c r="M32" s="12">
        <f t="shared" si="2"/>
        <v>110</v>
      </c>
      <c r="N32" s="12">
        <f t="shared" si="2"/>
        <v>80.5</v>
      </c>
      <c r="O32" s="12">
        <f t="shared" si="2"/>
        <v>0</v>
      </c>
    </row>
    <row r="33" spans="1:18" ht="15" customHeight="1" x14ac:dyDescent="0.25">
      <c r="A33" s="141"/>
      <c r="B33" s="515" t="s">
        <v>209</v>
      </c>
      <c r="C33" s="30" t="s">
        <v>9</v>
      </c>
      <c r="D33" s="16">
        <f t="shared" si="3"/>
        <v>13.8</v>
      </c>
      <c r="E33" s="16">
        <v>13.8</v>
      </c>
      <c r="F33" s="16">
        <v>9.9</v>
      </c>
      <c r="G33" s="16"/>
      <c r="H33" s="9">
        <f t="shared" si="1"/>
        <v>-3.4</v>
      </c>
      <c r="I33" s="10">
        <v>-3.4</v>
      </c>
      <c r="J33" s="10">
        <v>-2.6</v>
      </c>
      <c r="K33" s="10"/>
      <c r="L33" s="12">
        <f t="shared" si="4"/>
        <v>10.4</v>
      </c>
      <c r="M33" s="12">
        <f t="shared" si="2"/>
        <v>10.4</v>
      </c>
      <c r="N33" s="12">
        <f t="shared" si="2"/>
        <v>7.3000000000000007</v>
      </c>
      <c r="O33" s="12">
        <f t="shared" si="2"/>
        <v>0</v>
      </c>
    </row>
    <row r="34" spans="1:18" ht="26.25" x14ac:dyDescent="0.25">
      <c r="A34" s="141"/>
      <c r="B34" s="146" t="s">
        <v>202</v>
      </c>
      <c r="C34" s="30" t="s">
        <v>9</v>
      </c>
      <c r="D34" s="16">
        <f t="shared" si="3"/>
        <v>10</v>
      </c>
      <c r="E34" s="16">
        <v>10</v>
      </c>
      <c r="F34" s="16">
        <v>7.6</v>
      </c>
      <c r="G34" s="16"/>
      <c r="H34" s="9">
        <f t="shared" si="1"/>
        <v>0</v>
      </c>
      <c r="I34" s="10"/>
      <c r="J34" s="10"/>
      <c r="K34" s="10"/>
      <c r="L34" s="12">
        <f t="shared" si="4"/>
        <v>10</v>
      </c>
      <c r="M34" s="12">
        <f t="shared" si="2"/>
        <v>10</v>
      </c>
      <c r="N34" s="12">
        <f t="shared" si="2"/>
        <v>7.6</v>
      </c>
      <c r="O34" s="12">
        <f t="shared" si="2"/>
        <v>0</v>
      </c>
    </row>
    <row r="35" spans="1:18" ht="39" x14ac:dyDescent="0.25">
      <c r="A35" s="141"/>
      <c r="B35" s="146" t="s">
        <v>460</v>
      </c>
      <c r="C35" s="30" t="s">
        <v>9</v>
      </c>
      <c r="D35" s="16">
        <f t="shared" si="3"/>
        <v>12.1</v>
      </c>
      <c r="E35" s="16">
        <v>12.1</v>
      </c>
      <c r="F35" s="16">
        <v>2.9</v>
      </c>
      <c r="G35" s="16"/>
      <c r="H35" s="9">
        <f t="shared" si="1"/>
        <v>0</v>
      </c>
      <c r="I35" s="10"/>
      <c r="J35" s="10"/>
      <c r="K35" s="10"/>
      <c r="L35" s="12">
        <f t="shared" si="4"/>
        <v>12.1</v>
      </c>
      <c r="M35" s="12">
        <f>E35+I35</f>
        <v>12.1</v>
      </c>
      <c r="N35" s="12">
        <f t="shared" si="2"/>
        <v>2.9</v>
      </c>
      <c r="O35" s="12">
        <f t="shared" si="2"/>
        <v>0</v>
      </c>
    </row>
    <row r="36" spans="1:18" ht="26.25" x14ac:dyDescent="0.25">
      <c r="A36" s="141"/>
      <c r="B36" s="146" t="s">
        <v>224</v>
      </c>
      <c r="C36" s="30" t="s">
        <v>9</v>
      </c>
      <c r="D36" s="16">
        <f t="shared" si="3"/>
        <v>0.6</v>
      </c>
      <c r="E36" s="16">
        <v>0.6</v>
      </c>
      <c r="F36" s="16">
        <v>0.5</v>
      </c>
      <c r="G36" s="16"/>
      <c r="H36" s="9">
        <f t="shared" si="1"/>
        <v>0</v>
      </c>
      <c r="I36" s="10"/>
      <c r="J36" s="10"/>
      <c r="K36" s="10"/>
      <c r="L36" s="12">
        <f t="shared" si="4"/>
        <v>0.6</v>
      </c>
      <c r="M36" s="12">
        <f t="shared" ref="M36:M43" si="5">E36+I36</f>
        <v>0.6</v>
      </c>
      <c r="N36" s="12">
        <f t="shared" si="2"/>
        <v>0.5</v>
      </c>
      <c r="O36" s="12">
        <f t="shared" si="2"/>
        <v>0</v>
      </c>
    </row>
    <row r="37" spans="1:18" ht="15" customHeight="1" x14ac:dyDescent="0.25">
      <c r="A37" s="141"/>
      <c r="B37" s="146" t="s">
        <v>206</v>
      </c>
      <c r="C37" s="30" t="s">
        <v>23</v>
      </c>
      <c r="D37" s="16">
        <f t="shared" si="3"/>
        <v>16.7</v>
      </c>
      <c r="E37" s="16">
        <v>16.7</v>
      </c>
      <c r="F37" s="16">
        <v>11.3</v>
      </c>
      <c r="G37" s="16"/>
      <c r="H37" s="9">
        <f t="shared" si="1"/>
        <v>0</v>
      </c>
      <c r="I37" s="10"/>
      <c r="J37" s="10">
        <v>-1.9</v>
      </c>
      <c r="K37" s="10"/>
      <c r="L37" s="12">
        <f t="shared" si="4"/>
        <v>16.7</v>
      </c>
      <c r="M37" s="12">
        <f t="shared" si="5"/>
        <v>16.7</v>
      </c>
      <c r="N37" s="12">
        <f t="shared" si="2"/>
        <v>9.4</v>
      </c>
      <c r="O37" s="12">
        <f t="shared" si="2"/>
        <v>0</v>
      </c>
    </row>
    <row r="38" spans="1:18" ht="15" customHeight="1" x14ac:dyDescent="0.25">
      <c r="A38" s="141"/>
      <c r="B38" s="515" t="s">
        <v>198</v>
      </c>
      <c r="C38" s="30" t="s">
        <v>23</v>
      </c>
      <c r="D38" s="16">
        <f t="shared" si="3"/>
        <v>7.6</v>
      </c>
      <c r="E38" s="16">
        <v>7.6</v>
      </c>
      <c r="F38" s="16">
        <v>5.2</v>
      </c>
      <c r="G38" s="16"/>
      <c r="H38" s="9">
        <f t="shared" si="1"/>
        <v>0</v>
      </c>
      <c r="I38" s="10"/>
      <c r="J38" s="10"/>
      <c r="K38" s="10"/>
      <c r="L38" s="12">
        <f t="shared" si="4"/>
        <v>7.6</v>
      </c>
      <c r="M38" s="12">
        <f t="shared" si="5"/>
        <v>7.6</v>
      </c>
      <c r="N38" s="12">
        <f t="shared" si="2"/>
        <v>5.2</v>
      </c>
      <c r="O38" s="12">
        <f t="shared" si="2"/>
        <v>0</v>
      </c>
    </row>
    <row r="39" spans="1:18" ht="15" customHeight="1" x14ac:dyDescent="0.25">
      <c r="A39" s="141"/>
      <c r="B39" s="146" t="s">
        <v>212</v>
      </c>
      <c r="C39" s="30" t="s">
        <v>25</v>
      </c>
      <c r="D39" s="16">
        <f t="shared" si="3"/>
        <v>100.6</v>
      </c>
      <c r="E39" s="16">
        <v>100.6</v>
      </c>
      <c r="F39" s="16">
        <v>58.7</v>
      </c>
      <c r="G39" s="16"/>
      <c r="H39" s="9">
        <f t="shared" si="1"/>
        <v>0</v>
      </c>
      <c r="I39" s="10"/>
      <c r="J39" s="10">
        <v>1.2</v>
      </c>
      <c r="K39" s="10"/>
      <c r="L39" s="12">
        <f t="shared" si="4"/>
        <v>100.6</v>
      </c>
      <c r="M39" s="12">
        <f t="shared" si="5"/>
        <v>100.6</v>
      </c>
      <c r="N39" s="12">
        <f t="shared" si="2"/>
        <v>59.900000000000006</v>
      </c>
      <c r="O39" s="12">
        <f t="shared" si="2"/>
        <v>0</v>
      </c>
    </row>
    <row r="40" spans="1:18" ht="39" hidden="1" x14ac:dyDescent="0.25">
      <c r="A40" s="141"/>
      <c r="B40" s="146" t="s">
        <v>214</v>
      </c>
      <c r="C40" s="30" t="s">
        <v>24</v>
      </c>
      <c r="D40" s="16">
        <f t="shared" si="3"/>
        <v>0</v>
      </c>
      <c r="E40" s="16"/>
      <c r="F40" s="16"/>
      <c r="G40" s="16"/>
      <c r="H40" s="9">
        <f t="shared" si="1"/>
        <v>0</v>
      </c>
      <c r="I40" s="10"/>
      <c r="J40" s="10"/>
      <c r="K40" s="10"/>
      <c r="L40" s="12">
        <f t="shared" si="4"/>
        <v>0</v>
      </c>
      <c r="M40" s="12">
        <f t="shared" si="5"/>
        <v>0</v>
      </c>
      <c r="N40" s="12">
        <f t="shared" si="2"/>
        <v>0</v>
      </c>
      <c r="O40" s="12">
        <f t="shared" si="2"/>
        <v>0</v>
      </c>
      <c r="R40" s="2" t="e">
        <f>L132-#REF!</f>
        <v>#REF!</v>
      </c>
    </row>
    <row r="41" spans="1:18" ht="27.75" customHeight="1" x14ac:dyDescent="0.25">
      <c r="A41" s="141"/>
      <c r="B41" s="515" t="s">
        <v>210</v>
      </c>
      <c r="C41" s="30" t="s">
        <v>24</v>
      </c>
      <c r="D41" s="16">
        <f t="shared" si="3"/>
        <v>6.1</v>
      </c>
      <c r="E41" s="16">
        <v>6.1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4"/>
        <v>6.1</v>
      </c>
      <c r="M41" s="12">
        <f t="shared" si="5"/>
        <v>6.1</v>
      </c>
      <c r="N41" s="12">
        <f t="shared" si="2"/>
        <v>0</v>
      </c>
      <c r="O41" s="12">
        <f t="shared" si="2"/>
        <v>0</v>
      </c>
    </row>
    <row r="42" spans="1:18" ht="16.5" customHeight="1" x14ac:dyDescent="0.25">
      <c r="A42" s="141"/>
      <c r="B42" s="515" t="s">
        <v>211</v>
      </c>
      <c r="C42" s="30" t="s">
        <v>24</v>
      </c>
      <c r="D42" s="16">
        <f t="shared" si="3"/>
        <v>11</v>
      </c>
      <c r="E42" s="16">
        <v>11</v>
      </c>
      <c r="F42" s="16">
        <v>7.2</v>
      </c>
      <c r="G42" s="16"/>
      <c r="H42" s="9">
        <f t="shared" si="1"/>
        <v>0</v>
      </c>
      <c r="I42" s="10"/>
      <c r="J42" s="10"/>
      <c r="K42" s="10"/>
      <c r="L42" s="12">
        <f t="shared" si="4"/>
        <v>11</v>
      </c>
      <c r="M42" s="12">
        <f t="shared" si="5"/>
        <v>11</v>
      </c>
      <c r="N42" s="12">
        <f t="shared" si="2"/>
        <v>7.2</v>
      </c>
      <c r="O42" s="12">
        <f t="shared" si="2"/>
        <v>0</v>
      </c>
    </row>
    <row r="43" spans="1:18" ht="15" customHeight="1" x14ac:dyDescent="0.25">
      <c r="A43" s="141"/>
      <c r="B43" s="515" t="s">
        <v>213</v>
      </c>
      <c r="C43" s="30" t="s">
        <v>24</v>
      </c>
      <c r="D43" s="16">
        <f t="shared" si="3"/>
        <v>13.6</v>
      </c>
      <c r="E43" s="16">
        <v>13.6</v>
      </c>
      <c r="F43" s="16">
        <v>7.6</v>
      </c>
      <c r="G43" s="16"/>
      <c r="H43" s="9">
        <f t="shared" si="1"/>
        <v>0</v>
      </c>
      <c r="I43" s="10"/>
      <c r="J43" s="10"/>
      <c r="K43" s="10"/>
      <c r="L43" s="12">
        <f t="shared" si="4"/>
        <v>13.6</v>
      </c>
      <c r="M43" s="12">
        <f t="shared" si="5"/>
        <v>13.6</v>
      </c>
      <c r="N43" s="12">
        <f t="shared" si="2"/>
        <v>7.6</v>
      </c>
      <c r="O43" s="12">
        <f t="shared" si="2"/>
        <v>0</v>
      </c>
    </row>
    <row r="44" spans="1:18" ht="15" customHeight="1" x14ac:dyDescent="0.25">
      <c r="A44" s="137" t="s">
        <v>72</v>
      </c>
      <c r="B44" s="29" t="s">
        <v>7</v>
      </c>
      <c r="C44" s="147"/>
      <c r="D44" s="144">
        <f>SUM(D46:D47)</f>
        <v>10.700000000000001</v>
      </c>
      <c r="E44" s="144">
        <f>SUM(E46:E47)</f>
        <v>10.700000000000001</v>
      </c>
      <c r="F44" s="144">
        <f>SUM(F46:F47)</f>
        <v>7.3999999999999995</v>
      </c>
      <c r="G44" s="144">
        <f>SUM(G46:G47)</f>
        <v>0</v>
      </c>
      <c r="H44" s="75">
        <f t="shared" ref="H44:O44" si="6">SUM(H46:H47)</f>
        <v>0</v>
      </c>
      <c r="I44" s="75">
        <f t="shared" si="6"/>
        <v>0</v>
      </c>
      <c r="J44" s="75">
        <f t="shared" si="6"/>
        <v>0</v>
      </c>
      <c r="K44" s="75">
        <f t="shared" si="6"/>
        <v>0</v>
      </c>
      <c r="L44" s="29">
        <f t="shared" si="6"/>
        <v>10.700000000000001</v>
      </c>
      <c r="M44" s="29">
        <f t="shared" si="6"/>
        <v>10.700000000000001</v>
      </c>
      <c r="N44" s="29">
        <f t="shared" si="6"/>
        <v>7.3999999999999995</v>
      </c>
      <c r="O44" s="29">
        <f t="shared" si="6"/>
        <v>0</v>
      </c>
    </row>
    <row r="45" spans="1:18" ht="15" customHeight="1" x14ac:dyDescent="0.25">
      <c r="A45" s="141"/>
      <c r="B45" s="142" t="s">
        <v>194</v>
      </c>
      <c r="C45" s="143"/>
      <c r="D45" s="144"/>
      <c r="E45" s="144"/>
      <c r="F45" s="144"/>
      <c r="G45" s="144"/>
      <c r="H45" s="75"/>
      <c r="I45" s="75"/>
      <c r="J45" s="75"/>
      <c r="K45" s="75"/>
      <c r="L45" s="29"/>
      <c r="M45" s="29"/>
      <c r="N45" s="29"/>
      <c r="O45" s="29"/>
    </row>
    <row r="46" spans="1:18" ht="15" customHeight="1" x14ac:dyDescent="0.25">
      <c r="A46" s="141"/>
      <c r="B46" s="145" t="s">
        <v>212</v>
      </c>
      <c r="C46" s="7" t="s">
        <v>25</v>
      </c>
      <c r="D46" s="8">
        <f>E46+G46</f>
        <v>10.3</v>
      </c>
      <c r="E46" s="8">
        <v>10.3</v>
      </c>
      <c r="F46" s="8">
        <v>7.1</v>
      </c>
      <c r="G46" s="8"/>
      <c r="H46" s="9">
        <f>I46+K46</f>
        <v>0</v>
      </c>
      <c r="I46" s="9"/>
      <c r="J46" s="9"/>
      <c r="K46" s="9"/>
      <c r="L46" s="11">
        <f>M46+O46</f>
        <v>10.3</v>
      </c>
      <c r="M46" s="11">
        <f>E46+I46</f>
        <v>10.3</v>
      </c>
      <c r="N46" s="11">
        <f>F46+J46</f>
        <v>7.1</v>
      </c>
      <c r="O46" s="11">
        <f>G46+K46</f>
        <v>0</v>
      </c>
    </row>
    <row r="47" spans="1:18" ht="39" x14ac:dyDescent="0.25">
      <c r="A47" s="141"/>
      <c r="B47" s="146" t="s">
        <v>215</v>
      </c>
      <c r="C47" s="30" t="s">
        <v>25</v>
      </c>
      <c r="D47" s="16">
        <f>E47+G47</f>
        <v>0.4</v>
      </c>
      <c r="E47" s="16">
        <v>0.4</v>
      </c>
      <c r="F47" s="16">
        <v>0.3</v>
      </c>
      <c r="G47" s="16"/>
      <c r="H47" s="10">
        <f>I47+K47</f>
        <v>0</v>
      </c>
      <c r="I47" s="10"/>
      <c r="J47" s="10"/>
      <c r="K47" s="10"/>
      <c r="L47" s="12">
        <f>M47+O47</f>
        <v>0.4</v>
      </c>
      <c r="M47" s="12">
        <f>E47+H47</f>
        <v>0.4</v>
      </c>
      <c r="N47" s="12">
        <f>F47+I47</f>
        <v>0.3</v>
      </c>
      <c r="O47" s="12">
        <f>G47+J47</f>
        <v>0</v>
      </c>
    </row>
    <row r="48" spans="1:18" ht="15" customHeight="1" x14ac:dyDescent="0.25">
      <c r="A48" s="137" t="s">
        <v>73</v>
      </c>
      <c r="B48" s="29" t="s">
        <v>10</v>
      </c>
      <c r="C48" s="147"/>
      <c r="D48" s="144">
        <f>SUM(D50:D51)</f>
        <v>10.1</v>
      </c>
      <c r="E48" s="144">
        <f>SUM(E50:E51)</f>
        <v>10.1</v>
      </c>
      <c r="F48" s="144">
        <f>SUM(F50:F51)</f>
        <v>7.1000000000000005</v>
      </c>
      <c r="G48" s="144">
        <f>SUM(G50:G51)</f>
        <v>0</v>
      </c>
      <c r="H48" s="75">
        <f>SUM(H50:H51)</f>
        <v>0</v>
      </c>
      <c r="I48" s="75">
        <f t="shared" ref="I48:K48" si="7">SUM(I50:I51)</f>
        <v>0</v>
      </c>
      <c r="J48" s="75">
        <f t="shared" si="7"/>
        <v>0</v>
      </c>
      <c r="K48" s="75">
        <f t="shared" si="7"/>
        <v>0</v>
      </c>
      <c r="L48" s="29">
        <f>SUM(L50:L51)</f>
        <v>10.1</v>
      </c>
      <c r="M48" s="29">
        <f>SUM(M50:M51)</f>
        <v>10.1</v>
      </c>
      <c r="N48" s="29">
        <f>SUM(N50:N51)</f>
        <v>7.1000000000000005</v>
      </c>
      <c r="O48" s="29">
        <f>SUM(O50:O51)</f>
        <v>0</v>
      </c>
    </row>
    <row r="49" spans="1:15" ht="15" customHeight="1" x14ac:dyDescent="0.25">
      <c r="A49" s="141"/>
      <c r="B49" s="142" t="s">
        <v>194</v>
      </c>
      <c r="C49" s="143"/>
      <c r="D49" s="144">
        <f>E49+G49</f>
        <v>0</v>
      </c>
      <c r="E49" s="144"/>
      <c r="F49" s="144"/>
      <c r="G49" s="144"/>
      <c r="H49" s="75">
        <f>I49+K49</f>
        <v>0</v>
      </c>
      <c r="I49" s="75"/>
      <c r="J49" s="75"/>
      <c r="K49" s="75"/>
      <c r="L49" s="29">
        <f>M49+O49</f>
        <v>0</v>
      </c>
      <c r="M49" s="29"/>
      <c r="N49" s="29"/>
      <c r="O49" s="29"/>
    </row>
    <row r="50" spans="1:15" ht="15" customHeight="1" x14ac:dyDescent="0.25">
      <c r="A50" s="141"/>
      <c r="B50" s="145" t="s">
        <v>212</v>
      </c>
      <c r="C50" s="7" t="s">
        <v>25</v>
      </c>
      <c r="D50" s="8">
        <f>E50+G50</f>
        <v>9.6</v>
      </c>
      <c r="E50" s="8">
        <v>9.6</v>
      </c>
      <c r="F50" s="8">
        <v>6.7</v>
      </c>
      <c r="G50" s="8"/>
      <c r="H50" s="9">
        <f>I50+K50</f>
        <v>0</v>
      </c>
      <c r="I50" s="9"/>
      <c r="J50" s="9"/>
      <c r="K50" s="9"/>
      <c r="L50" s="11">
        <f>M50+O50</f>
        <v>9.6</v>
      </c>
      <c r="M50" s="11">
        <f>E50+I50</f>
        <v>9.6</v>
      </c>
      <c r="N50" s="11">
        <f>F50+J50</f>
        <v>6.7</v>
      </c>
      <c r="O50" s="11">
        <f>G50+K50</f>
        <v>0</v>
      </c>
    </row>
    <row r="51" spans="1:15" ht="39" x14ac:dyDescent="0.25">
      <c r="A51" s="141"/>
      <c r="B51" s="146" t="s">
        <v>215</v>
      </c>
      <c r="C51" s="30" t="s">
        <v>25</v>
      </c>
      <c r="D51" s="16">
        <f>E51+G51</f>
        <v>0.5</v>
      </c>
      <c r="E51" s="16">
        <v>0.5</v>
      </c>
      <c r="F51" s="16">
        <v>0.4</v>
      </c>
      <c r="G51" s="16"/>
      <c r="H51" s="10">
        <f>I51+K51</f>
        <v>0</v>
      </c>
      <c r="I51" s="10"/>
      <c r="J51" s="10"/>
      <c r="K51" s="10"/>
      <c r="L51" s="12">
        <f>M51+O51</f>
        <v>0.5</v>
      </c>
      <c r="M51" s="12">
        <f>E51+H51</f>
        <v>0.5</v>
      </c>
      <c r="N51" s="12">
        <f>F51+I51</f>
        <v>0.4</v>
      </c>
      <c r="O51" s="12">
        <f>G51+J51</f>
        <v>0</v>
      </c>
    </row>
    <row r="52" spans="1:15" ht="15" customHeight="1" x14ac:dyDescent="0.25">
      <c r="A52" s="137" t="s">
        <v>74</v>
      </c>
      <c r="B52" s="29" t="s">
        <v>11</v>
      </c>
      <c r="C52" s="147"/>
      <c r="D52" s="144">
        <f>SUM(D54:D55)</f>
        <v>11.2</v>
      </c>
      <c r="E52" s="144">
        <f>SUM(E54:E55)</f>
        <v>11.2</v>
      </c>
      <c r="F52" s="144">
        <f>SUM(F54:F55)</f>
        <v>7.7</v>
      </c>
      <c r="G52" s="144">
        <f>SUM(G54:G55)</f>
        <v>0</v>
      </c>
      <c r="H52" s="75">
        <f>SUM(H54:H55)</f>
        <v>0</v>
      </c>
      <c r="I52" s="75">
        <f t="shared" ref="I52:J52" si="8">SUM(I54:I55)</f>
        <v>0</v>
      </c>
      <c r="J52" s="75">
        <f t="shared" si="8"/>
        <v>0</v>
      </c>
      <c r="K52" s="75">
        <f>SUM(K54:K55)</f>
        <v>0</v>
      </c>
      <c r="L52" s="29">
        <f>SUM(L54:L55)</f>
        <v>11.2</v>
      </c>
      <c r="M52" s="29">
        <f>SUM(M54:M55)</f>
        <v>11.2</v>
      </c>
      <c r="N52" s="29">
        <f>SUM(N54:N55)</f>
        <v>7.7</v>
      </c>
      <c r="O52" s="29">
        <f>SUM(O54:O55)</f>
        <v>0</v>
      </c>
    </row>
    <row r="53" spans="1:15" ht="15" customHeight="1" x14ac:dyDescent="0.25">
      <c r="A53" s="141"/>
      <c r="B53" s="142" t="s">
        <v>194</v>
      </c>
      <c r="C53" s="143"/>
      <c r="D53" s="144">
        <f>E53+G53</f>
        <v>0</v>
      </c>
      <c r="E53" s="144"/>
      <c r="F53" s="144"/>
      <c r="G53" s="144"/>
      <c r="H53" s="75">
        <f>I53+K53</f>
        <v>0</v>
      </c>
      <c r="I53" s="75"/>
      <c r="J53" s="75"/>
      <c r="K53" s="75"/>
      <c r="L53" s="29">
        <f>M53+O53</f>
        <v>0</v>
      </c>
      <c r="M53" s="29"/>
      <c r="N53" s="29"/>
      <c r="O53" s="29"/>
    </row>
    <row r="54" spans="1:15" ht="15" customHeight="1" x14ac:dyDescent="0.25">
      <c r="A54" s="141"/>
      <c r="B54" s="145" t="s">
        <v>212</v>
      </c>
      <c r="C54" s="7" t="s">
        <v>25</v>
      </c>
      <c r="D54" s="8">
        <f>E54+G54</f>
        <v>10.6</v>
      </c>
      <c r="E54" s="8">
        <v>10.6</v>
      </c>
      <c r="F54" s="8">
        <v>7.3</v>
      </c>
      <c r="G54" s="8"/>
      <c r="H54" s="9">
        <f>I54+K54</f>
        <v>0</v>
      </c>
      <c r="I54" s="9"/>
      <c r="J54" s="9"/>
      <c r="K54" s="9"/>
      <c r="L54" s="11">
        <f>M54+O54</f>
        <v>10.6</v>
      </c>
      <c r="M54" s="11">
        <f>E54+I54</f>
        <v>10.6</v>
      </c>
      <c r="N54" s="11">
        <f>F54+J54</f>
        <v>7.3</v>
      </c>
      <c r="O54" s="11">
        <f>G54+K54</f>
        <v>0</v>
      </c>
    </row>
    <row r="55" spans="1:15" ht="39" x14ac:dyDescent="0.25">
      <c r="A55" s="148"/>
      <c r="B55" s="149" t="s">
        <v>215</v>
      </c>
      <c r="C55" s="30" t="s">
        <v>25</v>
      </c>
      <c r="D55" s="16">
        <f>E55+G55</f>
        <v>0.6</v>
      </c>
      <c r="E55" s="16">
        <v>0.6</v>
      </c>
      <c r="F55" s="16">
        <v>0.4</v>
      </c>
      <c r="G55" s="16"/>
      <c r="H55" s="10">
        <f>I55+K55</f>
        <v>0</v>
      </c>
      <c r="I55" s="10"/>
      <c r="J55" s="10"/>
      <c r="K55" s="10"/>
      <c r="L55" s="12">
        <f>M55+O55</f>
        <v>0.6</v>
      </c>
      <c r="M55" s="12">
        <f>E55+H55</f>
        <v>0.6</v>
      </c>
      <c r="N55" s="12">
        <f>F55+I55</f>
        <v>0.4</v>
      </c>
      <c r="O55" s="12">
        <f>G55+J55</f>
        <v>0</v>
      </c>
    </row>
    <row r="56" spans="1:15" ht="15" customHeight="1" x14ac:dyDescent="0.25">
      <c r="A56" s="137" t="s">
        <v>75</v>
      </c>
      <c r="B56" s="29" t="s">
        <v>12</v>
      </c>
      <c r="C56" s="147"/>
      <c r="D56" s="144">
        <f>SUM(D58:D59)</f>
        <v>9</v>
      </c>
      <c r="E56" s="144">
        <f>SUM(E58:E59)</f>
        <v>9</v>
      </c>
      <c r="F56" s="144">
        <f>SUM(F58:F59)</f>
        <v>6.3000000000000007</v>
      </c>
      <c r="G56" s="144">
        <f>SUM(G58:G59)</f>
        <v>0</v>
      </c>
      <c r="H56" s="75">
        <f>SUM(H58:H59)</f>
        <v>0</v>
      </c>
      <c r="I56" s="75">
        <f t="shared" ref="I56:K56" si="9">SUM(I58:I59)</f>
        <v>0</v>
      </c>
      <c r="J56" s="75">
        <f t="shared" si="9"/>
        <v>0</v>
      </c>
      <c r="K56" s="75">
        <f t="shared" si="9"/>
        <v>0</v>
      </c>
      <c r="L56" s="29">
        <f>SUM(L58:L59)</f>
        <v>9</v>
      </c>
      <c r="M56" s="29">
        <f>SUM(M58:M59)</f>
        <v>9</v>
      </c>
      <c r="N56" s="29">
        <f>SUM(N58:N59)</f>
        <v>6.3000000000000007</v>
      </c>
      <c r="O56" s="29">
        <f>SUM(O58:O59)</f>
        <v>0</v>
      </c>
    </row>
    <row r="57" spans="1:15" ht="15" customHeight="1" x14ac:dyDescent="0.25">
      <c r="A57" s="141"/>
      <c r="B57" s="142" t="s">
        <v>194</v>
      </c>
      <c r="C57" s="143"/>
      <c r="D57" s="144">
        <f>E57+G57</f>
        <v>0</v>
      </c>
      <c r="E57" s="144"/>
      <c r="F57" s="144"/>
      <c r="G57" s="144"/>
      <c r="H57" s="75">
        <f>I57+K57</f>
        <v>0</v>
      </c>
      <c r="I57" s="75"/>
      <c r="J57" s="75"/>
      <c r="K57" s="75"/>
      <c r="L57" s="29">
        <f>M57+O57</f>
        <v>0</v>
      </c>
      <c r="M57" s="29"/>
      <c r="N57" s="29"/>
      <c r="O57" s="29"/>
    </row>
    <row r="58" spans="1:15" ht="15" customHeight="1" x14ac:dyDescent="0.25">
      <c r="A58" s="141"/>
      <c r="B58" s="145" t="s">
        <v>212</v>
      </c>
      <c r="C58" s="7" t="s">
        <v>25</v>
      </c>
      <c r="D58" s="8">
        <f>E58+G58</f>
        <v>8.5</v>
      </c>
      <c r="E58" s="8">
        <v>8.5</v>
      </c>
      <c r="F58" s="8">
        <v>5.9</v>
      </c>
      <c r="G58" s="8"/>
      <c r="H58" s="9">
        <f>I58+K58</f>
        <v>0</v>
      </c>
      <c r="I58" s="9"/>
      <c r="J58" s="9"/>
      <c r="K58" s="9"/>
      <c r="L58" s="11">
        <f>M58+O58</f>
        <v>8.5</v>
      </c>
      <c r="M58" s="11">
        <f t="shared" ref="M58:O59" si="10">E58+I58</f>
        <v>8.5</v>
      </c>
      <c r="N58" s="11">
        <f t="shared" si="10"/>
        <v>5.9</v>
      </c>
      <c r="O58" s="11">
        <f t="shared" si="10"/>
        <v>0</v>
      </c>
    </row>
    <row r="59" spans="1:15" ht="39" x14ac:dyDescent="0.25">
      <c r="A59" s="141"/>
      <c r="B59" s="146" t="s">
        <v>215</v>
      </c>
      <c r="C59" s="30" t="s">
        <v>25</v>
      </c>
      <c r="D59" s="16">
        <f>E59+G59</f>
        <v>0.5</v>
      </c>
      <c r="E59" s="16">
        <v>0.5</v>
      </c>
      <c r="F59" s="16">
        <v>0.4</v>
      </c>
      <c r="G59" s="16"/>
      <c r="H59" s="10">
        <f>I59+K59</f>
        <v>0</v>
      </c>
      <c r="I59" s="10"/>
      <c r="J59" s="10"/>
      <c r="K59" s="10"/>
      <c r="L59" s="11">
        <f>M59+O59</f>
        <v>0.5</v>
      </c>
      <c r="M59" s="11">
        <f t="shared" si="10"/>
        <v>0.5</v>
      </c>
      <c r="N59" s="11">
        <f t="shared" si="10"/>
        <v>0.4</v>
      </c>
      <c r="O59" s="11">
        <f t="shared" si="10"/>
        <v>0</v>
      </c>
    </row>
    <row r="60" spans="1:15" ht="15" customHeight="1" x14ac:dyDescent="0.25">
      <c r="A60" s="137" t="s">
        <v>76</v>
      </c>
      <c r="B60" s="29" t="s">
        <v>13</v>
      </c>
      <c r="C60" s="147"/>
      <c r="D60" s="144">
        <f>SUM(D62:D63)</f>
        <v>11.2</v>
      </c>
      <c r="E60" s="144">
        <f>SUM(E62:E63)</f>
        <v>11.2</v>
      </c>
      <c r="F60" s="144">
        <f>SUM(F62:F63)</f>
        <v>8</v>
      </c>
      <c r="G60" s="144">
        <f>SUM(G62:G63)</f>
        <v>0</v>
      </c>
      <c r="H60" s="75">
        <f>SUM(H62:H63)</f>
        <v>0</v>
      </c>
      <c r="I60" s="75">
        <f t="shared" ref="I60:K60" si="11">SUM(I62:I63)</f>
        <v>0</v>
      </c>
      <c r="J60" s="75">
        <f t="shared" si="11"/>
        <v>0</v>
      </c>
      <c r="K60" s="75">
        <f t="shared" si="11"/>
        <v>0</v>
      </c>
      <c r="L60" s="29">
        <f>SUM(L62:L63)</f>
        <v>11.2</v>
      </c>
      <c r="M60" s="29">
        <f>SUM(M62:M63)</f>
        <v>11.2</v>
      </c>
      <c r="N60" s="29">
        <f>SUM(N62:N63)</f>
        <v>8</v>
      </c>
      <c r="O60" s="29">
        <f>SUM(O62:O63)</f>
        <v>0</v>
      </c>
    </row>
    <row r="61" spans="1:15" ht="15" customHeight="1" x14ac:dyDescent="0.25">
      <c r="A61" s="141"/>
      <c r="B61" s="142" t="s">
        <v>194</v>
      </c>
      <c r="C61" s="143"/>
      <c r="D61" s="144">
        <f>E61+G61</f>
        <v>0</v>
      </c>
      <c r="E61" s="144"/>
      <c r="F61" s="144"/>
      <c r="G61" s="144"/>
      <c r="H61" s="75">
        <f>I61+K61</f>
        <v>0</v>
      </c>
      <c r="I61" s="75"/>
      <c r="J61" s="75"/>
      <c r="K61" s="75"/>
      <c r="L61" s="29">
        <f>M61+O61</f>
        <v>0</v>
      </c>
      <c r="M61" s="29"/>
      <c r="N61" s="29"/>
      <c r="O61" s="29"/>
    </row>
    <row r="62" spans="1:15" ht="15" customHeight="1" x14ac:dyDescent="0.25">
      <c r="A62" s="141"/>
      <c r="B62" s="145" t="s">
        <v>212</v>
      </c>
      <c r="C62" s="7" t="s">
        <v>25</v>
      </c>
      <c r="D62" s="8">
        <f>E62+G62</f>
        <v>10.6</v>
      </c>
      <c r="E62" s="8">
        <v>10.6</v>
      </c>
      <c r="F62" s="8">
        <v>7.6</v>
      </c>
      <c r="G62" s="8"/>
      <c r="H62" s="9">
        <f>I62+K62</f>
        <v>0</v>
      </c>
      <c r="I62" s="9"/>
      <c r="J62" s="9"/>
      <c r="K62" s="9"/>
      <c r="L62" s="11">
        <f>M62+O62</f>
        <v>10.6</v>
      </c>
      <c r="M62" s="11">
        <f>E62+I62</f>
        <v>10.6</v>
      </c>
      <c r="N62" s="11">
        <f>F62+J62</f>
        <v>7.6</v>
      </c>
      <c r="O62" s="11">
        <f>G62+K62</f>
        <v>0</v>
      </c>
    </row>
    <row r="63" spans="1:15" ht="39" x14ac:dyDescent="0.25">
      <c r="A63" s="141"/>
      <c r="B63" s="146" t="s">
        <v>215</v>
      </c>
      <c r="C63" s="30" t="s">
        <v>25</v>
      </c>
      <c r="D63" s="16">
        <f>E63+G63</f>
        <v>0.6</v>
      </c>
      <c r="E63" s="16">
        <v>0.6</v>
      </c>
      <c r="F63" s="16">
        <v>0.4</v>
      </c>
      <c r="G63" s="16"/>
      <c r="H63" s="10">
        <f>I63+K63</f>
        <v>0</v>
      </c>
      <c r="I63" s="10"/>
      <c r="J63" s="10"/>
      <c r="K63" s="10"/>
      <c r="L63" s="12">
        <f>M63+O63</f>
        <v>0.6</v>
      </c>
      <c r="M63" s="12">
        <f>E63+H63</f>
        <v>0.6</v>
      </c>
      <c r="N63" s="12">
        <f>F63+I63</f>
        <v>0.4</v>
      </c>
      <c r="O63" s="12">
        <f>G63+J63</f>
        <v>0</v>
      </c>
    </row>
    <row r="64" spans="1:15" ht="15" customHeight="1" x14ac:dyDescent="0.25">
      <c r="A64" s="137" t="s">
        <v>77</v>
      </c>
      <c r="B64" s="29" t="s">
        <v>14</v>
      </c>
      <c r="C64" s="147"/>
      <c r="D64" s="144">
        <f>SUM(D66:D67)</f>
        <v>8.6999999999999993</v>
      </c>
      <c r="E64" s="144">
        <f>SUM(E66:E67)</f>
        <v>8.6999999999999993</v>
      </c>
      <c r="F64" s="144">
        <f>SUM(F66:F67)</f>
        <v>6.1000000000000005</v>
      </c>
      <c r="G64" s="144">
        <f>SUM(G66:G67)</f>
        <v>0</v>
      </c>
      <c r="H64" s="75">
        <f>SUM(H66:H67)</f>
        <v>0</v>
      </c>
      <c r="I64" s="75">
        <f t="shared" ref="I64:K64" si="12">SUM(I66:I67)</f>
        <v>0</v>
      </c>
      <c r="J64" s="75">
        <f t="shared" si="12"/>
        <v>0</v>
      </c>
      <c r="K64" s="75">
        <f t="shared" si="12"/>
        <v>0</v>
      </c>
      <c r="L64" s="29">
        <f>SUM(L66:L67)</f>
        <v>8.6999999999999993</v>
      </c>
      <c r="M64" s="29">
        <f>SUM(M66:M67)</f>
        <v>8.6999999999999993</v>
      </c>
      <c r="N64" s="29">
        <f>SUM(N66:N67)</f>
        <v>6.1000000000000005</v>
      </c>
      <c r="O64" s="29">
        <f>SUM(O66:O67)</f>
        <v>0</v>
      </c>
    </row>
    <row r="65" spans="1:15" ht="15" customHeight="1" x14ac:dyDescent="0.25">
      <c r="A65" s="141"/>
      <c r="B65" s="142" t="s">
        <v>194</v>
      </c>
      <c r="C65" s="143"/>
      <c r="D65" s="144">
        <f>E65+G65</f>
        <v>0</v>
      </c>
      <c r="E65" s="144"/>
      <c r="F65" s="144"/>
      <c r="G65" s="144"/>
      <c r="H65" s="75">
        <f>I65+K65</f>
        <v>0</v>
      </c>
      <c r="I65" s="75"/>
      <c r="J65" s="75"/>
      <c r="K65" s="75"/>
      <c r="L65" s="29">
        <f>M65+O65</f>
        <v>0</v>
      </c>
      <c r="M65" s="29"/>
      <c r="N65" s="29"/>
      <c r="O65" s="29"/>
    </row>
    <row r="66" spans="1:15" ht="15" customHeight="1" x14ac:dyDescent="0.25">
      <c r="A66" s="141"/>
      <c r="B66" s="145" t="s">
        <v>212</v>
      </c>
      <c r="C66" s="7" t="s">
        <v>25</v>
      </c>
      <c r="D66" s="8">
        <f>E66+G66</f>
        <v>8.1999999999999993</v>
      </c>
      <c r="E66" s="8">
        <v>8.1999999999999993</v>
      </c>
      <c r="F66" s="8">
        <v>5.7</v>
      </c>
      <c r="G66" s="8"/>
      <c r="H66" s="9">
        <f>I66+K66</f>
        <v>0</v>
      </c>
      <c r="I66" s="9"/>
      <c r="J66" s="9"/>
      <c r="K66" s="9"/>
      <c r="L66" s="11">
        <f>M66+O66</f>
        <v>8.1999999999999993</v>
      </c>
      <c r="M66" s="11">
        <f t="shared" ref="M66:O67" si="13">E66+I66</f>
        <v>8.1999999999999993</v>
      </c>
      <c r="N66" s="11">
        <f t="shared" si="13"/>
        <v>5.7</v>
      </c>
      <c r="O66" s="11">
        <f t="shared" si="13"/>
        <v>0</v>
      </c>
    </row>
    <row r="67" spans="1:15" ht="39" x14ac:dyDescent="0.25">
      <c r="A67" s="141"/>
      <c r="B67" s="146" t="s">
        <v>215</v>
      </c>
      <c r="C67" s="30" t="s">
        <v>25</v>
      </c>
      <c r="D67" s="16">
        <f>E67+G67</f>
        <v>0.5</v>
      </c>
      <c r="E67" s="16">
        <v>0.5</v>
      </c>
      <c r="F67" s="16">
        <v>0.4</v>
      </c>
      <c r="G67" s="16"/>
      <c r="H67" s="10">
        <f>I67+K67</f>
        <v>0</v>
      </c>
      <c r="I67" s="10"/>
      <c r="J67" s="10"/>
      <c r="K67" s="10"/>
      <c r="L67" s="12">
        <f>M67+O67</f>
        <v>0.5</v>
      </c>
      <c r="M67" s="11">
        <f t="shared" si="13"/>
        <v>0.5</v>
      </c>
      <c r="N67" s="11">
        <f t="shared" si="13"/>
        <v>0.4</v>
      </c>
      <c r="O67" s="11">
        <f t="shared" si="13"/>
        <v>0</v>
      </c>
    </row>
    <row r="68" spans="1:15" ht="15" customHeight="1" x14ac:dyDescent="0.25">
      <c r="A68" s="137" t="s">
        <v>78</v>
      </c>
      <c r="B68" s="29" t="s">
        <v>15</v>
      </c>
      <c r="C68" s="147"/>
      <c r="D68" s="144">
        <f>SUM(D70:D71)</f>
        <v>11.3</v>
      </c>
      <c r="E68" s="144">
        <f>SUM(E70:E71)</f>
        <v>11.3</v>
      </c>
      <c r="F68" s="144">
        <f>SUM(F70:F71)</f>
        <v>8.3000000000000007</v>
      </c>
      <c r="G68" s="144">
        <f>SUM(G70:G71)</f>
        <v>0</v>
      </c>
      <c r="H68" s="75">
        <f>SUM(H70:H71)</f>
        <v>0</v>
      </c>
      <c r="I68" s="75">
        <f t="shared" ref="I68:K68" si="14">SUM(I70:I71)</f>
        <v>0</v>
      </c>
      <c r="J68" s="75">
        <f t="shared" si="14"/>
        <v>0</v>
      </c>
      <c r="K68" s="75">
        <f t="shared" si="14"/>
        <v>0</v>
      </c>
      <c r="L68" s="29">
        <f>SUM(L70:L71)</f>
        <v>11.3</v>
      </c>
      <c r="M68" s="29">
        <f>SUM(M70:M71)</f>
        <v>11.3</v>
      </c>
      <c r="N68" s="29">
        <f>SUM(N70:N71)</f>
        <v>8.3000000000000007</v>
      </c>
      <c r="O68" s="29">
        <f>SUM(O70:O71)</f>
        <v>0</v>
      </c>
    </row>
    <row r="69" spans="1:15" ht="15" customHeight="1" x14ac:dyDescent="0.25">
      <c r="A69" s="141"/>
      <c r="B69" s="142" t="s">
        <v>194</v>
      </c>
      <c r="C69" s="143"/>
      <c r="D69" s="144">
        <f>E69+G69</f>
        <v>0</v>
      </c>
      <c r="E69" s="144"/>
      <c r="F69" s="144"/>
      <c r="G69" s="144"/>
      <c r="H69" s="75">
        <f>I69+K69</f>
        <v>0</v>
      </c>
      <c r="I69" s="75"/>
      <c r="J69" s="75"/>
      <c r="K69" s="75"/>
      <c r="L69" s="29">
        <f>M69+O69</f>
        <v>0</v>
      </c>
      <c r="M69" s="29"/>
      <c r="N69" s="29"/>
      <c r="O69" s="29"/>
    </row>
    <row r="70" spans="1:15" ht="15" customHeight="1" x14ac:dyDescent="0.25">
      <c r="A70" s="141"/>
      <c r="B70" s="145" t="s">
        <v>212</v>
      </c>
      <c r="C70" s="7" t="s">
        <v>25</v>
      </c>
      <c r="D70" s="8">
        <f>E70+G70</f>
        <v>10.8</v>
      </c>
      <c r="E70" s="8">
        <v>10.8</v>
      </c>
      <c r="F70" s="8">
        <v>7.9</v>
      </c>
      <c r="G70" s="8"/>
      <c r="H70" s="9">
        <f>I70+K70</f>
        <v>0</v>
      </c>
      <c r="I70" s="9"/>
      <c r="J70" s="9"/>
      <c r="K70" s="9"/>
      <c r="L70" s="11">
        <f>M70+O70</f>
        <v>10.8</v>
      </c>
      <c r="M70" s="11">
        <f>E70+I70</f>
        <v>10.8</v>
      </c>
      <c r="N70" s="11">
        <f>F70+J70</f>
        <v>7.9</v>
      </c>
      <c r="O70" s="11">
        <f>G70+K70</f>
        <v>0</v>
      </c>
    </row>
    <row r="71" spans="1:15" ht="39" x14ac:dyDescent="0.25">
      <c r="A71" s="148"/>
      <c r="B71" s="146" t="s">
        <v>215</v>
      </c>
      <c r="C71" s="30" t="s">
        <v>25</v>
      </c>
      <c r="D71" s="16">
        <f>E71+G71</f>
        <v>0.5</v>
      </c>
      <c r="E71" s="16">
        <v>0.5</v>
      </c>
      <c r="F71" s="16">
        <v>0.4</v>
      </c>
      <c r="G71" s="16"/>
      <c r="H71" s="10">
        <f>I71+K71</f>
        <v>0</v>
      </c>
      <c r="I71" s="10"/>
      <c r="J71" s="10"/>
      <c r="K71" s="10"/>
      <c r="L71" s="12">
        <f>M71+O71</f>
        <v>0.5</v>
      </c>
      <c r="M71" s="12">
        <f>E71+H71</f>
        <v>0.5</v>
      </c>
      <c r="N71" s="12">
        <f>F71+I71</f>
        <v>0.4</v>
      </c>
      <c r="O71" s="12">
        <f>G71+J71</f>
        <v>0</v>
      </c>
    </row>
    <row r="72" spans="1:15" ht="15" customHeight="1" x14ac:dyDescent="0.25">
      <c r="A72" s="137" t="s">
        <v>79</v>
      </c>
      <c r="B72" s="29" t="s">
        <v>16</v>
      </c>
      <c r="C72" s="147"/>
      <c r="D72" s="144">
        <f>SUM(D74:D75)</f>
        <v>12.9</v>
      </c>
      <c r="E72" s="144">
        <f>SUM(E74:E75)</f>
        <v>12.9</v>
      </c>
      <c r="F72" s="144">
        <f>SUM(F74:F75)</f>
        <v>8.7000000000000011</v>
      </c>
      <c r="G72" s="144">
        <f>SUM(G74:G75)</f>
        <v>0</v>
      </c>
      <c r="H72" s="75">
        <f>SUM(H74:H75)</f>
        <v>0</v>
      </c>
      <c r="I72" s="75">
        <f t="shared" ref="I72:J72" si="15">SUM(I74:I75)</f>
        <v>0</v>
      </c>
      <c r="J72" s="75">
        <f t="shared" si="15"/>
        <v>-0.1</v>
      </c>
      <c r="K72" s="75">
        <f>SUM(K74:K75)</f>
        <v>0</v>
      </c>
      <c r="L72" s="29">
        <f>SUM(L74:L75)</f>
        <v>12.9</v>
      </c>
      <c r="M72" s="29">
        <f>SUM(M74:M75)</f>
        <v>12.9</v>
      </c>
      <c r="N72" s="29">
        <f>SUM(N74:N75)</f>
        <v>8.6000000000000014</v>
      </c>
      <c r="O72" s="29">
        <f>SUM(O74:O75)</f>
        <v>0</v>
      </c>
    </row>
    <row r="73" spans="1:15" ht="15" customHeight="1" x14ac:dyDescent="0.25">
      <c r="A73" s="141"/>
      <c r="B73" s="142" t="s">
        <v>194</v>
      </c>
      <c r="C73" s="143"/>
      <c r="D73" s="144">
        <f>E73+G73</f>
        <v>0</v>
      </c>
      <c r="E73" s="144"/>
      <c r="F73" s="144"/>
      <c r="G73" s="144"/>
      <c r="H73" s="75">
        <f>I73+K73</f>
        <v>0</v>
      </c>
      <c r="I73" s="75"/>
      <c r="J73" s="75"/>
      <c r="K73" s="75"/>
      <c r="L73" s="29">
        <f>M73+O73</f>
        <v>0</v>
      </c>
      <c r="M73" s="29"/>
      <c r="N73" s="29"/>
      <c r="O73" s="29"/>
    </row>
    <row r="74" spans="1:15" ht="15" customHeight="1" x14ac:dyDescent="0.25">
      <c r="A74" s="141"/>
      <c r="B74" s="145" t="s">
        <v>212</v>
      </c>
      <c r="C74" s="7" t="s">
        <v>25</v>
      </c>
      <c r="D74" s="8">
        <f>E74+G74</f>
        <v>11.9</v>
      </c>
      <c r="E74" s="8">
        <v>11.9</v>
      </c>
      <c r="F74" s="8">
        <v>7.9</v>
      </c>
      <c r="G74" s="8"/>
      <c r="H74" s="9">
        <f>I74+K74</f>
        <v>0</v>
      </c>
      <c r="I74" s="9"/>
      <c r="J74" s="9">
        <v>-0.1</v>
      </c>
      <c r="K74" s="9"/>
      <c r="L74" s="11">
        <f>M74+O74</f>
        <v>11.9</v>
      </c>
      <c r="M74" s="11">
        <f>E74+I74</f>
        <v>11.9</v>
      </c>
      <c r="N74" s="11">
        <f>F74+J74</f>
        <v>7.8000000000000007</v>
      </c>
      <c r="O74" s="11">
        <f>G74+K74</f>
        <v>0</v>
      </c>
    </row>
    <row r="75" spans="1:15" ht="39" x14ac:dyDescent="0.25">
      <c r="A75" s="141"/>
      <c r="B75" s="146" t="s">
        <v>215</v>
      </c>
      <c r="C75" s="30" t="s">
        <v>25</v>
      </c>
      <c r="D75" s="16">
        <f>E75+G75</f>
        <v>1</v>
      </c>
      <c r="E75" s="16">
        <v>1</v>
      </c>
      <c r="F75" s="16">
        <v>0.8</v>
      </c>
      <c r="G75" s="16"/>
      <c r="H75" s="10">
        <f>I75+K75</f>
        <v>0</v>
      </c>
      <c r="I75" s="10"/>
      <c r="J75" s="10"/>
      <c r="K75" s="10"/>
      <c r="L75" s="12">
        <f>M75+O75</f>
        <v>1</v>
      </c>
      <c r="M75" s="12">
        <f>E75+H75</f>
        <v>1</v>
      </c>
      <c r="N75" s="12">
        <f>F75+I75</f>
        <v>0.8</v>
      </c>
      <c r="O75" s="12">
        <f>G75+J75</f>
        <v>0</v>
      </c>
    </row>
    <row r="76" spans="1:15" ht="15" customHeight="1" x14ac:dyDescent="0.25">
      <c r="A76" s="137" t="s">
        <v>80</v>
      </c>
      <c r="B76" s="29" t="s">
        <v>17</v>
      </c>
      <c r="C76" s="147"/>
      <c r="D76" s="144">
        <f>SUM(D78:D79)</f>
        <v>8.3000000000000007</v>
      </c>
      <c r="E76" s="144">
        <f>SUM(E78:E79)</f>
        <v>8.3000000000000007</v>
      </c>
      <c r="F76" s="144">
        <f>SUM(F78:F79)</f>
        <v>5.8000000000000007</v>
      </c>
      <c r="G76" s="144">
        <f>SUM(G78:G79)</f>
        <v>0</v>
      </c>
      <c r="H76" s="75">
        <f>SUM(H78:H79)</f>
        <v>0</v>
      </c>
      <c r="I76" s="75">
        <f t="shared" ref="I76:J76" si="16">SUM(I78:I79)</f>
        <v>0</v>
      </c>
      <c r="J76" s="75">
        <f t="shared" si="16"/>
        <v>0</v>
      </c>
      <c r="K76" s="75">
        <f>SUM(K78:K79)</f>
        <v>0</v>
      </c>
      <c r="L76" s="29">
        <f>SUM(L78:L79)</f>
        <v>8.3000000000000007</v>
      </c>
      <c r="M76" s="29">
        <f>SUM(M78:M79)</f>
        <v>8.3000000000000007</v>
      </c>
      <c r="N76" s="29">
        <f>SUM(N78:N79)</f>
        <v>5.8000000000000007</v>
      </c>
      <c r="O76" s="29">
        <f>SUM(O78:O79)</f>
        <v>0</v>
      </c>
    </row>
    <row r="77" spans="1:15" ht="15" customHeight="1" x14ac:dyDescent="0.25">
      <c r="A77" s="141"/>
      <c r="B77" s="142" t="s">
        <v>194</v>
      </c>
      <c r="C77" s="143"/>
      <c r="D77" s="144">
        <f>E77+G77</f>
        <v>0</v>
      </c>
      <c r="E77" s="144"/>
      <c r="F77" s="144"/>
      <c r="G77" s="144"/>
      <c r="H77" s="75">
        <f>I77+K77</f>
        <v>0</v>
      </c>
      <c r="I77" s="75"/>
      <c r="J77" s="75"/>
      <c r="K77" s="75"/>
      <c r="L77" s="29">
        <f>M77+O77</f>
        <v>0</v>
      </c>
      <c r="M77" s="29"/>
      <c r="N77" s="29"/>
      <c r="O77" s="29"/>
    </row>
    <row r="78" spans="1:15" ht="15" customHeight="1" x14ac:dyDescent="0.25">
      <c r="A78" s="141"/>
      <c r="B78" s="145" t="s">
        <v>212</v>
      </c>
      <c r="C78" s="7" t="s">
        <v>25</v>
      </c>
      <c r="D78" s="8">
        <f>E78+G78</f>
        <v>7.8</v>
      </c>
      <c r="E78" s="8">
        <v>7.8</v>
      </c>
      <c r="F78" s="8">
        <v>5.4</v>
      </c>
      <c r="G78" s="8"/>
      <c r="H78" s="9">
        <f>I78+K78</f>
        <v>0</v>
      </c>
      <c r="I78" s="9"/>
      <c r="J78" s="9"/>
      <c r="K78" s="9"/>
      <c r="L78" s="11">
        <f>M78+O78</f>
        <v>7.8</v>
      </c>
      <c r="M78" s="11">
        <f>E78+I78</f>
        <v>7.8</v>
      </c>
      <c r="N78" s="11">
        <f>F78+J78</f>
        <v>5.4</v>
      </c>
      <c r="O78" s="11">
        <f>G78+K78</f>
        <v>0</v>
      </c>
    </row>
    <row r="79" spans="1:15" ht="39" x14ac:dyDescent="0.25">
      <c r="A79" s="141"/>
      <c r="B79" s="146" t="s">
        <v>215</v>
      </c>
      <c r="C79" s="30" t="s">
        <v>25</v>
      </c>
      <c r="D79" s="16">
        <f>E79+G79</f>
        <v>0.5</v>
      </c>
      <c r="E79" s="16">
        <v>0.5</v>
      </c>
      <c r="F79" s="16">
        <v>0.4</v>
      </c>
      <c r="G79" s="16"/>
      <c r="H79" s="10">
        <f>I79+K79</f>
        <v>0</v>
      </c>
      <c r="I79" s="10"/>
      <c r="J79" s="10"/>
      <c r="K79" s="10"/>
      <c r="L79" s="12">
        <f>M79+O79</f>
        <v>0.5</v>
      </c>
      <c r="M79" s="12">
        <f>E79+H79</f>
        <v>0.5</v>
      </c>
      <c r="N79" s="12">
        <f>F79+I79</f>
        <v>0.4</v>
      </c>
      <c r="O79" s="12">
        <f>G79+J79</f>
        <v>0</v>
      </c>
    </row>
    <row r="80" spans="1:15" ht="15" customHeight="1" x14ac:dyDescent="0.25">
      <c r="A80" s="137" t="s">
        <v>81</v>
      </c>
      <c r="B80" s="29" t="s">
        <v>18</v>
      </c>
      <c r="C80" s="147"/>
      <c r="D80" s="144">
        <f>SUM(D82:D83)</f>
        <v>9.5</v>
      </c>
      <c r="E80" s="144">
        <f>SUM(E82:E83)</f>
        <v>9.5</v>
      </c>
      <c r="F80" s="144">
        <f>SUM(F82:F83)</f>
        <v>6.7</v>
      </c>
      <c r="G80" s="144">
        <f>SUM(G82:G83)</f>
        <v>0</v>
      </c>
      <c r="H80" s="75">
        <f>SUM(H82:H83)</f>
        <v>0</v>
      </c>
      <c r="I80" s="75">
        <f t="shared" ref="I80:K80" si="17">SUM(I82:I83)</f>
        <v>0</v>
      </c>
      <c r="J80" s="75">
        <f t="shared" si="17"/>
        <v>0</v>
      </c>
      <c r="K80" s="75">
        <f t="shared" si="17"/>
        <v>0</v>
      </c>
      <c r="L80" s="29">
        <f>SUM(L82:L83)</f>
        <v>9.5</v>
      </c>
      <c r="M80" s="29">
        <f>SUM(M82:M83)</f>
        <v>9.5</v>
      </c>
      <c r="N80" s="29">
        <f>SUM(N82:N83)</f>
        <v>6.7</v>
      </c>
      <c r="O80" s="29">
        <f>SUM(O82:O83)</f>
        <v>0</v>
      </c>
    </row>
    <row r="81" spans="1:15" ht="15" customHeight="1" x14ac:dyDescent="0.25">
      <c r="A81" s="141"/>
      <c r="B81" s="142" t="s">
        <v>194</v>
      </c>
      <c r="C81" s="143"/>
      <c r="D81" s="144">
        <f>E81+G81</f>
        <v>0</v>
      </c>
      <c r="E81" s="144"/>
      <c r="F81" s="144"/>
      <c r="G81" s="144"/>
      <c r="H81" s="75">
        <f>I81+K81</f>
        <v>0</v>
      </c>
      <c r="I81" s="75"/>
      <c r="J81" s="75"/>
      <c r="K81" s="75"/>
      <c r="L81" s="29">
        <f>M81+O81</f>
        <v>0</v>
      </c>
      <c r="M81" s="29"/>
      <c r="N81" s="29"/>
      <c r="O81" s="29"/>
    </row>
    <row r="82" spans="1:15" ht="15" customHeight="1" x14ac:dyDescent="0.25">
      <c r="A82" s="141"/>
      <c r="B82" s="145" t="s">
        <v>212</v>
      </c>
      <c r="C82" s="7" t="s">
        <v>25</v>
      </c>
      <c r="D82" s="8">
        <f>E82+G82</f>
        <v>9.1999999999999993</v>
      </c>
      <c r="E82" s="8">
        <v>9.1999999999999993</v>
      </c>
      <c r="F82" s="8">
        <v>6.5</v>
      </c>
      <c r="G82" s="8"/>
      <c r="H82" s="9">
        <f>I82+K82</f>
        <v>0</v>
      </c>
      <c r="I82" s="9"/>
      <c r="J82" s="9"/>
      <c r="K82" s="9"/>
      <c r="L82" s="11">
        <f>M82+O82</f>
        <v>9.1999999999999993</v>
      </c>
      <c r="M82" s="11">
        <f>E82+I82</f>
        <v>9.1999999999999993</v>
      </c>
      <c r="N82" s="11">
        <f>F82+J82</f>
        <v>6.5</v>
      </c>
      <c r="O82" s="11">
        <f>G82+K82</f>
        <v>0</v>
      </c>
    </row>
    <row r="83" spans="1:15" ht="39" x14ac:dyDescent="0.25">
      <c r="A83" s="141"/>
      <c r="B83" s="146" t="s">
        <v>215</v>
      </c>
      <c r="C83" s="30" t="s">
        <v>25</v>
      </c>
      <c r="D83" s="16">
        <f>E83+G83</f>
        <v>0.3</v>
      </c>
      <c r="E83" s="16">
        <v>0.3</v>
      </c>
      <c r="F83" s="16">
        <v>0.2</v>
      </c>
      <c r="G83" s="16"/>
      <c r="H83" s="10">
        <f>I83+K83</f>
        <v>0</v>
      </c>
      <c r="I83" s="10"/>
      <c r="J83" s="10"/>
      <c r="K83" s="10"/>
      <c r="L83" s="12">
        <f>M83+O83</f>
        <v>0.3</v>
      </c>
      <c r="M83" s="12">
        <f>E83+H83</f>
        <v>0.3</v>
      </c>
      <c r="N83" s="12">
        <f>F83+I83</f>
        <v>0.2</v>
      </c>
      <c r="O83" s="12">
        <f>G83+J83</f>
        <v>0</v>
      </c>
    </row>
    <row r="84" spans="1:15" ht="15" customHeight="1" x14ac:dyDescent="0.25">
      <c r="A84" s="137" t="s">
        <v>82</v>
      </c>
      <c r="B84" s="29" t="s">
        <v>19</v>
      </c>
      <c r="C84" s="588" t="s">
        <v>25</v>
      </c>
      <c r="D84" s="150">
        <f>E84+G84</f>
        <v>3.1</v>
      </c>
      <c r="E84" s="150">
        <v>3.1</v>
      </c>
      <c r="F84" s="150">
        <v>2.1</v>
      </c>
      <c r="G84" s="150"/>
      <c r="H84" s="151">
        <f>I84+K84</f>
        <v>0</v>
      </c>
      <c r="I84" s="151"/>
      <c r="J84" s="151"/>
      <c r="K84" s="151"/>
      <c r="L84" s="152">
        <f>M84+O84</f>
        <v>3.1</v>
      </c>
      <c r="M84" s="152">
        <f>E84+I84</f>
        <v>3.1</v>
      </c>
      <c r="N84" s="152">
        <f>F84+J84</f>
        <v>2.1</v>
      </c>
      <c r="O84" s="152">
        <f>SUM(O85:O85)</f>
        <v>0</v>
      </c>
    </row>
    <row r="85" spans="1:15" ht="39" x14ac:dyDescent="0.25">
      <c r="A85" s="141"/>
      <c r="B85" s="149" t="s">
        <v>215</v>
      </c>
      <c r="C85" s="589"/>
      <c r="D85" s="153"/>
      <c r="E85" s="153"/>
      <c r="F85" s="153"/>
      <c r="G85" s="153"/>
      <c r="H85" s="154"/>
      <c r="I85" s="154"/>
      <c r="J85" s="154"/>
      <c r="K85" s="154"/>
      <c r="L85" s="155"/>
      <c r="M85" s="155"/>
      <c r="N85" s="155"/>
      <c r="O85" s="155"/>
    </row>
    <row r="86" spans="1:15" ht="15" customHeight="1" x14ac:dyDescent="0.25">
      <c r="A86" s="5" t="s">
        <v>83</v>
      </c>
      <c r="B86" s="76" t="s">
        <v>170</v>
      </c>
      <c r="C86" s="590" t="s">
        <v>21</v>
      </c>
      <c r="D86" s="150">
        <f>E86+G86</f>
        <v>380.1</v>
      </c>
      <c r="E86" s="150">
        <v>380.1</v>
      </c>
      <c r="F86" s="150">
        <v>247.2</v>
      </c>
      <c r="G86" s="150"/>
      <c r="H86" s="151">
        <f>I86+K86</f>
        <v>0</v>
      </c>
      <c r="I86" s="151"/>
      <c r="J86" s="151">
        <v>1.2</v>
      </c>
      <c r="K86" s="151">
        <f>SUM(K87:K87)</f>
        <v>0</v>
      </c>
      <c r="L86" s="152">
        <f>M86+O86</f>
        <v>380.1</v>
      </c>
      <c r="M86" s="152">
        <f>E86+I86</f>
        <v>380.1</v>
      </c>
      <c r="N86" s="152">
        <f>F86+J86</f>
        <v>248.39999999999998</v>
      </c>
      <c r="O86" s="152">
        <f>SUM(O87:O87)</f>
        <v>0</v>
      </c>
    </row>
    <row r="87" spans="1:15" ht="15" customHeight="1" x14ac:dyDescent="0.25">
      <c r="A87" s="133"/>
      <c r="B87" s="149" t="s">
        <v>217</v>
      </c>
      <c r="C87" s="591"/>
      <c r="D87" s="153"/>
      <c r="E87" s="153"/>
      <c r="F87" s="153"/>
      <c r="G87" s="153"/>
      <c r="H87" s="154"/>
      <c r="I87" s="154"/>
      <c r="J87" s="154"/>
      <c r="K87" s="154"/>
      <c r="L87" s="155"/>
      <c r="M87" s="155"/>
      <c r="N87" s="155"/>
      <c r="O87" s="155"/>
    </row>
    <row r="88" spans="1:15" ht="15.95" customHeight="1" x14ac:dyDescent="0.25">
      <c r="A88" s="20" t="s">
        <v>84</v>
      </c>
      <c r="B88" s="83" t="s">
        <v>174</v>
      </c>
      <c r="C88" s="22"/>
      <c r="D88" s="23">
        <f>D26+D44+D48+D52+D56+D60+D64+D68+D72+D76+D80+D84+D86</f>
        <v>854.5</v>
      </c>
      <c r="E88" s="23">
        <f>E26+E44+E48+E52+E56+E60+E64+E68+E72+E76+E80+E84+E86</f>
        <v>854.5</v>
      </c>
      <c r="F88" s="23">
        <f>F26+F44+F48+F52+F56+F60+F64+F68+F72+F76+F80+F84+F86</f>
        <v>561</v>
      </c>
      <c r="G88" s="23">
        <f t="shared" ref="G88:O88" si="18">G26+G44+G48+G52+G56+G60+G64+G68+G72+G76+G80+G84+G86</f>
        <v>0</v>
      </c>
      <c r="H88" s="24">
        <f t="shared" si="18"/>
        <v>-3.4</v>
      </c>
      <c r="I88" s="24">
        <f t="shared" si="18"/>
        <v>-3.4</v>
      </c>
      <c r="J88" s="24">
        <f t="shared" si="18"/>
        <v>-2.2000000000000002</v>
      </c>
      <c r="K88" s="24">
        <f t="shared" si="18"/>
        <v>0</v>
      </c>
      <c r="L88" s="21">
        <f>M88+O88</f>
        <v>851.1</v>
      </c>
      <c r="M88" s="21">
        <f t="shared" si="18"/>
        <v>851.1</v>
      </c>
      <c r="N88" s="21">
        <f t="shared" si="18"/>
        <v>558.80000000000007</v>
      </c>
      <c r="O88" s="21">
        <f t="shared" si="18"/>
        <v>0</v>
      </c>
    </row>
    <row r="89" spans="1:15" ht="15.95" customHeight="1" x14ac:dyDescent="0.25">
      <c r="A89" s="19" t="s">
        <v>85</v>
      </c>
      <c r="B89" s="523" t="s">
        <v>63</v>
      </c>
      <c r="C89" s="524"/>
      <c r="D89" s="524"/>
      <c r="E89" s="524"/>
      <c r="F89" s="524"/>
      <c r="G89" s="524"/>
      <c r="H89" s="524"/>
      <c r="I89" s="524"/>
      <c r="J89" s="524"/>
      <c r="K89" s="524"/>
      <c r="L89" s="524"/>
      <c r="M89" s="524"/>
      <c r="N89" s="524"/>
      <c r="O89" s="525"/>
    </row>
    <row r="90" spans="1:15" ht="15" customHeight="1" x14ac:dyDescent="0.25">
      <c r="A90" s="585" t="s">
        <v>86</v>
      </c>
      <c r="B90" s="76" t="s">
        <v>70</v>
      </c>
      <c r="C90" s="143"/>
      <c r="D90" s="16">
        <f>SUM(D92:D93)</f>
        <v>167.7</v>
      </c>
      <c r="E90" s="16">
        <f>SUM(E92:E93)</f>
        <v>167.7</v>
      </c>
      <c r="F90" s="16">
        <f>SUM(F92:F93)</f>
        <v>97.199999999999989</v>
      </c>
      <c r="G90" s="16">
        <f>SUM(G92:G93)</f>
        <v>0</v>
      </c>
      <c r="H90" s="10">
        <f t="shared" ref="H90:O90" si="19">SUM(H92:H93)</f>
        <v>0</v>
      </c>
      <c r="I90" s="10">
        <f t="shared" si="19"/>
        <v>0</v>
      </c>
      <c r="J90" s="10">
        <f t="shared" si="19"/>
        <v>0</v>
      </c>
      <c r="K90" s="10">
        <f t="shared" si="19"/>
        <v>0</v>
      </c>
      <c r="L90" s="76">
        <f t="shared" si="19"/>
        <v>167.7</v>
      </c>
      <c r="M90" s="76">
        <f t="shared" si="19"/>
        <v>167.7</v>
      </c>
      <c r="N90" s="76">
        <f t="shared" si="19"/>
        <v>97.199999999999989</v>
      </c>
      <c r="O90" s="76">
        <f t="shared" si="19"/>
        <v>0</v>
      </c>
    </row>
    <row r="91" spans="1:15" ht="15" customHeight="1" x14ac:dyDescent="0.25">
      <c r="A91" s="586"/>
      <c r="B91" s="142" t="s">
        <v>194</v>
      </c>
      <c r="C91" s="143"/>
      <c r="D91" s="422"/>
      <c r="E91" s="144"/>
      <c r="F91" s="144"/>
      <c r="G91" s="144"/>
      <c r="H91" s="75"/>
      <c r="I91" s="261"/>
      <c r="J91" s="75"/>
      <c r="K91" s="261"/>
      <c r="L91" s="29"/>
      <c r="M91" s="29"/>
      <c r="N91" s="29"/>
      <c r="O91" s="29"/>
    </row>
    <row r="92" spans="1:15" ht="26.25" x14ac:dyDescent="0.25">
      <c r="A92" s="586"/>
      <c r="B92" s="145" t="s">
        <v>216</v>
      </c>
      <c r="C92" s="7" t="s">
        <v>32</v>
      </c>
      <c r="D92" s="419">
        <f>E92+G92</f>
        <v>96.5</v>
      </c>
      <c r="E92" s="8">
        <v>96.5</v>
      </c>
      <c r="F92" s="8">
        <v>59.4</v>
      </c>
      <c r="G92" s="8"/>
      <c r="H92" s="9">
        <f>I92+K92</f>
        <v>0</v>
      </c>
      <c r="I92" s="287"/>
      <c r="J92" s="9"/>
      <c r="K92" s="296"/>
      <c r="L92" s="12">
        <f>M92+O92</f>
        <v>96.5</v>
      </c>
      <c r="M92" s="303">
        <f>E92+I92</f>
        <v>96.5</v>
      </c>
      <c r="N92" s="303">
        <f>F92+J92</f>
        <v>59.4</v>
      </c>
      <c r="O92" s="65">
        <f>SUM(O93:O93)</f>
        <v>0</v>
      </c>
    </row>
    <row r="93" spans="1:15" ht="26.25" x14ac:dyDescent="0.25">
      <c r="A93" s="587"/>
      <c r="B93" s="149" t="s">
        <v>340</v>
      </c>
      <c r="C93" s="77" t="s">
        <v>32</v>
      </c>
      <c r="D93" s="8">
        <f>E93+G93</f>
        <v>71.2</v>
      </c>
      <c r="E93" s="8">
        <v>71.2</v>
      </c>
      <c r="F93" s="8">
        <v>37.799999999999997</v>
      </c>
      <c r="G93" s="8"/>
      <c r="H93" s="9">
        <f>I93+K93</f>
        <v>0</v>
      </c>
      <c r="I93" s="9"/>
      <c r="J93" s="9"/>
      <c r="K93" s="9"/>
      <c r="L93" s="11">
        <f>M93+O93</f>
        <v>71.2</v>
      </c>
      <c r="M93" s="168">
        <f>E93+I93</f>
        <v>71.2</v>
      </c>
      <c r="N93" s="168">
        <f>F93+J93</f>
        <v>37.799999999999997</v>
      </c>
      <c r="O93" s="11">
        <f>G93</f>
        <v>0</v>
      </c>
    </row>
    <row r="94" spans="1:15" ht="15.75" customHeight="1" x14ac:dyDescent="0.25">
      <c r="A94" s="20" t="s">
        <v>87</v>
      </c>
      <c r="B94" s="157" t="s">
        <v>176</v>
      </c>
      <c r="C94" s="28"/>
      <c r="D94" s="23">
        <f>D90</f>
        <v>167.7</v>
      </c>
      <c r="E94" s="23">
        <f>E90</f>
        <v>167.7</v>
      </c>
      <c r="F94" s="23">
        <f>F90</f>
        <v>97.199999999999989</v>
      </c>
      <c r="G94" s="23">
        <f>G90</f>
        <v>0</v>
      </c>
      <c r="H94" s="24">
        <f t="shared" ref="H94:O94" si="20">H90</f>
        <v>0</v>
      </c>
      <c r="I94" s="24">
        <f t="shared" si="20"/>
        <v>0</v>
      </c>
      <c r="J94" s="24">
        <f t="shared" si="20"/>
        <v>0</v>
      </c>
      <c r="K94" s="24">
        <f t="shared" si="20"/>
        <v>0</v>
      </c>
      <c r="L94" s="21">
        <f>M94+O94</f>
        <v>167.7</v>
      </c>
      <c r="M94" s="21">
        <f t="shared" si="20"/>
        <v>167.7</v>
      </c>
      <c r="N94" s="21">
        <f t="shared" si="20"/>
        <v>97.199999999999989</v>
      </c>
      <c r="O94" s="21">
        <f t="shared" si="20"/>
        <v>0</v>
      </c>
    </row>
    <row r="95" spans="1:15" ht="15.95" customHeight="1" x14ac:dyDescent="0.25">
      <c r="A95" s="19" t="s">
        <v>88</v>
      </c>
      <c r="B95" s="523" t="s">
        <v>181</v>
      </c>
      <c r="C95" s="524"/>
      <c r="D95" s="524"/>
      <c r="E95" s="524"/>
      <c r="F95" s="524"/>
      <c r="G95" s="524"/>
      <c r="H95" s="524"/>
      <c r="I95" s="524"/>
      <c r="J95" s="524"/>
      <c r="K95" s="524"/>
      <c r="L95" s="524"/>
      <c r="M95" s="524"/>
      <c r="N95" s="524"/>
      <c r="O95" s="525"/>
    </row>
    <row r="96" spans="1:15" ht="15" customHeight="1" x14ac:dyDescent="0.25">
      <c r="A96" s="5" t="s">
        <v>89</v>
      </c>
      <c r="B96" s="6" t="s">
        <v>20</v>
      </c>
      <c r="C96" s="577" t="s">
        <v>25</v>
      </c>
      <c r="D96" s="158">
        <f>E96+G96</f>
        <v>198</v>
      </c>
      <c r="E96" s="158">
        <v>193.9</v>
      </c>
      <c r="F96" s="158"/>
      <c r="G96" s="158">
        <v>4.0999999999999996</v>
      </c>
      <c r="H96" s="159">
        <f>I96+K96</f>
        <v>0</v>
      </c>
      <c r="I96" s="159"/>
      <c r="J96" s="159"/>
      <c r="K96" s="159"/>
      <c r="L96" s="160">
        <f>M96+O96</f>
        <v>198</v>
      </c>
      <c r="M96" s="152">
        <f>E96+I96</f>
        <v>193.9</v>
      </c>
      <c r="N96" s="152">
        <f t="shared" ref="N96:O96" si="21">F96+J96</f>
        <v>0</v>
      </c>
      <c r="O96" s="152">
        <f t="shared" si="21"/>
        <v>4.0999999999999996</v>
      </c>
    </row>
    <row r="97" spans="1:15" ht="39" customHeight="1" x14ac:dyDescent="0.25">
      <c r="A97" s="133"/>
      <c r="B97" s="161" t="s">
        <v>219</v>
      </c>
      <c r="C97" s="576"/>
      <c r="D97" s="153"/>
      <c r="E97" s="153"/>
      <c r="F97" s="153"/>
      <c r="G97" s="153"/>
      <c r="H97" s="154"/>
      <c r="I97" s="154"/>
      <c r="J97" s="154"/>
      <c r="K97" s="154"/>
      <c r="L97" s="155"/>
      <c r="M97" s="155"/>
      <c r="N97" s="155"/>
      <c r="O97" s="155"/>
    </row>
    <row r="98" spans="1:15" ht="15" customHeight="1" x14ac:dyDescent="0.25">
      <c r="A98" s="137" t="s">
        <v>90</v>
      </c>
      <c r="B98" s="29" t="s">
        <v>7</v>
      </c>
      <c r="C98" s="575" t="s">
        <v>25</v>
      </c>
      <c r="D98" s="150">
        <f>E98+G98</f>
        <v>10.4</v>
      </c>
      <c r="E98" s="150">
        <v>10.4</v>
      </c>
      <c r="F98" s="150">
        <v>7.8</v>
      </c>
      <c r="G98" s="150"/>
      <c r="H98" s="151">
        <f>I98+K98</f>
        <v>0</v>
      </c>
      <c r="I98" s="151"/>
      <c r="J98" s="151"/>
      <c r="K98" s="151"/>
      <c r="L98" s="152">
        <f>M98+O98</f>
        <v>10.4</v>
      </c>
      <c r="M98" s="152">
        <f>E98+I98</f>
        <v>10.4</v>
      </c>
      <c r="N98" s="152">
        <f>F98+J98</f>
        <v>7.8</v>
      </c>
      <c r="O98" s="152">
        <f>G98+K98</f>
        <v>0</v>
      </c>
    </row>
    <row r="99" spans="1:15" ht="39" x14ac:dyDescent="0.25">
      <c r="A99" s="141"/>
      <c r="B99" s="146" t="s">
        <v>218</v>
      </c>
      <c r="C99" s="576"/>
      <c r="D99" s="153"/>
      <c r="E99" s="153"/>
      <c r="F99" s="153"/>
      <c r="G99" s="153"/>
      <c r="H99" s="154"/>
      <c r="I99" s="154"/>
      <c r="J99" s="154"/>
      <c r="K99" s="154"/>
      <c r="L99" s="155"/>
      <c r="M99" s="155"/>
      <c r="N99" s="155"/>
      <c r="O99" s="155"/>
    </row>
    <row r="100" spans="1:15" ht="15" customHeight="1" x14ac:dyDescent="0.25">
      <c r="A100" s="137" t="s">
        <v>91</v>
      </c>
      <c r="B100" s="29" t="s">
        <v>10</v>
      </c>
      <c r="C100" s="575" t="s">
        <v>25</v>
      </c>
      <c r="D100" s="150">
        <f>E100+G100</f>
        <v>12</v>
      </c>
      <c r="E100" s="150">
        <v>12</v>
      </c>
      <c r="F100" s="150">
        <v>9</v>
      </c>
      <c r="G100" s="150"/>
      <c r="H100" s="151">
        <f>I100+K100</f>
        <v>0</v>
      </c>
      <c r="I100" s="151"/>
      <c r="J100" s="151"/>
      <c r="K100" s="151"/>
      <c r="L100" s="152">
        <f>M100+O100</f>
        <v>12</v>
      </c>
      <c r="M100" s="152">
        <f>E100+I100</f>
        <v>12</v>
      </c>
      <c r="N100" s="152">
        <f>F100+J100</f>
        <v>9</v>
      </c>
      <c r="O100" s="152">
        <f>G100+K100</f>
        <v>0</v>
      </c>
    </row>
    <row r="101" spans="1:15" ht="39" x14ac:dyDescent="0.25">
      <c r="A101" s="141"/>
      <c r="B101" s="146" t="s">
        <v>218</v>
      </c>
      <c r="C101" s="576"/>
      <c r="D101" s="153"/>
      <c r="E101" s="153"/>
      <c r="F101" s="153"/>
      <c r="G101" s="153"/>
      <c r="H101" s="154"/>
      <c r="I101" s="154"/>
      <c r="J101" s="154"/>
      <c r="K101" s="154"/>
      <c r="L101" s="155"/>
      <c r="M101" s="155"/>
      <c r="N101" s="155"/>
      <c r="O101" s="155"/>
    </row>
    <row r="102" spans="1:15" ht="15" customHeight="1" x14ac:dyDescent="0.25">
      <c r="A102" s="137" t="s">
        <v>92</v>
      </c>
      <c r="B102" s="29" t="s">
        <v>11</v>
      </c>
      <c r="C102" s="575" t="s">
        <v>25</v>
      </c>
      <c r="D102" s="150">
        <f>E102+G102</f>
        <v>17.5</v>
      </c>
      <c r="E102" s="150">
        <v>17.5</v>
      </c>
      <c r="F102" s="150">
        <v>13.3</v>
      </c>
      <c r="G102" s="150"/>
      <c r="H102" s="151">
        <f>I102+K102</f>
        <v>0</v>
      </c>
      <c r="I102" s="151"/>
      <c r="J102" s="151"/>
      <c r="K102" s="151"/>
      <c r="L102" s="152">
        <f>M102+O102</f>
        <v>17.5</v>
      </c>
      <c r="M102" s="152">
        <f>E102+I102</f>
        <v>17.5</v>
      </c>
      <c r="N102" s="152">
        <f>F102+J102</f>
        <v>13.3</v>
      </c>
      <c r="O102" s="152">
        <f>G102+K102</f>
        <v>0</v>
      </c>
    </row>
    <row r="103" spans="1:15" ht="39" x14ac:dyDescent="0.25">
      <c r="A103" s="141"/>
      <c r="B103" s="146" t="s">
        <v>218</v>
      </c>
      <c r="C103" s="576"/>
      <c r="D103" s="153"/>
      <c r="E103" s="153"/>
      <c r="F103" s="153"/>
      <c r="G103" s="153"/>
      <c r="H103" s="154"/>
      <c r="I103" s="154"/>
      <c r="J103" s="154"/>
      <c r="K103" s="154"/>
      <c r="L103" s="155"/>
      <c r="M103" s="155"/>
      <c r="N103" s="155"/>
      <c r="O103" s="155"/>
    </row>
    <row r="104" spans="1:15" ht="15" customHeight="1" x14ac:dyDescent="0.25">
      <c r="A104" s="137" t="s">
        <v>93</v>
      </c>
      <c r="B104" s="29" t="s">
        <v>12</v>
      </c>
      <c r="C104" s="575" t="s">
        <v>25</v>
      </c>
      <c r="D104" s="150">
        <f>E104+G104</f>
        <v>12</v>
      </c>
      <c r="E104" s="150">
        <v>12</v>
      </c>
      <c r="F104" s="150">
        <v>9.1</v>
      </c>
      <c r="G104" s="150"/>
      <c r="H104" s="151">
        <f>I104+K104</f>
        <v>0</v>
      </c>
      <c r="I104" s="151"/>
      <c r="J104" s="151"/>
      <c r="K104" s="151"/>
      <c r="L104" s="152">
        <f>M104+O104</f>
        <v>12</v>
      </c>
      <c r="M104" s="152">
        <f>E104+I104</f>
        <v>12</v>
      </c>
      <c r="N104" s="152">
        <f>F104+J104</f>
        <v>9.1</v>
      </c>
      <c r="O104" s="152">
        <f>G104+K104</f>
        <v>0</v>
      </c>
    </row>
    <row r="105" spans="1:15" ht="39" x14ac:dyDescent="0.25">
      <c r="A105" s="141"/>
      <c r="B105" s="146" t="s">
        <v>218</v>
      </c>
      <c r="C105" s="576"/>
      <c r="D105" s="153"/>
      <c r="E105" s="153"/>
      <c r="F105" s="153"/>
      <c r="G105" s="153"/>
      <c r="H105" s="154"/>
      <c r="I105" s="154"/>
      <c r="J105" s="154"/>
      <c r="K105" s="154"/>
      <c r="L105" s="155"/>
      <c r="M105" s="155"/>
      <c r="N105" s="155"/>
      <c r="O105" s="155"/>
    </row>
    <row r="106" spans="1:15" ht="15" customHeight="1" x14ac:dyDescent="0.25">
      <c r="A106" s="137" t="s">
        <v>94</v>
      </c>
      <c r="B106" s="29" t="s">
        <v>62</v>
      </c>
      <c r="C106" s="575" t="s">
        <v>25</v>
      </c>
      <c r="D106" s="150">
        <f>E106+G106</f>
        <v>14.5</v>
      </c>
      <c r="E106" s="150">
        <v>14.5</v>
      </c>
      <c r="F106" s="150">
        <v>10.9</v>
      </c>
      <c r="G106" s="150"/>
      <c r="H106" s="151">
        <f>I106+K106</f>
        <v>0</v>
      </c>
      <c r="I106" s="151"/>
      <c r="J106" s="151"/>
      <c r="K106" s="151"/>
      <c r="L106" s="152">
        <f>M106+O106</f>
        <v>14.5</v>
      </c>
      <c r="M106" s="152">
        <f>E106+I106</f>
        <v>14.5</v>
      </c>
      <c r="N106" s="152">
        <f>F106+J106</f>
        <v>10.9</v>
      </c>
      <c r="O106" s="152">
        <f>G106+K106</f>
        <v>0</v>
      </c>
    </row>
    <row r="107" spans="1:15" ht="39" x14ac:dyDescent="0.25">
      <c r="A107" s="141"/>
      <c r="B107" s="146" t="s">
        <v>218</v>
      </c>
      <c r="C107" s="576"/>
      <c r="D107" s="153"/>
      <c r="E107" s="153"/>
      <c r="F107" s="153"/>
      <c r="G107" s="153"/>
      <c r="H107" s="154"/>
      <c r="I107" s="154"/>
      <c r="J107" s="154"/>
      <c r="K107" s="154"/>
      <c r="L107" s="155"/>
      <c r="M107" s="155"/>
      <c r="N107" s="155"/>
      <c r="O107" s="155"/>
    </row>
    <row r="108" spans="1:15" ht="15" customHeight="1" x14ac:dyDescent="0.25">
      <c r="A108" s="137" t="s">
        <v>95</v>
      </c>
      <c r="B108" s="29" t="s">
        <v>14</v>
      </c>
      <c r="C108" s="575" t="s">
        <v>25</v>
      </c>
      <c r="D108" s="150">
        <f>E108+G108</f>
        <v>13.5</v>
      </c>
      <c r="E108" s="150">
        <v>13.5</v>
      </c>
      <c r="F108" s="150">
        <v>10.1</v>
      </c>
      <c r="G108" s="150"/>
      <c r="H108" s="151">
        <f>I108+K108</f>
        <v>0</v>
      </c>
      <c r="I108" s="151"/>
      <c r="J108" s="151"/>
      <c r="K108" s="151"/>
      <c r="L108" s="152">
        <f>M108+O108</f>
        <v>13.5</v>
      </c>
      <c r="M108" s="152">
        <f>E108+I108</f>
        <v>13.5</v>
      </c>
      <c r="N108" s="152">
        <f>F108+J108</f>
        <v>10.1</v>
      </c>
      <c r="O108" s="152">
        <f>G108+K108</f>
        <v>0</v>
      </c>
    </row>
    <row r="109" spans="1:15" ht="39" x14ac:dyDescent="0.25">
      <c r="A109" s="141"/>
      <c r="B109" s="146" t="s">
        <v>218</v>
      </c>
      <c r="C109" s="576"/>
      <c r="D109" s="153"/>
      <c r="E109" s="153"/>
      <c r="F109" s="153"/>
      <c r="G109" s="153"/>
      <c r="H109" s="154"/>
      <c r="I109" s="154"/>
      <c r="J109" s="154"/>
      <c r="K109" s="154"/>
      <c r="L109" s="155"/>
      <c r="M109" s="155"/>
      <c r="N109" s="155"/>
      <c r="O109" s="155"/>
    </row>
    <row r="110" spans="1:15" ht="15" customHeight="1" x14ac:dyDescent="0.25">
      <c r="A110" s="137" t="s">
        <v>96</v>
      </c>
      <c r="B110" s="29" t="s">
        <v>15</v>
      </c>
      <c r="C110" s="575" t="s">
        <v>25</v>
      </c>
      <c r="D110" s="150">
        <f>E110+G110</f>
        <v>13.5</v>
      </c>
      <c r="E110" s="150">
        <v>13.5</v>
      </c>
      <c r="F110" s="150">
        <v>10.1</v>
      </c>
      <c r="G110" s="150"/>
      <c r="H110" s="151">
        <f>I110+K110</f>
        <v>0</v>
      </c>
      <c r="I110" s="151"/>
      <c r="J110" s="151"/>
      <c r="K110" s="151"/>
      <c r="L110" s="152">
        <f>M110+O110</f>
        <v>13.5</v>
      </c>
      <c r="M110" s="152">
        <f>E110+I110</f>
        <v>13.5</v>
      </c>
      <c r="N110" s="152">
        <f>F110+J110</f>
        <v>10.1</v>
      </c>
      <c r="O110" s="152">
        <f>G110+K110</f>
        <v>0</v>
      </c>
    </row>
    <row r="111" spans="1:15" ht="39" x14ac:dyDescent="0.25">
      <c r="A111" s="141"/>
      <c r="B111" s="146" t="s">
        <v>218</v>
      </c>
      <c r="C111" s="576"/>
      <c r="D111" s="153"/>
      <c r="E111" s="153"/>
      <c r="F111" s="153"/>
      <c r="G111" s="153"/>
      <c r="H111" s="154"/>
      <c r="I111" s="154"/>
      <c r="J111" s="154"/>
      <c r="K111" s="154"/>
      <c r="L111" s="155"/>
      <c r="M111" s="155"/>
      <c r="N111" s="155"/>
      <c r="O111" s="155"/>
    </row>
    <row r="112" spans="1:15" ht="15" customHeight="1" x14ac:dyDescent="0.25">
      <c r="A112" s="137" t="s">
        <v>97</v>
      </c>
      <c r="B112" s="29" t="s">
        <v>16</v>
      </c>
      <c r="C112" s="575" t="s">
        <v>25</v>
      </c>
      <c r="D112" s="150">
        <f>E112+G112</f>
        <v>26.2</v>
      </c>
      <c r="E112" s="150">
        <v>26.2</v>
      </c>
      <c r="F112" s="150">
        <v>19.5</v>
      </c>
      <c r="G112" s="150"/>
      <c r="H112" s="151">
        <f>I112+K112</f>
        <v>0</v>
      </c>
      <c r="I112" s="151"/>
      <c r="J112" s="151"/>
      <c r="K112" s="151"/>
      <c r="L112" s="152">
        <f>M112+O112</f>
        <v>26.2</v>
      </c>
      <c r="M112" s="152">
        <f>E112+I112</f>
        <v>26.2</v>
      </c>
      <c r="N112" s="152">
        <f>F112+J112</f>
        <v>19.5</v>
      </c>
      <c r="O112" s="152">
        <f>G112+K112</f>
        <v>0</v>
      </c>
    </row>
    <row r="113" spans="1:15" ht="39" x14ac:dyDescent="0.25">
      <c r="A113" s="141"/>
      <c r="B113" s="146" t="s">
        <v>218</v>
      </c>
      <c r="C113" s="576"/>
      <c r="D113" s="153"/>
      <c r="E113" s="153"/>
      <c r="F113" s="153"/>
      <c r="G113" s="153"/>
      <c r="H113" s="154"/>
      <c r="I113" s="154"/>
      <c r="J113" s="154"/>
      <c r="K113" s="154"/>
      <c r="L113" s="155"/>
      <c r="M113" s="155"/>
      <c r="N113" s="155"/>
      <c r="O113" s="155"/>
    </row>
    <row r="114" spans="1:15" ht="15" customHeight="1" x14ac:dyDescent="0.25">
      <c r="A114" s="137" t="s">
        <v>98</v>
      </c>
      <c r="B114" s="29" t="s">
        <v>17</v>
      </c>
      <c r="C114" s="575" t="s">
        <v>25</v>
      </c>
      <c r="D114" s="150">
        <f>E114+G114</f>
        <v>12</v>
      </c>
      <c r="E114" s="150">
        <v>12</v>
      </c>
      <c r="F114" s="150">
        <v>9</v>
      </c>
      <c r="G114" s="150"/>
      <c r="H114" s="151">
        <f>I114+K114</f>
        <v>0</v>
      </c>
      <c r="I114" s="151"/>
      <c r="J114" s="151"/>
      <c r="K114" s="151"/>
      <c r="L114" s="152">
        <f>M114+O114</f>
        <v>12</v>
      </c>
      <c r="M114" s="152">
        <f>E114+I114</f>
        <v>12</v>
      </c>
      <c r="N114" s="152">
        <f>F114+J114</f>
        <v>9</v>
      </c>
      <c r="O114" s="152">
        <f>G114+K114</f>
        <v>0</v>
      </c>
    </row>
    <row r="115" spans="1:15" ht="39" x14ac:dyDescent="0.25">
      <c r="A115" s="141"/>
      <c r="B115" s="146" t="s">
        <v>218</v>
      </c>
      <c r="C115" s="576"/>
      <c r="D115" s="153"/>
      <c r="E115" s="153"/>
      <c r="F115" s="153"/>
      <c r="G115" s="153"/>
      <c r="H115" s="154"/>
      <c r="I115" s="154"/>
      <c r="J115" s="154"/>
      <c r="K115" s="154"/>
      <c r="L115" s="155"/>
      <c r="M115" s="155"/>
      <c r="N115" s="155"/>
      <c r="O115" s="155"/>
    </row>
    <row r="116" spans="1:15" ht="15" customHeight="1" x14ac:dyDescent="0.25">
      <c r="A116" s="137" t="s">
        <v>99</v>
      </c>
      <c r="B116" s="29" t="s">
        <v>18</v>
      </c>
      <c r="C116" s="575" t="s">
        <v>25</v>
      </c>
      <c r="D116" s="150">
        <f>E116+G116</f>
        <v>8.8000000000000007</v>
      </c>
      <c r="E116" s="150">
        <v>8.8000000000000007</v>
      </c>
      <c r="F116" s="150">
        <v>6.7</v>
      </c>
      <c r="G116" s="150"/>
      <c r="H116" s="151">
        <f>I116+K116</f>
        <v>0</v>
      </c>
      <c r="I116" s="151"/>
      <c r="J116" s="151"/>
      <c r="K116" s="151"/>
      <c r="L116" s="152">
        <f>M116+O116</f>
        <v>8.8000000000000007</v>
      </c>
      <c r="M116" s="152">
        <f>E116+I116</f>
        <v>8.8000000000000007</v>
      </c>
      <c r="N116" s="152">
        <f>F116+J116</f>
        <v>6.7</v>
      </c>
      <c r="O116" s="152">
        <f>G116+K116</f>
        <v>0</v>
      </c>
    </row>
    <row r="117" spans="1:15" ht="39" x14ac:dyDescent="0.25">
      <c r="A117" s="141"/>
      <c r="B117" s="146" t="s">
        <v>218</v>
      </c>
      <c r="C117" s="576"/>
      <c r="D117" s="153"/>
      <c r="E117" s="153"/>
      <c r="F117" s="153"/>
      <c r="G117" s="153"/>
      <c r="H117" s="154"/>
      <c r="I117" s="154"/>
      <c r="J117" s="154"/>
      <c r="K117" s="154"/>
      <c r="L117" s="155"/>
      <c r="M117" s="155"/>
      <c r="N117" s="155"/>
      <c r="O117" s="155"/>
    </row>
    <row r="118" spans="1:15" ht="15" customHeight="1" x14ac:dyDescent="0.25">
      <c r="A118" s="137" t="s">
        <v>100</v>
      </c>
      <c r="B118" s="29" t="s">
        <v>19</v>
      </c>
      <c r="C118" s="575" t="s">
        <v>25</v>
      </c>
      <c r="D118" s="150">
        <f>E118+G118</f>
        <v>77.8</v>
      </c>
      <c r="E118" s="150">
        <v>77.8</v>
      </c>
      <c r="F118" s="150">
        <v>52.1</v>
      </c>
      <c r="G118" s="150"/>
      <c r="H118" s="151">
        <f>I118+K118</f>
        <v>0</v>
      </c>
      <c r="I118" s="151"/>
      <c r="J118" s="151">
        <v>-0.1</v>
      </c>
      <c r="K118" s="151"/>
      <c r="L118" s="152">
        <f>M118+O118</f>
        <v>77.8</v>
      </c>
      <c r="M118" s="152">
        <f>E118+I118</f>
        <v>77.8</v>
      </c>
      <c r="N118" s="152">
        <f>F118+J118</f>
        <v>52</v>
      </c>
      <c r="O118" s="152">
        <f>G118+K118</f>
        <v>0</v>
      </c>
    </row>
    <row r="119" spans="1:15" ht="39" x14ac:dyDescent="0.25">
      <c r="A119" s="141"/>
      <c r="B119" s="146" t="s">
        <v>218</v>
      </c>
      <c r="C119" s="576"/>
      <c r="D119" s="153"/>
      <c r="E119" s="153"/>
      <c r="F119" s="153"/>
      <c r="G119" s="153"/>
      <c r="H119" s="154"/>
      <c r="I119" s="154"/>
      <c r="J119" s="154"/>
      <c r="K119" s="154"/>
      <c r="L119" s="155"/>
      <c r="M119" s="155"/>
      <c r="N119" s="155"/>
      <c r="O119" s="155"/>
    </row>
    <row r="120" spans="1:15" ht="15.95" customHeight="1" x14ac:dyDescent="0.25">
      <c r="A120" s="20" t="s">
        <v>101</v>
      </c>
      <c r="B120" s="27" t="s">
        <v>178</v>
      </c>
      <c r="C120" s="25"/>
      <c r="D120" s="23">
        <f>SUM(D96:D119)</f>
        <v>416.2</v>
      </c>
      <c r="E120" s="23">
        <f>SUM(E96:E119)</f>
        <v>412.1</v>
      </c>
      <c r="F120" s="23">
        <f>SUM(F96:F119)</f>
        <v>157.6</v>
      </c>
      <c r="G120" s="23">
        <f>SUM(G96:G119)</f>
        <v>4.0999999999999996</v>
      </c>
      <c r="H120" s="24">
        <f t="shared" ref="H120:O120" si="22">SUM(H96:H119)</f>
        <v>0</v>
      </c>
      <c r="I120" s="24">
        <f t="shared" si="22"/>
        <v>0</v>
      </c>
      <c r="J120" s="24">
        <f t="shared" si="22"/>
        <v>-0.1</v>
      </c>
      <c r="K120" s="24">
        <f t="shared" si="22"/>
        <v>0</v>
      </c>
      <c r="L120" s="21">
        <f>M120+O120</f>
        <v>416.20000000000005</v>
      </c>
      <c r="M120" s="21">
        <f t="shared" si="22"/>
        <v>412.1</v>
      </c>
      <c r="N120" s="21">
        <f t="shared" si="22"/>
        <v>157.5</v>
      </c>
      <c r="O120" s="21">
        <f t="shared" si="22"/>
        <v>4.0999999999999996</v>
      </c>
    </row>
    <row r="121" spans="1:15" ht="15.95" customHeight="1" x14ac:dyDescent="0.25">
      <c r="A121" s="19" t="s">
        <v>102</v>
      </c>
      <c r="B121" s="523" t="s">
        <v>68</v>
      </c>
      <c r="C121" s="524"/>
      <c r="D121" s="524"/>
      <c r="E121" s="524"/>
      <c r="F121" s="524"/>
      <c r="G121" s="524"/>
      <c r="H121" s="524"/>
      <c r="I121" s="524"/>
      <c r="J121" s="524"/>
      <c r="K121" s="524"/>
      <c r="L121" s="524"/>
      <c r="M121" s="524"/>
      <c r="N121" s="524"/>
      <c r="O121" s="525"/>
    </row>
    <row r="122" spans="1:15" ht="15" customHeight="1" x14ac:dyDescent="0.25">
      <c r="A122" s="594" t="s">
        <v>103</v>
      </c>
      <c r="B122" s="76" t="s">
        <v>20</v>
      </c>
      <c r="C122" s="162"/>
      <c r="D122" s="139">
        <f t="shared" ref="D122:O122" si="23">SUM(D124:D128)</f>
        <v>932.69999999999993</v>
      </c>
      <c r="E122" s="139">
        <f t="shared" si="23"/>
        <v>932.69999999999993</v>
      </c>
      <c r="F122" s="139">
        <f t="shared" si="23"/>
        <v>0.2</v>
      </c>
      <c r="G122" s="139">
        <f t="shared" si="23"/>
        <v>0</v>
      </c>
      <c r="H122" s="140">
        <f t="shared" si="23"/>
        <v>0</v>
      </c>
      <c r="I122" s="140">
        <f t="shared" si="23"/>
        <v>0</v>
      </c>
      <c r="J122" s="140">
        <f t="shared" si="23"/>
        <v>0</v>
      </c>
      <c r="K122" s="140">
        <f t="shared" si="23"/>
        <v>0</v>
      </c>
      <c r="L122" s="76">
        <f t="shared" si="23"/>
        <v>932.69999999999993</v>
      </c>
      <c r="M122" s="76">
        <f t="shared" si="23"/>
        <v>932.69999999999993</v>
      </c>
      <c r="N122" s="76">
        <f t="shared" si="23"/>
        <v>0.2</v>
      </c>
      <c r="O122" s="76">
        <f t="shared" si="23"/>
        <v>0</v>
      </c>
    </row>
    <row r="123" spans="1:15" ht="15" customHeight="1" x14ac:dyDescent="0.25">
      <c r="A123" s="595"/>
      <c r="B123" s="142" t="s">
        <v>194</v>
      </c>
      <c r="C123" s="163"/>
      <c r="D123" s="144"/>
      <c r="E123" s="144"/>
      <c r="F123" s="144"/>
      <c r="G123" s="144"/>
      <c r="H123" s="75"/>
      <c r="I123" s="75"/>
      <c r="J123" s="75"/>
      <c r="K123" s="75"/>
      <c r="L123" s="35"/>
      <c r="M123" s="35"/>
      <c r="N123" s="35"/>
      <c r="O123" s="29"/>
    </row>
    <row r="124" spans="1:15" ht="26.25" x14ac:dyDescent="0.25">
      <c r="A124" s="595"/>
      <c r="B124" s="515" t="s">
        <v>461</v>
      </c>
      <c r="C124" s="378" t="s">
        <v>32</v>
      </c>
      <c r="D124" s="16">
        <f t="shared" ref="D124:D129" si="24">E124+G124</f>
        <v>0.4</v>
      </c>
      <c r="E124" s="16">
        <v>0.4</v>
      </c>
      <c r="F124" s="16">
        <v>0.2</v>
      </c>
      <c r="G124" s="16"/>
      <c r="H124" s="10">
        <f t="shared" ref="H124:H129" si="25">I124+K124</f>
        <v>0</v>
      </c>
      <c r="I124" s="10"/>
      <c r="J124" s="10"/>
      <c r="K124" s="10"/>
      <c r="L124" s="12">
        <f t="shared" ref="L124:L129" si="26">M124+O124</f>
        <v>0.4</v>
      </c>
      <c r="M124" s="303">
        <f t="shared" ref="M124:O129" si="27">E124+I124</f>
        <v>0.4</v>
      </c>
      <c r="N124" s="303">
        <f t="shared" si="27"/>
        <v>0.2</v>
      </c>
      <c r="O124" s="303">
        <f t="shared" si="27"/>
        <v>0</v>
      </c>
    </row>
    <row r="125" spans="1:15" ht="26.25" x14ac:dyDescent="0.25">
      <c r="A125" s="595"/>
      <c r="B125" s="145" t="s">
        <v>220</v>
      </c>
      <c r="C125" s="89" t="s">
        <v>24</v>
      </c>
      <c r="D125" s="8">
        <f t="shared" si="24"/>
        <v>0.2</v>
      </c>
      <c r="E125" s="8">
        <v>0.2</v>
      </c>
      <c r="F125" s="8"/>
      <c r="G125" s="8"/>
      <c r="H125" s="9">
        <f t="shared" si="25"/>
        <v>0</v>
      </c>
      <c r="I125" s="9"/>
      <c r="J125" s="9"/>
      <c r="K125" s="9"/>
      <c r="L125" s="165">
        <f t="shared" si="26"/>
        <v>0.2</v>
      </c>
      <c r="M125" s="166">
        <f t="shared" si="27"/>
        <v>0.2</v>
      </c>
      <c r="N125" s="166">
        <f t="shared" si="27"/>
        <v>0</v>
      </c>
      <c r="O125" s="167">
        <f t="shared" si="27"/>
        <v>0</v>
      </c>
    </row>
    <row r="126" spans="1:15" ht="26.25" x14ac:dyDescent="0.25">
      <c r="A126" s="595"/>
      <c r="B126" s="515" t="s">
        <v>199</v>
      </c>
      <c r="C126" s="39" t="s">
        <v>24</v>
      </c>
      <c r="D126" s="16">
        <f t="shared" si="24"/>
        <v>203.7</v>
      </c>
      <c r="E126" s="16">
        <v>203.7</v>
      </c>
      <c r="F126" s="16"/>
      <c r="G126" s="16"/>
      <c r="H126" s="10">
        <f t="shared" si="25"/>
        <v>0</v>
      </c>
      <c r="I126" s="10"/>
      <c r="J126" s="10"/>
      <c r="K126" s="10"/>
      <c r="L126" s="12">
        <f t="shared" si="26"/>
        <v>203.7</v>
      </c>
      <c r="M126" s="303">
        <f t="shared" si="27"/>
        <v>203.7</v>
      </c>
      <c r="N126" s="303">
        <f t="shared" si="27"/>
        <v>0</v>
      </c>
      <c r="O126" s="303">
        <f t="shared" si="27"/>
        <v>0</v>
      </c>
    </row>
    <row r="127" spans="1:15" x14ac:dyDescent="0.25">
      <c r="A127" s="595"/>
      <c r="B127" s="515" t="s">
        <v>221</v>
      </c>
      <c r="C127" s="30" t="s">
        <v>24</v>
      </c>
      <c r="D127" s="16">
        <f t="shared" si="24"/>
        <v>274.89999999999998</v>
      </c>
      <c r="E127" s="43">
        <v>274.89999999999998</v>
      </c>
      <c r="F127" s="43"/>
      <c r="G127" s="43"/>
      <c r="H127" s="10">
        <f t="shared" si="25"/>
        <v>0</v>
      </c>
      <c r="I127" s="95"/>
      <c r="J127" s="95"/>
      <c r="K127" s="95"/>
      <c r="L127" s="12">
        <f t="shared" si="26"/>
        <v>274.89999999999998</v>
      </c>
      <c r="M127" s="152">
        <f t="shared" si="27"/>
        <v>274.89999999999998</v>
      </c>
      <c r="N127" s="152">
        <f t="shared" si="27"/>
        <v>0</v>
      </c>
      <c r="O127" s="152">
        <f t="shared" si="27"/>
        <v>0</v>
      </c>
    </row>
    <row r="128" spans="1:15" ht="26.25" x14ac:dyDescent="0.25">
      <c r="A128" s="595"/>
      <c r="B128" s="169" t="s">
        <v>222</v>
      </c>
      <c r="C128" s="30" t="s">
        <v>24</v>
      </c>
      <c r="D128" s="16">
        <f t="shared" si="24"/>
        <v>453.5</v>
      </c>
      <c r="E128" s="16">
        <v>453.5</v>
      </c>
      <c r="F128" s="16"/>
      <c r="G128" s="16"/>
      <c r="H128" s="10">
        <f t="shared" si="25"/>
        <v>0</v>
      </c>
      <c r="I128" s="10"/>
      <c r="J128" s="10"/>
      <c r="K128" s="10"/>
      <c r="L128" s="12">
        <f t="shared" si="26"/>
        <v>453.5</v>
      </c>
      <c r="M128" s="156">
        <f t="shared" si="27"/>
        <v>453.5</v>
      </c>
      <c r="N128" s="152">
        <f t="shared" si="27"/>
        <v>0</v>
      </c>
      <c r="O128" s="152">
        <f t="shared" si="27"/>
        <v>0</v>
      </c>
    </row>
    <row r="129" spans="1:15" ht="15" customHeight="1" x14ac:dyDescent="0.25">
      <c r="A129" s="592" t="s">
        <v>104</v>
      </c>
      <c r="B129" s="76" t="s">
        <v>53</v>
      </c>
      <c r="C129" s="575" t="s">
        <v>24</v>
      </c>
      <c r="D129" s="150">
        <f t="shared" si="24"/>
        <v>191</v>
      </c>
      <c r="E129" s="150">
        <v>191</v>
      </c>
      <c r="F129" s="150">
        <v>143.69999999999999</v>
      </c>
      <c r="G129" s="150"/>
      <c r="H129" s="151">
        <f t="shared" si="25"/>
        <v>0</v>
      </c>
      <c r="I129" s="151"/>
      <c r="J129" s="151"/>
      <c r="K129" s="151"/>
      <c r="L129" s="152">
        <f t="shared" si="26"/>
        <v>191</v>
      </c>
      <c r="M129" s="152">
        <f t="shared" si="27"/>
        <v>191</v>
      </c>
      <c r="N129" s="152">
        <f t="shared" si="27"/>
        <v>143.69999999999999</v>
      </c>
      <c r="O129" s="152">
        <f t="shared" si="27"/>
        <v>0</v>
      </c>
    </row>
    <row r="130" spans="1:15" s="37" customFormat="1" ht="25.5" x14ac:dyDescent="0.2">
      <c r="A130" s="593"/>
      <c r="B130" s="146" t="s">
        <v>223</v>
      </c>
      <c r="C130" s="576"/>
      <c r="D130" s="153"/>
      <c r="E130" s="153"/>
      <c r="F130" s="153"/>
      <c r="G130" s="153"/>
      <c r="H130" s="154"/>
      <c r="I130" s="154"/>
      <c r="J130" s="154"/>
      <c r="K130" s="154"/>
      <c r="L130" s="155"/>
      <c r="M130" s="155"/>
      <c r="N130" s="155"/>
      <c r="O130" s="155"/>
    </row>
    <row r="131" spans="1:15" ht="15.95" customHeight="1" x14ac:dyDescent="0.25">
      <c r="A131" s="54" t="s">
        <v>105</v>
      </c>
      <c r="B131" s="44" t="s">
        <v>180</v>
      </c>
      <c r="C131" s="74"/>
      <c r="D131" s="23">
        <f t="shared" ref="D131:O131" si="28">D122+D129</f>
        <v>1123.6999999999998</v>
      </c>
      <c r="E131" s="23">
        <f t="shared" si="28"/>
        <v>1123.6999999999998</v>
      </c>
      <c r="F131" s="23">
        <f t="shared" si="28"/>
        <v>143.89999999999998</v>
      </c>
      <c r="G131" s="23">
        <f t="shared" si="28"/>
        <v>0</v>
      </c>
      <c r="H131" s="24">
        <f t="shared" si="28"/>
        <v>0</v>
      </c>
      <c r="I131" s="24">
        <f t="shared" si="28"/>
        <v>0</v>
      </c>
      <c r="J131" s="24">
        <f t="shared" si="28"/>
        <v>0</v>
      </c>
      <c r="K131" s="24">
        <f t="shared" si="28"/>
        <v>0</v>
      </c>
      <c r="L131" s="21">
        <f>M131+O131</f>
        <v>1123.6999999999998</v>
      </c>
      <c r="M131" s="21">
        <f t="shared" si="28"/>
        <v>1123.6999999999998</v>
      </c>
      <c r="N131" s="21">
        <f t="shared" si="28"/>
        <v>143.89999999999998</v>
      </c>
      <c r="O131" s="21">
        <f t="shared" si="28"/>
        <v>0</v>
      </c>
    </row>
    <row r="132" spans="1:15" ht="15.95" customHeight="1" x14ac:dyDescent="0.25">
      <c r="A132" s="579" t="s">
        <v>106</v>
      </c>
      <c r="B132" s="96" t="s">
        <v>172</v>
      </c>
      <c r="C132" s="582"/>
      <c r="D132" s="293">
        <f>SUM(D134:D154)</f>
        <v>2562.1</v>
      </c>
      <c r="E132" s="171">
        <f>SUM(E134:E154)</f>
        <v>2558</v>
      </c>
      <c r="F132" s="171">
        <f>SUM(F134:F154)</f>
        <v>959.7</v>
      </c>
      <c r="G132" s="171">
        <f>SUM(G134:G154)</f>
        <v>4.0999999999999996</v>
      </c>
      <c r="H132" s="172">
        <f t="shared" ref="H132:O132" si="29">SUM(H134:H154)</f>
        <v>-3.4</v>
      </c>
      <c r="I132" s="172">
        <f t="shared" si="29"/>
        <v>-3.4</v>
      </c>
      <c r="J132" s="172">
        <f t="shared" si="29"/>
        <v>-2.3000000000000003</v>
      </c>
      <c r="K132" s="172">
        <f t="shared" si="29"/>
        <v>0</v>
      </c>
      <c r="L132" s="173">
        <f t="shared" si="29"/>
        <v>2558.6999999999998</v>
      </c>
      <c r="M132" s="173">
        <f t="shared" si="29"/>
        <v>2554.6</v>
      </c>
      <c r="N132" s="173">
        <f t="shared" si="29"/>
        <v>957.40000000000009</v>
      </c>
      <c r="O132" s="173">
        <f t="shared" si="29"/>
        <v>4.0999999999999996</v>
      </c>
    </row>
    <row r="133" spans="1:15" ht="15" customHeight="1" x14ac:dyDescent="0.25">
      <c r="A133" s="580"/>
      <c r="B133" s="300" t="s">
        <v>194</v>
      </c>
      <c r="C133" s="583"/>
      <c r="D133" s="294"/>
      <c r="E133" s="174"/>
      <c r="F133" s="175"/>
      <c r="G133" s="175"/>
      <c r="H133" s="176"/>
      <c r="I133" s="176"/>
      <c r="J133" s="177"/>
      <c r="K133" s="177"/>
      <c r="L133" s="178"/>
      <c r="M133" s="178"/>
      <c r="N133" s="179"/>
      <c r="O133" s="179"/>
    </row>
    <row r="134" spans="1:15" ht="26.25" x14ac:dyDescent="0.25">
      <c r="A134" s="580"/>
      <c r="B134" s="97" t="s">
        <v>205</v>
      </c>
      <c r="C134" s="583"/>
      <c r="D134" s="295">
        <f>E134+G134</f>
        <v>0.8</v>
      </c>
      <c r="E134" s="180">
        <f t="shared" ref="E134:G144" si="30">E28</f>
        <v>0.8</v>
      </c>
      <c r="F134" s="180">
        <f t="shared" si="30"/>
        <v>0.6</v>
      </c>
      <c r="G134" s="180">
        <f t="shared" si="30"/>
        <v>0</v>
      </c>
      <c r="H134" s="181">
        <f t="shared" ref="H134:H154" si="31">I134+K134</f>
        <v>0</v>
      </c>
      <c r="I134" s="181">
        <f t="shared" ref="I134:K144" si="32">I28</f>
        <v>0</v>
      </c>
      <c r="J134" s="181">
        <f t="shared" si="32"/>
        <v>0</v>
      </c>
      <c r="K134" s="181">
        <f t="shared" si="32"/>
        <v>0</v>
      </c>
      <c r="L134" s="182">
        <f t="shared" ref="L134:L154" si="33">M134+O134</f>
        <v>0.8</v>
      </c>
      <c r="M134" s="182">
        <f t="shared" ref="M134:O144" si="34">M28</f>
        <v>0.8</v>
      </c>
      <c r="N134" s="182">
        <f t="shared" si="34"/>
        <v>0.6</v>
      </c>
      <c r="O134" s="182">
        <f t="shared" si="34"/>
        <v>0</v>
      </c>
    </row>
    <row r="135" spans="1:15" x14ac:dyDescent="0.25">
      <c r="A135" s="580"/>
      <c r="B135" s="97" t="s">
        <v>201</v>
      </c>
      <c r="C135" s="583"/>
      <c r="D135" s="291">
        <f t="shared" ref="D135:D154" si="35">E135+G135</f>
        <v>30.8</v>
      </c>
      <c r="E135" s="88">
        <f t="shared" si="30"/>
        <v>30.8</v>
      </c>
      <c r="F135" s="88">
        <f t="shared" si="30"/>
        <v>23.6</v>
      </c>
      <c r="G135" s="88">
        <f t="shared" si="30"/>
        <v>0</v>
      </c>
      <c r="H135" s="92">
        <f t="shared" si="31"/>
        <v>0</v>
      </c>
      <c r="I135" s="92">
        <f t="shared" si="32"/>
        <v>0</v>
      </c>
      <c r="J135" s="92">
        <f t="shared" si="32"/>
        <v>0</v>
      </c>
      <c r="K135" s="92">
        <f t="shared" si="32"/>
        <v>0</v>
      </c>
      <c r="L135" s="93">
        <f t="shared" si="33"/>
        <v>30.8</v>
      </c>
      <c r="M135" s="93">
        <f t="shared" si="34"/>
        <v>30.8</v>
      </c>
      <c r="N135" s="93">
        <f t="shared" si="34"/>
        <v>23.6</v>
      </c>
      <c r="O135" s="93">
        <f t="shared" si="34"/>
        <v>0</v>
      </c>
    </row>
    <row r="136" spans="1:15" ht="26.25" x14ac:dyDescent="0.25">
      <c r="A136" s="580"/>
      <c r="B136" s="97" t="s">
        <v>207</v>
      </c>
      <c r="C136" s="583"/>
      <c r="D136" s="291">
        <f t="shared" si="35"/>
        <v>8</v>
      </c>
      <c r="E136" s="88">
        <f t="shared" si="30"/>
        <v>8</v>
      </c>
      <c r="F136" s="88">
        <f t="shared" si="30"/>
        <v>6.1</v>
      </c>
      <c r="G136" s="88">
        <f t="shared" si="30"/>
        <v>0</v>
      </c>
      <c r="H136" s="92">
        <f t="shared" si="31"/>
        <v>0</v>
      </c>
      <c r="I136" s="92">
        <f t="shared" si="32"/>
        <v>0</v>
      </c>
      <c r="J136" s="92">
        <f t="shared" si="32"/>
        <v>0</v>
      </c>
      <c r="K136" s="92">
        <f t="shared" si="32"/>
        <v>0</v>
      </c>
      <c r="L136" s="93">
        <f t="shared" si="33"/>
        <v>8</v>
      </c>
      <c r="M136" s="93">
        <f t="shared" si="34"/>
        <v>8</v>
      </c>
      <c r="N136" s="93">
        <f t="shared" si="34"/>
        <v>6.1</v>
      </c>
      <c r="O136" s="93">
        <f t="shared" si="34"/>
        <v>0</v>
      </c>
    </row>
    <row r="137" spans="1:15" ht="26.25" x14ac:dyDescent="0.25">
      <c r="A137" s="580"/>
      <c r="B137" s="97" t="s">
        <v>203</v>
      </c>
      <c r="C137" s="583"/>
      <c r="D137" s="291">
        <f t="shared" si="35"/>
        <v>26.7</v>
      </c>
      <c r="E137" s="88">
        <f t="shared" si="30"/>
        <v>26.7</v>
      </c>
      <c r="F137" s="88">
        <f t="shared" si="30"/>
        <v>17.899999999999999</v>
      </c>
      <c r="G137" s="88">
        <f t="shared" si="30"/>
        <v>0</v>
      </c>
      <c r="H137" s="92">
        <f t="shared" si="31"/>
        <v>0</v>
      </c>
      <c r="I137" s="92">
        <f t="shared" si="32"/>
        <v>0</v>
      </c>
      <c r="J137" s="92">
        <f t="shared" si="32"/>
        <v>0</v>
      </c>
      <c r="K137" s="92">
        <f t="shared" si="32"/>
        <v>0</v>
      </c>
      <c r="L137" s="93">
        <f t="shared" si="33"/>
        <v>26.7</v>
      </c>
      <c r="M137" s="93">
        <f t="shared" si="34"/>
        <v>26.7</v>
      </c>
      <c r="N137" s="93">
        <f t="shared" si="34"/>
        <v>17.899999999999999</v>
      </c>
      <c r="O137" s="93">
        <f t="shared" si="34"/>
        <v>0</v>
      </c>
    </row>
    <row r="138" spans="1:15" x14ac:dyDescent="0.25">
      <c r="A138" s="580"/>
      <c r="B138" s="97" t="s">
        <v>208</v>
      </c>
      <c r="C138" s="583"/>
      <c r="D138" s="291">
        <f t="shared" si="35"/>
        <v>110</v>
      </c>
      <c r="E138" s="88">
        <f t="shared" si="30"/>
        <v>110</v>
      </c>
      <c r="F138" s="88">
        <f t="shared" si="30"/>
        <v>80.5</v>
      </c>
      <c r="G138" s="88">
        <f t="shared" si="30"/>
        <v>0</v>
      </c>
      <c r="H138" s="92">
        <f t="shared" si="31"/>
        <v>0</v>
      </c>
      <c r="I138" s="92">
        <f t="shared" si="32"/>
        <v>0</v>
      </c>
      <c r="J138" s="92">
        <f t="shared" si="32"/>
        <v>0</v>
      </c>
      <c r="K138" s="92">
        <f t="shared" si="32"/>
        <v>0</v>
      </c>
      <c r="L138" s="93">
        <f t="shared" si="33"/>
        <v>110</v>
      </c>
      <c r="M138" s="93">
        <f t="shared" si="34"/>
        <v>110</v>
      </c>
      <c r="N138" s="93">
        <f t="shared" si="34"/>
        <v>80.5</v>
      </c>
      <c r="O138" s="93">
        <f t="shared" si="34"/>
        <v>0</v>
      </c>
    </row>
    <row r="139" spans="1:15" x14ac:dyDescent="0.25">
      <c r="A139" s="580"/>
      <c r="B139" s="97" t="s">
        <v>209</v>
      </c>
      <c r="C139" s="583"/>
      <c r="D139" s="291">
        <f t="shared" si="35"/>
        <v>13.8</v>
      </c>
      <c r="E139" s="88">
        <f t="shared" si="30"/>
        <v>13.8</v>
      </c>
      <c r="F139" s="88">
        <f t="shared" si="30"/>
        <v>9.9</v>
      </c>
      <c r="G139" s="88">
        <f t="shared" si="30"/>
        <v>0</v>
      </c>
      <c r="H139" s="92">
        <f t="shared" si="31"/>
        <v>-3.4</v>
      </c>
      <c r="I139" s="92">
        <f t="shared" si="32"/>
        <v>-3.4</v>
      </c>
      <c r="J139" s="92">
        <f t="shared" si="32"/>
        <v>-2.6</v>
      </c>
      <c r="K139" s="92">
        <f t="shared" si="32"/>
        <v>0</v>
      </c>
      <c r="L139" s="93">
        <f t="shared" si="33"/>
        <v>10.4</v>
      </c>
      <c r="M139" s="93">
        <f t="shared" si="34"/>
        <v>10.4</v>
      </c>
      <c r="N139" s="93">
        <f t="shared" si="34"/>
        <v>7.3000000000000007</v>
      </c>
      <c r="O139" s="93">
        <f t="shared" si="34"/>
        <v>0</v>
      </c>
    </row>
    <row r="140" spans="1:15" ht="26.25" x14ac:dyDescent="0.25">
      <c r="A140" s="580"/>
      <c r="B140" s="97" t="s">
        <v>202</v>
      </c>
      <c r="C140" s="583"/>
      <c r="D140" s="291">
        <f t="shared" si="35"/>
        <v>10</v>
      </c>
      <c r="E140" s="88">
        <f t="shared" si="30"/>
        <v>10</v>
      </c>
      <c r="F140" s="88">
        <f t="shared" si="30"/>
        <v>7.6</v>
      </c>
      <c r="G140" s="88">
        <f t="shared" si="30"/>
        <v>0</v>
      </c>
      <c r="H140" s="92">
        <f t="shared" si="31"/>
        <v>0</v>
      </c>
      <c r="I140" s="92">
        <f t="shared" si="32"/>
        <v>0</v>
      </c>
      <c r="J140" s="92">
        <f t="shared" si="32"/>
        <v>0</v>
      </c>
      <c r="K140" s="92">
        <f t="shared" si="32"/>
        <v>0</v>
      </c>
      <c r="L140" s="93">
        <f t="shared" si="33"/>
        <v>10</v>
      </c>
      <c r="M140" s="93">
        <f t="shared" si="34"/>
        <v>10</v>
      </c>
      <c r="N140" s="93">
        <f t="shared" si="34"/>
        <v>7.6</v>
      </c>
      <c r="O140" s="93">
        <f t="shared" si="34"/>
        <v>0</v>
      </c>
    </row>
    <row r="141" spans="1:15" ht="39" x14ac:dyDescent="0.25">
      <c r="A141" s="580"/>
      <c r="B141" s="97" t="s">
        <v>460</v>
      </c>
      <c r="C141" s="583"/>
      <c r="D141" s="291">
        <f t="shared" si="35"/>
        <v>12.1</v>
      </c>
      <c r="E141" s="88">
        <f t="shared" si="30"/>
        <v>12.1</v>
      </c>
      <c r="F141" s="88">
        <f t="shared" si="30"/>
        <v>2.9</v>
      </c>
      <c r="G141" s="88">
        <f t="shared" si="30"/>
        <v>0</v>
      </c>
      <c r="H141" s="92">
        <f t="shared" si="31"/>
        <v>0</v>
      </c>
      <c r="I141" s="92">
        <f t="shared" si="32"/>
        <v>0</v>
      </c>
      <c r="J141" s="92">
        <f t="shared" si="32"/>
        <v>0</v>
      </c>
      <c r="K141" s="92">
        <f t="shared" si="32"/>
        <v>0</v>
      </c>
      <c r="L141" s="93">
        <f t="shared" si="33"/>
        <v>12.1</v>
      </c>
      <c r="M141" s="93">
        <f t="shared" si="34"/>
        <v>12.1</v>
      </c>
      <c r="N141" s="93">
        <f t="shared" si="34"/>
        <v>2.9</v>
      </c>
      <c r="O141" s="93">
        <f t="shared" si="34"/>
        <v>0</v>
      </c>
    </row>
    <row r="142" spans="1:15" ht="26.25" x14ac:dyDescent="0.25">
      <c r="A142" s="580"/>
      <c r="B142" s="97" t="s">
        <v>224</v>
      </c>
      <c r="C142" s="583"/>
      <c r="D142" s="291">
        <f t="shared" si="35"/>
        <v>0.6</v>
      </c>
      <c r="E142" s="88">
        <f t="shared" si="30"/>
        <v>0.6</v>
      </c>
      <c r="F142" s="88">
        <f t="shared" si="30"/>
        <v>0.5</v>
      </c>
      <c r="G142" s="88">
        <f t="shared" si="30"/>
        <v>0</v>
      </c>
      <c r="H142" s="92">
        <f t="shared" si="31"/>
        <v>0</v>
      </c>
      <c r="I142" s="92">
        <f t="shared" si="32"/>
        <v>0</v>
      </c>
      <c r="J142" s="92">
        <f t="shared" si="32"/>
        <v>0</v>
      </c>
      <c r="K142" s="92">
        <f t="shared" si="32"/>
        <v>0</v>
      </c>
      <c r="L142" s="93">
        <f t="shared" si="33"/>
        <v>0.6</v>
      </c>
      <c r="M142" s="93">
        <f t="shared" si="34"/>
        <v>0.6</v>
      </c>
      <c r="N142" s="93">
        <f t="shared" si="34"/>
        <v>0.5</v>
      </c>
      <c r="O142" s="93">
        <f t="shared" si="34"/>
        <v>0</v>
      </c>
    </row>
    <row r="143" spans="1:15" x14ac:dyDescent="0.25">
      <c r="A143" s="580"/>
      <c r="B143" s="97" t="s">
        <v>206</v>
      </c>
      <c r="C143" s="583"/>
      <c r="D143" s="291">
        <f t="shared" si="35"/>
        <v>16.7</v>
      </c>
      <c r="E143" s="88">
        <f t="shared" si="30"/>
        <v>16.7</v>
      </c>
      <c r="F143" s="88">
        <f t="shared" si="30"/>
        <v>11.3</v>
      </c>
      <c r="G143" s="88">
        <f t="shared" si="30"/>
        <v>0</v>
      </c>
      <c r="H143" s="92">
        <f t="shared" si="31"/>
        <v>0</v>
      </c>
      <c r="I143" s="92">
        <f t="shared" si="32"/>
        <v>0</v>
      </c>
      <c r="J143" s="92">
        <f t="shared" si="32"/>
        <v>-1.9</v>
      </c>
      <c r="K143" s="92">
        <f t="shared" si="32"/>
        <v>0</v>
      </c>
      <c r="L143" s="93">
        <f t="shared" si="33"/>
        <v>16.7</v>
      </c>
      <c r="M143" s="93">
        <f t="shared" si="34"/>
        <v>16.7</v>
      </c>
      <c r="N143" s="93">
        <f t="shared" si="34"/>
        <v>9.4</v>
      </c>
      <c r="O143" s="93">
        <f t="shared" si="34"/>
        <v>0</v>
      </c>
    </row>
    <row r="144" spans="1:15" x14ac:dyDescent="0.25">
      <c r="A144" s="580"/>
      <c r="B144" s="97" t="s">
        <v>198</v>
      </c>
      <c r="C144" s="583"/>
      <c r="D144" s="291">
        <f t="shared" si="35"/>
        <v>7.6</v>
      </c>
      <c r="E144" s="88">
        <f t="shared" si="30"/>
        <v>7.6</v>
      </c>
      <c r="F144" s="88">
        <f t="shared" si="30"/>
        <v>5.2</v>
      </c>
      <c r="G144" s="88">
        <f t="shared" si="30"/>
        <v>0</v>
      </c>
      <c r="H144" s="92">
        <f t="shared" si="31"/>
        <v>0</v>
      </c>
      <c r="I144" s="92">
        <f t="shared" si="32"/>
        <v>0</v>
      </c>
      <c r="J144" s="92">
        <f t="shared" si="32"/>
        <v>0</v>
      </c>
      <c r="K144" s="92">
        <f t="shared" si="32"/>
        <v>0</v>
      </c>
      <c r="L144" s="93">
        <f t="shared" si="33"/>
        <v>7.6</v>
      </c>
      <c r="M144" s="93">
        <f t="shared" si="34"/>
        <v>7.6</v>
      </c>
      <c r="N144" s="93">
        <f t="shared" si="34"/>
        <v>5.2</v>
      </c>
      <c r="O144" s="93">
        <f t="shared" si="34"/>
        <v>0</v>
      </c>
    </row>
    <row r="145" spans="1:17" x14ac:dyDescent="0.25">
      <c r="A145" s="580"/>
      <c r="B145" s="97" t="s">
        <v>212</v>
      </c>
      <c r="C145" s="583"/>
      <c r="D145" s="291">
        <f t="shared" si="35"/>
        <v>198.1</v>
      </c>
      <c r="E145" s="88">
        <f>E39+E46+E50+E54+E58+E62+E66+E70+E74+E78+E82</f>
        <v>198.1</v>
      </c>
      <c r="F145" s="88">
        <f>F39+F46+F50+F54+F58+F62+F66+F70+F74+F78+F82</f>
        <v>126.70000000000002</v>
      </c>
      <c r="G145" s="88">
        <f>G39+G46+G50+G54+G58+G62+G66+G70+G74+G78+G82</f>
        <v>0</v>
      </c>
      <c r="H145" s="92">
        <f t="shared" si="31"/>
        <v>0</v>
      </c>
      <c r="I145" s="92">
        <f>I39+I46+I50+I54+I58+I62+I66+I70+I74+I78+I82</f>
        <v>0</v>
      </c>
      <c r="J145" s="92">
        <f>J39+J46+J50+J54+J58+J62+J66+J70+J74+J78+J82</f>
        <v>1.0999999999999999</v>
      </c>
      <c r="K145" s="92">
        <f>K39+K46+K50+K54+K58+K62+K66+K70+K74+K78+K82</f>
        <v>0</v>
      </c>
      <c r="L145" s="93">
        <f t="shared" si="33"/>
        <v>198.1</v>
      </c>
      <c r="M145" s="93">
        <f>M39+M46+M50+M54+M58+M62+M66+M70+M74+M78+M82</f>
        <v>198.1</v>
      </c>
      <c r="N145" s="93">
        <f>N39+N46+N50+N54+N58+N62+N66+N70+N74+N78+N82</f>
        <v>127.80000000000001</v>
      </c>
      <c r="O145" s="93">
        <f>O39+O46+O50+O54+O58+O62+O66+O70+O74+O78+O82</f>
        <v>0</v>
      </c>
    </row>
    <row r="146" spans="1:17" ht="40.5" customHeight="1" x14ac:dyDescent="0.25">
      <c r="A146" s="580"/>
      <c r="B146" s="97" t="s">
        <v>219</v>
      </c>
      <c r="C146" s="583"/>
      <c r="D146" s="291">
        <f t="shared" si="35"/>
        <v>198</v>
      </c>
      <c r="E146" s="88">
        <f>E96</f>
        <v>193.9</v>
      </c>
      <c r="F146" s="88">
        <f>F96</f>
        <v>0</v>
      </c>
      <c r="G146" s="88">
        <f>G96</f>
        <v>4.0999999999999996</v>
      </c>
      <c r="H146" s="92">
        <f t="shared" si="31"/>
        <v>0</v>
      </c>
      <c r="I146" s="92">
        <f>I96</f>
        <v>0</v>
      </c>
      <c r="J146" s="92">
        <f>J96</f>
        <v>0</v>
      </c>
      <c r="K146" s="92">
        <f>K96</f>
        <v>0</v>
      </c>
      <c r="L146" s="93">
        <f t="shared" si="33"/>
        <v>198</v>
      </c>
      <c r="M146" s="93">
        <f>M96</f>
        <v>193.9</v>
      </c>
      <c r="N146" s="93">
        <f>N96</f>
        <v>0</v>
      </c>
      <c r="O146" s="93">
        <f>O96</f>
        <v>4.0999999999999996</v>
      </c>
    </row>
    <row r="147" spans="1:17" x14ac:dyDescent="0.25">
      <c r="A147" s="580"/>
      <c r="B147" s="97" t="s">
        <v>217</v>
      </c>
      <c r="C147" s="583"/>
      <c r="D147" s="291">
        <f t="shared" si="35"/>
        <v>380.1</v>
      </c>
      <c r="E147" s="88">
        <f>E86</f>
        <v>380.1</v>
      </c>
      <c r="F147" s="88">
        <f>F86</f>
        <v>247.2</v>
      </c>
      <c r="G147" s="88">
        <f>G86</f>
        <v>0</v>
      </c>
      <c r="H147" s="92">
        <f t="shared" si="31"/>
        <v>0</v>
      </c>
      <c r="I147" s="92">
        <f>I86</f>
        <v>0</v>
      </c>
      <c r="J147" s="92">
        <f>J86</f>
        <v>1.2</v>
      </c>
      <c r="K147" s="92">
        <f>K86</f>
        <v>0</v>
      </c>
      <c r="L147" s="93">
        <f t="shared" si="33"/>
        <v>380.1</v>
      </c>
      <c r="M147" s="93">
        <f>M86</f>
        <v>380.1</v>
      </c>
      <c r="N147" s="93">
        <f>N86</f>
        <v>248.39999999999998</v>
      </c>
      <c r="O147" s="93">
        <f>O86</f>
        <v>0</v>
      </c>
    </row>
    <row r="148" spans="1:17" ht="26.25" x14ac:dyDescent="0.25">
      <c r="A148" s="580"/>
      <c r="B148" s="97" t="s">
        <v>200</v>
      </c>
      <c r="C148" s="583"/>
      <c r="D148" s="291">
        <f t="shared" si="35"/>
        <v>167.7</v>
      </c>
      <c r="E148" s="88">
        <f>E92+E93</f>
        <v>167.7</v>
      </c>
      <c r="F148" s="88">
        <f>F92+F93</f>
        <v>97.199999999999989</v>
      </c>
      <c r="G148" s="88">
        <f>G92+G93</f>
        <v>0</v>
      </c>
      <c r="H148" s="92">
        <f t="shared" si="31"/>
        <v>0</v>
      </c>
      <c r="I148" s="92">
        <f>I92+I93</f>
        <v>0</v>
      </c>
      <c r="J148" s="92">
        <f>J92+J93</f>
        <v>0</v>
      </c>
      <c r="K148" s="92">
        <f>K92+K93</f>
        <v>0</v>
      </c>
      <c r="L148" s="93">
        <f t="shared" si="33"/>
        <v>167.7</v>
      </c>
      <c r="M148" s="93">
        <f>M92+M93</f>
        <v>167.7</v>
      </c>
      <c r="N148" s="93">
        <f>N92+N93</f>
        <v>97.199999999999989</v>
      </c>
      <c r="O148" s="93">
        <f>O92+O93</f>
        <v>0</v>
      </c>
    </row>
    <row r="149" spans="1:17" ht="26.25" customHeight="1" x14ac:dyDescent="0.25">
      <c r="A149" s="580"/>
      <c r="B149" s="97" t="s">
        <v>220</v>
      </c>
      <c r="C149" s="583"/>
      <c r="D149" s="291">
        <f t="shared" si="35"/>
        <v>0.2</v>
      </c>
      <c r="E149" s="88">
        <f>E40+E125</f>
        <v>0.2</v>
      </c>
      <c r="F149" s="88">
        <f t="shared" ref="F149:G149" si="36">F40+F125</f>
        <v>0</v>
      </c>
      <c r="G149" s="88">
        <f t="shared" si="36"/>
        <v>0</v>
      </c>
      <c r="H149" s="92">
        <f t="shared" si="31"/>
        <v>0</v>
      </c>
      <c r="I149" s="92">
        <f t="shared" ref="I149:O151" si="37">I40+I125</f>
        <v>0</v>
      </c>
      <c r="J149" s="92">
        <f t="shared" si="37"/>
        <v>0</v>
      </c>
      <c r="K149" s="92">
        <f t="shared" si="37"/>
        <v>0</v>
      </c>
      <c r="L149" s="93">
        <f t="shared" si="33"/>
        <v>0.2</v>
      </c>
      <c r="M149" s="93">
        <f t="shared" ref="M149:O151" si="38">M40+M125</f>
        <v>0.2</v>
      </c>
      <c r="N149" s="93">
        <f t="shared" si="37"/>
        <v>0</v>
      </c>
      <c r="O149" s="93">
        <f t="shared" si="37"/>
        <v>0</v>
      </c>
    </row>
    <row r="150" spans="1:17" ht="26.25" x14ac:dyDescent="0.25">
      <c r="A150" s="580"/>
      <c r="B150" s="97" t="s">
        <v>199</v>
      </c>
      <c r="C150" s="583"/>
      <c r="D150" s="291">
        <f t="shared" si="35"/>
        <v>209.79999999999998</v>
      </c>
      <c r="E150" s="88">
        <f>E41+E126</f>
        <v>209.79999999999998</v>
      </c>
      <c r="F150" s="88">
        <f>F41+F126</f>
        <v>0</v>
      </c>
      <c r="G150" s="88">
        <f>G41+G126</f>
        <v>0</v>
      </c>
      <c r="H150" s="92">
        <f t="shared" si="31"/>
        <v>0</v>
      </c>
      <c r="I150" s="92">
        <f t="shared" si="37"/>
        <v>0</v>
      </c>
      <c r="J150" s="92">
        <f t="shared" si="37"/>
        <v>0</v>
      </c>
      <c r="K150" s="92">
        <f t="shared" si="37"/>
        <v>0</v>
      </c>
      <c r="L150" s="93">
        <f t="shared" si="33"/>
        <v>209.79999999999998</v>
      </c>
      <c r="M150" s="93">
        <f t="shared" si="38"/>
        <v>209.79999999999998</v>
      </c>
      <c r="N150" s="93">
        <f t="shared" si="38"/>
        <v>0</v>
      </c>
      <c r="O150" s="93">
        <f t="shared" si="38"/>
        <v>0</v>
      </c>
    </row>
    <row r="151" spans="1:17" x14ac:dyDescent="0.25">
      <c r="A151" s="580"/>
      <c r="B151" s="97" t="s">
        <v>221</v>
      </c>
      <c r="C151" s="583"/>
      <c r="D151" s="291">
        <f t="shared" si="35"/>
        <v>285.89999999999998</v>
      </c>
      <c r="E151" s="88">
        <f>E42+E127</f>
        <v>285.89999999999998</v>
      </c>
      <c r="F151" s="88">
        <f>F42+F127</f>
        <v>7.2</v>
      </c>
      <c r="G151" s="88">
        <f>G42+G127</f>
        <v>0</v>
      </c>
      <c r="H151" s="92">
        <f t="shared" si="31"/>
        <v>0</v>
      </c>
      <c r="I151" s="92">
        <f t="shared" si="37"/>
        <v>0</v>
      </c>
      <c r="J151" s="92">
        <f t="shared" si="37"/>
        <v>0</v>
      </c>
      <c r="K151" s="92">
        <f t="shared" si="37"/>
        <v>0</v>
      </c>
      <c r="L151" s="93">
        <f t="shared" si="33"/>
        <v>285.89999999999998</v>
      </c>
      <c r="M151" s="93">
        <f t="shared" si="38"/>
        <v>285.89999999999998</v>
      </c>
      <c r="N151" s="93">
        <f t="shared" si="38"/>
        <v>7.2</v>
      </c>
      <c r="O151" s="93">
        <f t="shared" si="38"/>
        <v>0</v>
      </c>
    </row>
    <row r="152" spans="1:17" x14ac:dyDescent="0.25">
      <c r="A152" s="580"/>
      <c r="B152" s="97" t="s">
        <v>225</v>
      </c>
      <c r="C152" s="583"/>
      <c r="D152" s="291">
        <f t="shared" si="35"/>
        <v>658.1</v>
      </c>
      <c r="E152" s="88">
        <f>E43+E128+E129</f>
        <v>658.1</v>
      </c>
      <c r="F152" s="88">
        <f>F43+F128+F129</f>
        <v>151.29999999999998</v>
      </c>
      <c r="G152" s="88">
        <f>G43+G128+G129</f>
        <v>0</v>
      </c>
      <c r="H152" s="92">
        <f t="shared" si="31"/>
        <v>0</v>
      </c>
      <c r="I152" s="92">
        <f>I43+I128+I129</f>
        <v>0</v>
      </c>
      <c r="J152" s="92">
        <f>J43+J128+J129</f>
        <v>0</v>
      </c>
      <c r="K152" s="92">
        <f>K43+K128+K129</f>
        <v>0</v>
      </c>
      <c r="L152" s="93">
        <f t="shared" si="33"/>
        <v>658.1</v>
      </c>
      <c r="M152" s="93">
        <f>M43+M128+M129</f>
        <v>658.1</v>
      </c>
      <c r="N152" s="93">
        <f>N43+N128+N129</f>
        <v>151.29999999999998</v>
      </c>
      <c r="O152" s="93">
        <f>O43+O128+O129</f>
        <v>0</v>
      </c>
    </row>
    <row r="153" spans="1:17" ht="39" x14ac:dyDescent="0.25">
      <c r="A153" s="580"/>
      <c r="B153" s="97" t="s">
        <v>218</v>
      </c>
      <c r="C153" s="583"/>
      <c r="D153" s="291">
        <f>E153+G153</f>
        <v>226.7</v>
      </c>
      <c r="E153" s="88">
        <f>E47+E51+E55+E59+E63+E67+E71+E75+E79+E83+E84+E98+E100+E102+E104+E106+E108+E110+E112+E114+E116+E118</f>
        <v>226.7</v>
      </c>
      <c r="F153" s="88">
        <f t="shared" ref="F153:G153" si="39">F47+F51+F55+F59+F63+F67+F71+F75+F79+F83+F84+F98+F100+F102+F104+F106+F108+F110+F112+F114+F116+F118</f>
        <v>163.79999999999998</v>
      </c>
      <c r="G153" s="88">
        <f t="shared" si="39"/>
        <v>0</v>
      </c>
      <c r="H153" s="92">
        <f t="shared" si="31"/>
        <v>0</v>
      </c>
      <c r="I153" s="92">
        <f t="shared" ref="I153:O153" si="40">I47+I51+I55+I59+I63+I67+I71+I75+I79+I83+I84+I98+I100+I102+I104+I106+I108+I110+I112+I114+I116+I118</f>
        <v>0</v>
      </c>
      <c r="J153" s="92">
        <f t="shared" si="40"/>
        <v>-0.1</v>
      </c>
      <c r="K153" s="92">
        <f t="shared" si="40"/>
        <v>0</v>
      </c>
      <c r="L153" s="93">
        <f t="shared" si="33"/>
        <v>226.7</v>
      </c>
      <c r="M153" s="93">
        <f t="shared" ref="M153" si="41">M47+M51+M55+M59+M63+M67+M71+M75+M79+M83+M84+M98+M100+M102+M104+M106+M108+M110+M112+M114+M116+M118</f>
        <v>226.7</v>
      </c>
      <c r="N153" s="93">
        <f t="shared" si="40"/>
        <v>163.69999999999999</v>
      </c>
      <c r="O153" s="93">
        <f t="shared" si="40"/>
        <v>0</v>
      </c>
    </row>
    <row r="154" spans="1:17" ht="26.25" x14ac:dyDescent="0.25">
      <c r="A154" s="581"/>
      <c r="B154" s="379" t="s">
        <v>461</v>
      </c>
      <c r="C154" s="584"/>
      <c r="D154" s="291">
        <f t="shared" si="35"/>
        <v>0.4</v>
      </c>
      <c r="E154" s="88">
        <f>E124</f>
        <v>0.4</v>
      </c>
      <c r="F154" s="88">
        <f t="shared" ref="F154:G154" si="42">F124</f>
        <v>0.2</v>
      </c>
      <c r="G154" s="88">
        <f t="shared" si="42"/>
        <v>0</v>
      </c>
      <c r="H154" s="92">
        <f t="shared" si="31"/>
        <v>0</v>
      </c>
      <c r="I154" s="92">
        <f t="shared" ref="I154:O154" si="43">I124</f>
        <v>0</v>
      </c>
      <c r="J154" s="92">
        <f t="shared" si="43"/>
        <v>0</v>
      </c>
      <c r="K154" s="92">
        <f t="shared" si="43"/>
        <v>0</v>
      </c>
      <c r="L154" s="93">
        <f t="shared" si="33"/>
        <v>0.4</v>
      </c>
      <c r="M154" s="93">
        <f t="shared" ref="M154" si="44">M124</f>
        <v>0.4</v>
      </c>
      <c r="N154" s="93">
        <f t="shared" si="43"/>
        <v>0.2</v>
      </c>
      <c r="O154" s="93">
        <f t="shared" si="43"/>
        <v>0</v>
      </c>
    </row>
    <row r="155" spans="1:17" x14ac:dyDescent="0.25">
      <c r="A155" s="6"/>
      <c r="B155" s="114"/>
      <c r="C155" s="123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6"/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6" t="s">
        <v>305</v>
      </c>
      <c r="Q156" s="67">
        <f>SUMIF(C26:C130,1,L26:L130)</f>
        <v>209.4</v>
      </c>
    </row>
    <row r="157" spans="1:17" x14ac:dyDescent="0.25">
      <c r="A157" s="6"/>
      <c r="B157" s="6"/>
      <c r="C157" s="52"/>
      <c r="D157" s="6">
        <v>2562.1</v>
      </c>
      <c r="E157" s="6">
        <v>2558</v>
      </c>
      <c r="F157" s="6">
        <v>959.7</v>
      </c>
      <c r="G157" s="6">
        <v>4.0999999999999996</v>
      </c>
      <c r="H157" s="6"/>
      <c r="I157" s="6"/>
      <c r="J157" s="6"/>
      <c r="K157" s="6"/>
      <c r="L157" s="6"/>
      <c r="M157" s="6"/>
      <c r="N157" s="6"/>
      <c r="O157" s="6"/>
      <c r="P157" s="66" t="s">
        <v>306</v>
      </c>
      <c r="Q157" s="67">
        <f>SUMIF(C26:C130,2,L26:L130)</f>
        <v>24.299999999999997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6" t="s">
        <v>307</v>
      </c>
      <c r="Q158" s="67">
        <f>SUMIF(C26:C126,3,L26:L126)</f>
        <v>380.1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6" t="s">
        <v>308</v>
      </c>
      <c r="Q159" s="67">
        <f>SUMIF(C26:C130,4,L26:L130)</f>
        <v>622.79999999999995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6" t="s">
        <v>311</v>
      </c>
      <c r="Q160" s="67">
        <f>SUMIF(C26:C130,5,L26:L130)</f>
        <v>0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6" t="s">
        <v>309</v>
      </c>
      <c r="Q161" s="67">
        <f>SUMIF(C26:C130,6,L26:L130)</f>
        <v>0</v>
      </c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6" t="s">
        <v>310</v>
      </c>
      <c r="Q162" s="67">
        <f>SUMIF(C26:C126,7,L26:L126)</f>
        <v>168.1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6" t="s">
        <v>312</v>
      </c>
      <c r="Q163" s="67">
        <f>SUMIF(C26:C126,8,L26:L126)</f>
        <v>0</v>
      </c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6" t="s">
        <v>313</v>
      </c>
      <c r="Q164" s="67">
        <f>SUMIF(C26:C130,9,L26:L130)</f>
        <v>0</v>
      </c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6" t="s">
        <v>314</v>
      </c>
      <c r="Q165" s="67">
        <f>SUMIF(C26:C130,10,L26:L130)</f>
        <v>1154</v>
      </c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71" t="s">
        <v>172</v>
      </c>
      <c r="Q166" s="72">
        <f>SUM(Q156:Q165)</f>
        <v>2558.6999999999998</v>
      </c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73"/>
      <c r="Q167" s="73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73"/>
      <c r="Q168" s="73">
        <f>Q166-L132</f>
        <v>0</v>
      </c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</sheetData>
  <mergeCells count="58">
    <mergeCell ref="A122:A128"/>
    <mergeCell ref="A129:A130"/>
    <mergeCell ref="C129:C130"/>
    <mergeCell ref="A132:A154"/>
    <mergeCell ref="C132:C154"/>
    <mergeCell ref="B25:O25"/>
    <mergeCell ref="C86:C87"/>
    <mergeCell ref="B89:O89"/>
    <mergeCell ref="A90:A93"/>
    <mergeCell ref="B95:O95"/>
    <mergeCell ref="H22:H24"/>
    <mergeCell ref="I22:K22"/>
    <mergeCell ref="L22:L24"/>
    <mergeCell ref="M22:O22"/>
    <mergeCell ref="E23:F23"/>
    <mergeCell ref="G23:G24"/>
    <mergeCell ref="I23:J23"/>
    <mergeCell ref="K23:K24"/>
    <mergeCell ref="M23:N23"/>
    <mergeCell ref="O23:O24"/>
    <mergeCell ref="A22:A24"/>
    <mergeCell ref="B22:B24"/>
    <mergeCell ref="C22:C24"/>
    <mergeCell ref="D22:D24"/>
    <mergeCell ref="E22:G22"/>
    <mergeCell ref="C84:C85"/>
    <mergeCell ref="B1:O1"/>
    <mergeCell ref="B2:O2"/>
    <mergeCell ref="B3:O3"/>
    <mergeCell ref="B4:O4"/>
    <mergeCell ref="B5:O5"/>
    <mergeCell ref="B9:O9"/>
    <mergeCell ref="B10:N10"/>
    <mergeCell ref="C100:C101"/>
    <mergeCell ref="C102:C103"/>
    <mergeCell ref="C110:C111"/>
    <mergeCell ref="C114:C115"/>
    <mergeCell ref="C112:C113"/>
    <mergeCell ref="C104:C105"/>
    <mergeCell ref="C108:C109"/>
    <mergeCell ref="C106:C107"/>
    <mergeCell ref="C116:C117"/>
    <mergeCell ref="C118:C119"/>
    <mergeCell ref="B121:O121"/>
    <mergeCell ref="C98:C99"/>
    <mergeCell ref="B6:N6"/>
    <mergeCell ref="B7:O7"/>
    <mergeCell ref="B8:N8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  <mergeCell ref="A20:O20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1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578" t="s">
        <v>328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r="2" spans="1:15" x14ac:dyDescent="0.25">
      <c r="B2" s="578" t="s">
        <v>447</v>
      </c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</row>
    <row r="3" spans="1:15" x14ac:dyDescent="0.25">
      <c r="B3" s="578" t="s">
        <v>504</v>
      </c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</row>
    <row r="4" spans="1:15" x14ac:dyDescent="0.25">
      <c r="B4" s="578" t="s">
        <v>341</v>
      </c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  <c r="O4" s="578"/>
    </row>
    <row r="5" spans="1:15" x14ac:dyDescent="0.25">
      <c r="B5" s="578" t="s">
        <v>564</v>
      </c>
      <c r="C5" s="578"/>
      <c r="D5" s="578"/>
      <c r="E5" s="578"/>
      <c r="F5" s="578"/>
      <c r="G5" s="578"/>
      <c r="H5" s="578"/>
      <c r="I5" s="578"/>
      <c r="J5" s="578"/>
      <c r="K5" s="578"/>
      <c r="L5" s="578"/>
      <c r="M5" s="578"/>
      <c r="N5" s="578"/>
      <c r="O5" s="578"/>
    </row>
    <row r="6" spans="1:15" x14ac:dyDescent="0.25">
      <c r="B6" s="642" t="s">
        <v>536</v>
      </c>
      <c r="C6" s="642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/>
      <c r="O6" s="496"/>
    </row>
    <row r="7" spans="1:15" x14ac:dyDescent="0.25">
      <c r="B7" s="578" t="s">
        <v>565</v>
      </c>
      <c r="C7" s="578"/>
      <c r="D7" s="578"/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</row>
    <row r="8" spans="1:15" x14ac:dyDescent="0.25">
      <c r="B8" s="642" t="s">
        <v>544</v>
      </c>
      <c r="C8" s="642"/>
      <c r="D8" s="642"/>
      <c r="E8" s="642"/>
      <c r="F8" s="642"/>
      <c r="G8" s="642"/>
      <c r="H8" s="642"/>
      <c r="I8" s="642"/>
      <c r="J8" s="642"/>
      <c r="K8" s="642"/>
      <c r="L8" s="642"/>
      <c r="M8" s="642"/>
      <c r="N8" s="642"/>
      <c r="O8" s="496"/>
    </row>
    <row r="9" spans="1:15" x14ac:dyDescent="0.25">
      <c r="B9" s="578" t="s">
        <v>567</v>
      </c>
      <c r="C9" s="578"/>
      <c r="D9" s="578"/>
      <c r="E9" s="578"/>
      <c r="F9" s="578"/>
      <c r="G9" s="578"/>
      <c r="H9" s="578"/>
      <c r="I9" s="578"/>
      <c r="J9" s="578"/>
      <c r="K9" s="578"/>
      <c r="L9" s="578"/>
      <c r="M9" s="578"/>
      <c r="N9" s="578"/>
      <c r="O9" s="578"/>
    </row>
    <row r="10" spans="1:15" x14ac:dyDescent="0.25">
      <c r="B10" s="642" t="s">
        <v>549</v>
      </c>
      <c r="C10" s="642"/>
      <c r="D10" s="642"/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496"/>
    </row>
    <row r="11" spans="1:15" x14ac:dyDescent="0.25">
      <c r="B11" s="578" t="s">
        <v>568</v>
      </c>
      <c r="C11" s="578"/>
      <c r="D11" s="578"/>
      <c r="E11" s="578"/>
      <c r="F11" s="578"/>
      <c r="G11" s="578"/>
      <c r="H11" s="578"/>
      <c r="I11" s="578"/>
      <c r="J11" s="578"/>
      <c r="K11" s="578"/>
      <c r="L11" s="578"/>
      <c r="M11" s="578"/>
      <c r="N11" s="578"/>
      <c r="O11" s="578"/>
    </row>
    <row r="12" spans="1:15" x14ac:dyDescent="0.25">
      <c r="B12" s="642" t="s">
        <v>569</v>
      </c>
      <c r="C12" s="642"/>
      <c r="D12" s="642"/>
      <c r="E12" s="642"/>
      <c r="F12" s="642"/>
      <c r="G12" s="642"/>
      <c r="H12" s="642"/>
      <c r="I12" s="642"/>
      <c r="J12" s="642"/>
      <c r="K12" s="642"/>
      <c r="L12" s="642"/>
      <c r="M12" s="642"/>
      <c r="N12" s="642"/>
      <c r="O12" s="496"/>
    </row>
    <row r="13" spans="1:15" x14ac:dyDescent="0.25">
      <c r="A13" s="6"/>
      <c r="B13" s="6"/>
      <c r="C13" s="131"/>
      <c r="D13" s="6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6"/>
    </row>
    <row r="14" spans="1:15" ht="32.25" customHeight="1" x14ac:dyDescent="0.25">
      <c r="A14" s="596" t="s">
        <v>481</v>
      </c>
      <c r="B14" s="596"/>
      <c r="C14" s="596"/>
      <c r="D14" s="596"/>
      <c r="E14" s="596"/>
      <c r="F14" s="596"/>
      <c r="G14" s="596"/>
      <c r="H14" s="596"/>
      <c r="I14" s="596"/>
      <c r="J14" s="596"/>
      <c r="K14" s="596"/>
      <c r="L14" s="596"/>
      <c r="M14" s="596"/>
      <c r="N14" s="596"/>
      <c r="O14" s="596"/>
    </row>
    <row r="15" spans="1:15" x14ac:dyDescent="0.25">
      <c r="A15" s="500"/>
      <c r="B15" s="500"/>
      <c r="C15" s="500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4" t="s">
        <v>406</v>
      </c>
    </row>
    <row r="16" spans="1:15" ht="15" customHeight="1" x14ac:dyDescent="0.25">
      <c r="A16" s="546" t="s">
        <v>5</v>
      </c>
      <c r="B16" s="549" t="s">
        <v>325</v>
      </c>
      <c r="C16" s="549" t="s">
        <v>54</v>
      </c>
      <c r="D16" s="527" t="s">
        <v>336</v>
      </c>
      <c r="E16" s="531" t="s">
        <v>194</v>
      </c>
      <c r="F16" s="531"/>
      <c r="G16" s="532"/>
      <c r="H16" s="552" t="s">
        <v>338</v>
      </c>
      <c r="I16" s="555" t="s">
        <v>194</v>
      </c>
      <c r="J16" s="556"/>
      <c r="K16" s="557"/>
      <c r="L16" s="597" t="s">
        <v>0</v>
      </c>
      <c r="M16" s="534" t="s">
        <v>194</v>
      </c>
      <c r="N16" s="535"/>
      <c r="O16" s="536"/>
    </row>
    <row r="17" spans="1:17" x14ac:dyDescent="0.25">
      <c r="A17" s="547"/>
      <c r="B17" s="550"/>
      <c r="C17" s="550"/>
      <c r="D17" s="528"/>
      <c r="E17" s="532" t="s">
        <v>1</v>
      </c>
      <c r="F17" s="560"/>
      <c r="G17" s="533" t="s">
        <v>2</v>
      </c>
      <c r="H17" s="553"/>
      <c r="I17" s="566" t="s">
        <v>1</v>
      </c>
      <c r="J17" s="566"/>
      <c r="K17" s="545" t="s">
        <v>2</v>
      </c>
      <c r="L17" s="598"/>
      <c r="M17" s="526" t="s">
        <v>1</v>
      </c>
      <c r="N17" s="526"/>
      <c r="O17" s="537" t="s">
        <v>2</v>
      </c>
    </row>
    <row r="18" spans="1:17" ht="28.5" customHeight="1" x14ac:dyDescent="0.25">
      <c r="A18" s="548"/>
      <c r="B18" s="551"/>
      <c r="C18" s="551"/>
      <c r="D18" s="529"/>
      <c r="E18" s="484" t="s">
        <v>3</v>
      </c>
      <c r="F18" s="485" t="s">
        <v>4</v>
      </c>
      <c r="G18" s="533"/>
      <c r="H18" s="554"/>
      <c r="I18" s="489" t="s">
        <v>3</v>
      </c>
      <c r="J18" s="479" t="s">
        <v>4</v>
      </c>
      <c r="K18" s="545"/>
      <c r="L18" s="599"/>
      <c r="M18" s="482" t="s">
        <v>3</v>
      </c>
      <c r="N18" s="478" t="s">
        <v>4</v>
      </c>
      <c r="O18" s="537"/>
    </row>
    <row r="19" spans="1:17" ht="15.95" customHeight="1" x14ac:dyDescent="0.25">
      <c r="A19" s="19" t="s">
        <v>71</v>
      </c>
      <c r="B19" s="523" t="s">
        <v>171</v>
      </c>
      <c r="C19" s="524"/>
      <c r="D19" s="524"/>
      <c r="E19" s="524"/>
      <c r="F19" s="524"/>
      <c r="G19" s="524"/>
      <c r="H19" s="524"/>
      <c r="I19" s="524"/>
      <c r="J19" s="524"/>
      <c r="K19" s="524"/>
      <c r="L19" s="524"/>
      <c r="M19" s="524"/>
      <c r="N19" s="524"/>
      <c r="O19" s="525"/>
    </row>
    <row r="20" spans="1:17" ht="15" customHeight="1" x14ac:dyDescent="0.25">
      <c r="A20" s="5" t="s">
        <v>182</v>
      </c>
      <c r="B20" s="132" t="s">
        <v>20</v>
      </c>
      <c r="C20" s="77"/>
      <c r="D20" s="8">
        <f t="shared" ref="D20:O20" si="0">D21+D22</f>
        <v>745.6</v>
      </c>
      <c r="E20" s="8">
        <f t="shared" si="0"/>
        <v>745.6</v>
      </c>
      <c r="F20" s="8">
        <f t="shared" si="0"/>
        <v>532.70000000000005</v>
      </c>
      <c r="G20" s="8">
        <f t="shared" si="0"/>
        <v>0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si="0"/>
        <v>745.6</v>
      </c>
      <c r="M20" s="11">
        <f t="shared" si="0"/>
        <v>745.6</v>
      </c>
      <c r="N20" s="11">
        <f t="shared" si="0"/>
        <v>532.70000000000005</v>
      </c>
      <c r="O20" s="11">
        <f t="shared" si="0"/>
        <v>0</v>
      </c>
      <c r="P20" s="66" t="s">
        <v>305</v>
      </c>
      <c r="Q20" s="67"/>
    </row>
    <row r="21" spans="1:17" ht="15" customHeight="1" x14ac:dyDescent="0.25">
      <c r="A21" s="19"/>
      <c r="B21" s="132"/>
      <c r="C21" s="30" t="s">
        <v>30</v>
      </c>
      <c r="D21" s="16">
        <f>E21+G21</f>
        <v>3.7</v>
      </c>
      <c r="E21" s="16">
        <v>3.7</v>
      </c>
      <c r="F21" s="16"/>
      <c r="G21" s="16"/>
      <c r="H21" s="10">
        <f t="shared" ref="H21:H58" si="1">I21+K21</f>
        <v>0</v>
      </c>
      <c r="I21" s="10"/>
      <c r="J21" s="10"/>
      <c r="K21" s="10"/>
      <c r="L21" s="12">
        <f t="shared" ref="L21:L58" si="2">M21+O21</f>
        <v>3.7</v>
      </c>
      <c r="M21" s="12">
        <f t="shared" ref="M21:O36" si="3">E21+I21</f>
        <v>3.7</v>
      </c>
      <c r="N21" s="12">
        <f t="shared" si="3"/>
        <v>0</v>
      </c>
      <c r="O21" s="12">
        <f t="shared" si="3"/>
        <v>0</v>
      </c>
      <c r="P21" s="66" t="s">
        <v>306</v>
      </c>
      <c r="Q21" s="67"/>
    </row>
    <row r="22" spans="1:17" ht="15" customHeight="1" x14ac:dyDescent="0.25">
      <c r="A22" s="133"/>
      <c r="B22" s="134"/>
      <c r="C22" s="30" t="s">
        <v>51</v>
      </c>
      <c r="D22" s="16">
        <f>E22+G22</f>
        <v>741.9</v>
      </c>
      <c r="E22" s="16">
        <v>741.9</v>
      </c>
      <c r="F22" s="16">
        <v>532.70000000000005</v>
      </c>
      <c r="G22" s="16"/>
      <c r="H22" s="10">
        <f t="shared" si="1"/>
        <v>0</v>
      </c>
      <c r="I22" s="10"/>
      <c r="J22" s="10"/>
      <c r="K22" s="10"/>
      <c r="L22" s="12">
        <f t="shared" si="2"/>
        <v>741.9</v>
      </c>
      <c r="M22" s="12">
        <f t="shared" si="3"/>
        <v>741.9</v>
      </c>
      <c r="N22" s="12">
        <f t="shared" si="3"/>
        <v>532.70000000000005</v>
      </c>
      <c r="O22" s="12">
        <f t="shared" si="3"/>
        <v>0</v>
      </c>
      <c r="P22" s="66" t="s">
        <v>307</v>
      </c>
      <c r="Q22" s="67"/>
    </row>
    <row r="23" spans="1:17" ht="15" customHeight="1" x14ac:dyDescent="0.25">
      <c r="A23" s="19" t="s">
        <v>72</v>
      </c>
      <c r="B23" s="132" t="s">
        <v>55</v>
      </c>
      <c r="C23" s="30" t="s">
        <v>51</v>
      </c>
      <c r="D23" s="16">
        <f>E23+G23</f>
        <v>419.2</v>
      </c>
      <c r="E23" s="16">
        <v>419.2</v>
      </c>
      <c r="F23" s="16">
        <v>312.8</v>
      </c>
      <c r="G23" s="16"/>
      <c r="H23" s="10">
        <f t="shared" si="1"/>
        <v>0</v>
      </c>
      <c r="I23" s="10"/>
      <c r="J23" s="10"/>
      <c r="K23" s="10"/>
      <c r="L23" s="12">
        <f t="shared" si="2"/>
        <v>419.2</v>
      </c>
      <c r="M23" s="12">
        <f t="shared" si="3"/>
        <v>419.2</v>
      </c>
      <c r="N23" s="12">
        <f t="shared" si="3"/>
        <v>312.8</v>
      </c>
      <c r="O23" s="12">
        <f t="shared" si="3"/>
        <v>0</v>
      </c>
      <c r="P23" s="66" t="s">
        <v>308</v>
      </c>
      <c r="Q23" s="67"/>
    </row>
    <row r="24" spans="1:17" ht="15" customHeight="1" x14ac:dyDescent="0.25">
      <c r="A24" s="5" t="s">
        <v>73</v>
      </c>
      <c r="B24" s="29" t="s">
        <v>33</v>
      </c>
      <c r="C24" s="30" t="s">
        <v>51</v>
      </c>
      <c r="D24" s="16">
        <f t="shared" ref="D24:D58" si="4">E24+G24</f>
        <v>505.1</v>
      </c>
      <c r="E24" s="16">
        <v>505.1</v>
      </c>
      <c r="F24" s="16">
        <v>375.6</v>
      </c>
      <c r="G24" s="16"/>
      <c r="H24" s="10">
        <f t="shared" si="1"/>
        <v>0</v>
      </c>
      <c r="I24" s="10"/>
      <c r="J24" s="10"/>
      <c r="K24" s="10"/>
      <c r="L24" s="12">
        <f t="shared" si="2"/>
        <v>505.1</v>
      </c>
      <c r="M24" s="12">
        <f t="shared" si="3"/>
        <v>505.1</v>
      </c>
      <c r="N24" s="12">
        <f t="shared" si="3"/>
        <v>375.6</v>
      </c>
      <c r="O24" s="12">
        <f t="shared" si="3"/>
        <v>0</v>
      </c>
      <c r="P24" s="66" t="s">
        <v>311</v>
      </c>
      <c r="Q24" s="67"/>
    </row>
    <row r="25" spans="1:17" ht="15" customHeight="1" x14ac:dyDescent="0.25">
      <c r="A25" s="5" t="s">
        <v>74</v>
      </c>
      <c r="B25" s="29" t="s">
        <v>160</v>
      </c>
      <c r="C25" s="30" t="s">
        <v>51</v>
      </c>
      <c r="D25" s="16">
        <f t="shared" si="4"/>
        <v>713.8</v>
      </c>
      <c r="E25" s="16">
        <v>713.8</v>
      </c>
      <c r="F25" s="16">
        <v>531.20000000000005</v>
      </c>
      <c r="G25" s="16"/>
      <c r="H25" s="10">
        <f t="shared" si="1"/>
        <v>0</v>
      </c>
      <c r="I25" s="10"/>
      <c r="J25" s="10"/>
      <c r="K25" s="10"/>
      <c r="L25" s="12">
        <f t="shared" si="2"/>
        <v>713.8</v>
      </c>
      <c r="M25" s="12">
        <f t="shared" si="3"/>
        <v>713.8</v>
      </c>
      <c r="N25" s="12">
        <f t="shared" si="3"/>
        <v>531.20000000000005</v>
      </c>
      <c r="O25" s="12">
        <f t="shared" si="3"/>
        <v>0</v>
      </c>
      <c r="P25" s="66" t="s">
        <v>309</v>
      </c>
      <c r="Q25" s="67"/>
    </row>
    <row r="26" spans="1:17" ht="15" customHeight="1" x14ac:dyDescent="0.25">
      <c r="A26" s="5" t="s">
        <v>75</v>
      </c>
      <c r="B26" s="29" t="s">
        <v>416</v>
      </c>
      <c r="C26" s="30" t="s">
        <v>51</v>
      </c>
      <c r="D26" s="16">
        <f t="shared" si="4"/>
        <v>390.1</v>
      </c>
      <c r="E26" s="16">
        <v>390.1</v>
      </c>
      <c r="F26" s="16">
        <v>282.7</v>
      </c>
      <c r="G26" s="16"/>
      <c r="H26" s="10">
        <f t="shared" si="1"/>
        <v>0</v>
      </c>
      <c r="I26" s="10"/>
      <c r="J26" s="10"/>
      <c r="K26" s="10"/>
      <c r="L26" s="12">
        <f t="shared" si="2"/>
        <v>390.1</v>
      </c>
      <c r="M26" s="12">
        <f t="shared" si="3"/>
        <v>390.1</v>
      </c>
      <c r="N26" s="12">
        <f t="shared" si="3"/>
        <v>282.7</v>
      </c>
      <c r="O26" s="12">
        <f t="shared" si="3"/>
        <v>0</v>
      </c>
      <c r="P26" s="66" t="s">
        <v>310</v>
      </c>
      <c r="Q26" s="67"/>
    </row>
    <row r="27" spans="1:17" ht="15" customHeight="1" x14ac:dyDescent="0.25">
      <c r="A27" s="13" t="s">
        <v>76</v>
      </c>
      <c r="B27" s="18" t="s">
        <v>152</v>
      </c>
      <c r="C27" s="30" t="s">
        <v>51</v>
      </c>
      <c r="D27" s="16">
        <f t="shared" si="4"/>
        <v>296.89999999999998</v>
      </c>
      <c r="E27" s="16">
        <v>296.89999999999998</v>
      </c>
      <c r="F27" s="16">
        <v>221.4</v>
      </c>
      <c r="G27" s="16"/>
      <c r="H27" s="10">
        <f t="shared" si="1"/>
        <v>0</v>
      </c>
      <c r="I27" s="10"/>
      <c r="J27" s="10"/>
      <c r="K27" s="10"/>
      <c r="L27" s="12">
        <f t="shared" si="2"/>
        <v>296.89999999999998</v>
      </c>
      <c r="M27" s="12">
        <f t="shared" si="3"/>
        <v>296.89999999999998</v>
      </c>
      <c r="N27" s="12">
        <f t="shared" si="3"/>
        <v>221.4</v>
      </c>
      <c r="O27" s="12">
        <f t="shared" si="3"/>
        <v>0</v>
      </c>
      <c r="P27" s="66" t="s">
        <v>312</v>
      </c>
      <c r="Q27" s="67">
        <f>L21+L58</f>
        <v>11.8</v>
      </c>
    </row>
    <row r="28" spans="1:17" ht="15" customHeight="1" x14ac:dyDescent="0.25">
      <c r="A28" s="19" t="s">
        <v>77</v>
      </c>
      <c r="B28" s="31" t="s">
        <v>342</v>
      </c>
      <c r="C28" s="30" t="s">
        <v>51</v>
      </c>
      <c r="D28" s="16">
        <f t="shared" si="4"/>
        <v>399.1</v>
      </c>
      <c r="E28" s="16">
        <v>399.1</v>
      </c>
      <c r="F28" s="16">
        <v>298.39999999999998</v>
      </c>
      <c r="G28" s="16"/>
      <c r="H28" s="10">
        <f t="shared" si="1"/>
        <v>0</v>
      </c>
      <c r="I28" s="10"/>
      <c r="J28" s="10"/>
      <c r="K28" s="10"/>
      <c r="L28" s="12">
        <f t="shared" si="2"/>
        <v>399.1</v>
      </c>
      <c r="M28" s="12">
        <f t="shared" si="3"/>
        <v>399.1</v>
      </c>
      <c r="N28" s="12">
        <f t="shared" si="3"/>
        <v>298.39999999999998</v>
      </c>
      <c r="O28" s="12">
        <f t="shared" si="3"/>
        <v>0</v>
      </c>
      <c r="P28" s="66" t="s">
        <v>313</v>
      </c>
      <c r="Q28" s="67">
        <f>SUM(L22:L57)</f>
        <v>8933.6</v>
      </c>
    </row>
    <row r="29" spans="1:17" ht="15" customHeight="1" x14ac:dyDescent="0.25">
      <c r="A29" s="5" t="s">
        <v>78</v>
      </c>
      <c r="B29" s="29" t="s">
        <v>417</v>
      </c>
      <c r="C29" s="15" t="s">
        <v>51</v>
      </c>
      <c r="D29" s="16">
        <f t="shared" si="4"/>
        <v>444.4</v>
      </c>
      <c r="E29" s="16">
        <v>444.4</v>
      </c>
      <c r="F29" s="16">
        <v>328.4</v>
      </c>
      <c r="G29" s="16"/>
      <c r="H29" s="10">
        <f t="shared" si="1"/>
        <v>0</v>
      </c>
      <c r="I29" s="10"/>
      <c r="J29" s="10"/>
      <c r="K29" s="10"/>
      <c r="L29" s="12">
        <f t="shared" si="2"/>
        <v>444.4</v>
      </c>
      <c r="M29" s="12">
        <f t="shared" si="3"/>
        <v>444.4</v>
      </c>
      <c r="N29" s="12">
        <f t="shared" si="3"/>
        <v>328.4</v>
      </c>
      <c r="O29" s="12">
        <f t="shared" si="3"/>
        <v>0</v>
      </c>
      <c r="P29" s="66" t="s">
        <v>314</v>
      </c>
      <c r="Q29" s="67"/>
    </row>
    <row r="30" spans="1:17" ht="15" customHeight="1" x14ac:dyDescent="0.25">
      <c r="A30" s="5" t="s">
        <v>79</v>
      </c>
      <c r="B30" s="29" t="s">
        <v>418</v>
      </c>
      <c r="C30" s="15" t="s">
        <v>51</v>
      </c>
      <c r="D30" s="16">
        <f t="shared" si="4"/>
        <v>591.1</v>
      </c>
      <c r="E30" s="16">
        <v>591.1</v>
      </c>
      <c r="F30" s="16">
        <v>438.2</v>
      </c>
      <c r="G30" s="16"/>
      <c r="H30" s="10">
        <f t="shared" si="1"/>
        <v>0</v>
      </c>
      <c r="I30" s="10"/>
      <c r="J30" s="10"/>
      <c r="K30" s="10"/>
      <c r="L30" s="12">
        <f t="shared" si="2"/>
        <v>591.1</v>
      </c>
      <c r="M30" s="12">
        <f t="shared" si="3"/>
        <v>591.1</v>
      </c>
      <c r="N30" s="12">
        <f t="shared" si="3"/>
        <v>438.2</v>
      </c>
      <c r="O30" s="12">
        <f t="shared" si="3"/>
        <v>0</v>
      </c>
      <c r="P30" s="71" t="s">
        <v>172</v>
      </c>
      <c r="Q30" s="72">
        <f>SUM(Q20:Q29)</f>
        <v>8945.4</v>
      </c>
    </row>
    <row r="31" spans="1:17" ht="15" customHeight="1" x14ac:dyDescent="0.25">
      <c r="A31" s="5" t="s">
        <v>80</v>
      </c>
      <c r="B31" s="29" t="s">
        <v>419</v>
      </c>
      <c r="C31" s="15" t="s">
        <v>51</v>
      </c>
      <c r="D31" s="16">
        <f t="shared" si="4"/>
        <v>494.6</v>
      </c>
      <c r="E31" s="16">
        <v>494.6</v>
      </c>
      <c r="F31" s="16">
        <v>366</v>
      </c>
      <c r="G31" s="16"/>
      <c r="H31" s="10">
        <f t="shared" si="1"/>
        <v>0</v>
      </c>
      <c r="I31" s="10"/>
      <c r="J31" s="10"/>
      <c r="K31" s="10"/>
      <c r="L31" s="12">
        <f t="shared" si="2"/>
        <v>494.6</v>
      </c>
      <c r="M31" s="12">
        <f t="shared" si="3"/>
        <v>494.6</v>
      </c>
      <c r="N31" s="12">
        <f t="shared" si="3"/>
        <v>366</v>
      </c>
      <c r="O31" s="12">
        <f t="shared" si="3"/>
        <v>0</v>
      </c>
      <c r="P31" s="73"/>
      <c r="Q31" s="73"/>
    </row>
    <row r="32" spans="1:17" ht="15" customHeight="1" x14ac:dyDescent="0.25">
      <c r="A32" s="5" t="s">
        <v>81</v>
      </c>
      <c r="B32" s="29" t="s">
        <v>391</v>
      </c>
      <c r="C32" s="15" t="s">
        <v>51</v>
      </c>
      <c r="D32" s="16">
        <f t="shared" si="4"/>
        <v>576.20000000000005</v>
      </c>
      <c r="E32" s="16">
        <v>576.20000000000005</v>
      </c>
      <c r="F32" s="16">
        <v>426.1</v>
      </c>
      <c r="G32" s="16"/>
      <c r="H32" s="10">
        <f t="shared" si="1"/>
        <v>0</v>
      </c>
      <c r="I32" s="10"/>
      <c r="J32" s="10"/>
      <c r="K32" s="10"/>
      <c r="L32" s="12">
        <f t="shared" si="2"/>
        <v>576.20000000000005</v>
      </c>
      <c r="M32" s="12">
        <f t="shared" si="3"/>
        <v>576.20000000000005</v>
      </c>
      <c r="N32" s="12">
        <f t="shared" si="3"/>
        <v>426.1</v>
      </c>
      <c r="O32" s="12">
        <f t="shared" si="3"/>
        <v>0</v>
      </c>
      <c r="P32" s="73"/>
      <c r="Q32" s="73">
        <f>Q30-L59</f>
        <v>0</v>
      </c>
    </row>
    <row r="33" spans="1:17" ht="15" customHeight="1" x14ac:dyDescent="0.25">
      <c r="A33" s="5" t="s">
        <v>82</v>
      </c>
      <c r="B33" s="85" t="s">
        <v>46</v>
      </c>
      <c r="C33" s="30" t="s">
        <v>51</v>
      </c>
      <c r="D33" s="16">
        <f t="shared" si="4"/>
        <v>160.5</v>
      </c>
      <c r="E33" s="16">
        <v>160.5</v>
      </c>
      <c r="F33" s="16">
        <v>120.8</v>
      </c>
      <c r="G33" s="16"/>
      <c r="H33" s="10">
        <f t="shared" si="1"/>
        <v>0</v>
      </c>
      <c r="I33" s="10"/>
      <c r="J33" s="10"/>
      <c r="K33" s="10"/>
      <c r="L33" s="12">
        <f t="shared" si="2"/>
        <v>160.5</v>
      </c>
      <c r="M33" s="12">
        <f t="shared" si="3"/>
        <v>160.5</v>
      </c>
      <c r="N33" s="12">
        <f t="shared" si="3"/>
        <v>120.8</v>
      </c>
      <c r="O33" s="12">
        <f t="shared" si="3"/>
        <v>0</v>
      </c>
    </row>
    <row r="34" spans="1:17" ht="15" customHeight="1" x14ac:dyDescent="0.25">
      <c r="A34" s="5" t="s">
        <v>83</v>
      </c>
      <c r="B34" s="29" t="s">
        <v>43</v>
      </c>
      <c r="C34" s="30" t="s">
        <v>51</v>
      </c>
      <c r="D34" s="16">
        <f t="shared" si="4"/>
        <v>155.30000000000001</v>
      </c>
      <c r="E34" s="16">
        <v>155.30000000000001</v>
      </c>
      <c r="F34" s="16">
        <v>116.6</v>
      </c>
      <c r="G34" s="16"/>
      <c r="H34" s="10">
        <f t="shared" si="1"/>
        <v>0</v>
      </c>
      <c r="I34" s="10"/>
      <c r="J34" s="10">
        <v>0.1</v>
      </c>
      <c r="K34" s="10"/>
      <c r="L34" s="12">
        <f t="shared" si="2"/>
        <v>155.30000000000001</v>
      </c>
      <c r="M34" s="12">
        <f t="shared" si="3"/>
        <v>155.30000000000001</v>
      </c>
      <c r="N34" s="12">
        <f t="shared" si="3"/>
        <v>116.69999999999999</v>
      </c>
      <c r="O34" s="12">
        <f t="shared" si="3"/>
        <v>0</v>
      </c>
      <c r="Q34" s="2">
        <f>L59-Q30</f>
        <v>0</v>
      </c>
    </row>
    <row r="35" spans="1:17" ht="15" customHeight="1" x14ac:dyDescent="0.25">
      <c r="A35" s="5" t="s">
        <v>84</v>
      </c>
      <c r="B35" s="29" t="s">
        <v>45</v>
      </c>
      <c r="C35" s="30" t="s">
        <v>51</v>
      </c>
      <c r="D35" s="16">
        <f t="shared" si="4"/>
        <v>161.80000000000001</v>
      </c>
      <c r="E35" s="16">
        <v>161.80000000000001</v>
      </c>
      <c r="F35" s="16">
        <v>121.6</v>
      </c>
      <c r="G35" s="16"/>
      <c r="H35" s="10">
        <f t="shared" si="1"/>
        <v>0</v>
      </c>
      <c r="I35" s="10"/>
      <c r="J35" s="10"/>
      <c r="K35" s="10"/>
      <c r="L35" s="12">
        <f t="shared" si="2"/>
        <v>161.80000000000001</v>
      </c>
      <c r="M35" s="12">
        <f t="shared" si="3"/>
        <v>161.80000000000001</v>
      </c>
      <c r="N35" s="12">
        <f t="shared" si="3"/>
        <v>121.6</v>
      </c>
      <c r="O35" s="12">
        <f t="shared" si="3"/>
        <v>0</v>
      </c>
    </row>
    <row r="36" spans="1:17" ht="15" customHeight="1" x14ac:dyDescent="0.25">
      <c r="A36" s="5" t="s">
        <v>85</v>
      </c>
      <c r="B36" s="29" t="s">
        <v>165</v>
      </c>
      <c r="C36" s="30" t="s">
        <v>51</v>
      </c>
      <c r="D36" s="16">
        <f t="shared" si="4"/>
        <v>282.39999999999998</v>
      </c>
      <c r="E36" s="16">
        <v>282.39999999999998</v>
      </c>
      <c r="F36" s="16">
        <v>211.7</v>
      </c>
      <c r="G36" s="16"/>
      <c r="H36" s="10">
        <f t="shared" si="1"/>
        <v>0</v>
      </c>
      <c r="I36" s="10"/>
      <c r="J36" s="10"/>
      <c r="K36" s="10"/>
      <c r="L36" s="12">
        <f t="shared" si="2"/>
        <v>282.39999999999998</v>
      </c>
      <c r="M36" s="12">
        <f t="shared" si="3"/>
        <v>282.39999999999998</v>
      </c>
      <c r="N36" s="12">
        <f t="shared" si="3"/>
        <v>211.7</v>
      </c>
      <c r="O36" s="12">
        <f t="shared" si="3"/>
        <v>0</v>
      </c>
    </row>
    <row r="37" spans="1:17" ht="15" customHeight="1" x14ac:dyDescent="0.25">
      <c r="A37" s="5" t="s">
        <v>86</v>
      </c>
      <c r="B37" s="29" t="s">
        <v>44</v>
      </c>
      <c r="C37" s="30" t="s">
        <v>51</v>
      </c>
      <c r="D37" s="16">
        <f t="shared" si="4"/>
        <v>110.6</v>
      </c>
      <c r="E37" s="16">
        <v>110.6</v>
      </c>
      <c r="F37" s="16">
        <v>82.8</v>
      </c>
      <c r="G37" s="16"/>
      <c r="H37" s="10">
        <f t="shared" si="1"/>
        <v>0</v>
      </c>
      <c r="I37" s="10"/>
      <c r="J37" s="10"/>
      <c r="K37" s="10"/>
      <c r="L37" s="12">
        <f t="shared" si="2"/>
        <v>110.6</v>
      </c>
      <c r="M37" s="12">
        <f t="shared" ref="M37:O65" si="5">E37+I37</f>
        <v>110.6</v>
      </c>
      <c r="N37" s="12">
        <f t="shared" si="5"/>
        <v>82.8</v>
      </c>
      <c r="O37" s="12">
        <f t="shared" si="5"/>
        <v>0</v>
      </c>
    </row>
    <row r="38" spans="1:17" ht="15" customHeight="1" x14ac:dyDescent="0.25">
      <c r="A38" s="5" t="s">
        <v>87</v>
      </c>
      <c r="B38" s="85" t="s">
        <v>47</v>
      </c>
      <c r="C38" s="30" t="s">
        <v>51</v>
      </c>
      <c r="D38" s="16">
        <f t="shared" si="4"/>
        <v>237.2</v>
      </c>
      <c r="E38" s="16">
        <v>237.2</v>
      </c>
      <c r="F38" s="16">
        <v>177.6</v>
      </c>
      <c r="G38" s="16"/>
      <c r="H38" s="10">
        <f t="shared" si="1"/>
        <v>0</v>
      </c>
      <c r="I38" s="10"/>
      <c r="J38" s="10"/>
      <c r="K38" s="10"/>
      <c r="L38" s="12">
        <f t="shared" si="2"/>
        <v>237.2</v>
      </c>
      <c r="M38" s="12">
        <f t="shared" si="5"/>
        <v>237.2</v>
      </c>
      <c r="N38" s="12">
        <f t="shared" si="5"/>
        <v>177.6</v>
      </c>
      <c r="O38" s="12">
        <f t="shared" si="5"/>
        <v>0</v>
      </c>
    </row>
    <row r="39" spans="1:17" ht="15" customHeight="1" x14ac:dyDescent="0.25">
      <c r="A39" s="5" t="s">
        <v>88</v>
      </c>
      <c r="B39" s="33" t="s">
        <v>392</v>
      </c>
      <c r="C39" s="30" t="s">
        <v>51</v>
      </c>
      <c r="D39" s="16">
        <f t="shared" si="4"/>
        <v>169.6</v>
      </c>
      <c r="E39" s="16">
        <v>169.6</v>
      </c>
      <c r="F39" s="16">
        <v>127.5</v>
      </c>
      <c r="G39" s="16"/>
      <c r="H39" s="10">
        <f t="shared" si="1"/>
        <v>0</v>
      </c>
      <c r="I39" s="10"/>
      <c r="J39" s="10"/>
      <c r="K39" s="10"/>
      <c r="L39" s="12">
        <f t="shared" si="2"/>
        <v>169.6</v>
      </c>
      <c r="M39" s="12">
        <f>E39+I39</f>
        <v>169.6</v>
      </c>
      <c r="N39" s="12">
        <f>F39+J39</f>
        <v>127.5</v>
      </c>
      <c r="O39" s="12">
        <f>G39+K39</f>
        <v>0</v>
      </c>
    </row>
    <row r="40" spans="1:17" ht="15" customHeight="1" x14ac:dyDescent="0.25">
      <c r="A40" s="5" t="s">
        <v>89</v>
      </c>
      <c r="B40" s="29" t="s">
        <v>42</v>
      </c>
      <c r="C40" s="30" t="s">
        <v>51</v>
      </c>
      <c r="D40" s="16">
        <f t="shared" si="4"/>
        <v>198.6</v>
      </c>
      <c r="E40" s="16">
        <v>198.6</v>
      </c>
      <c r="F40" s="16">
        <v>147.6</v>
      </c>
      <c r="G40" s="16"/>
      <c r="H40" s="10">
        <f t="shared" si="1"/>
        <v>0</v>
      </c>
      <c r="I40" s="10"/>
      <c r="J40" s="10"/>
      <c r="K40" s="10"/>
      <c r="L40" s="12">
        <f t="shared" si="2"/>
        <v>198.6</v>
      </c>
      <c r="M40" s="12">
        <f t="shared" si="5"/>
        <v>198.6</v>
      </c>
      <c r="N40" s="12">
        <f t="shared" si="5"/>
        <v>147.6</v>
      </c>
      <c r="O40" s="12">
        <f t="shared" si="5"/>
        <v>0</v>
      </c>
    </row>
    <row r="41" spans="1:17" ht="15" customHeight="1" x14ac:dyDescent="0.25">
      <c r="A41" s="5" t="s">
        <v>90</v>
      </c>
      <c r="B41" s="34" t="s">
        <v>393</v>
      </c>
      <c r="C41" s="30" t="s">
        <v>51</v>
      </c>
      <c r="D41" s="16">
        <f>E41+G41</f>
        <v>100.7</v>
      </c>
      <c r="E41" s="16">
        <v>100.7</v>
      </c>
      <c r="F41" s="16">
        <v>69.400000000000006</v>
      </c>
      <c r="G41" s="16"/>
      <c r="H41" s="10">
        <f>I41+K41</f>
        <v>0</v>
      </c>
      <c r="I41" s="10"/>
      <c r="J41" s="10">
        <v>-0.3</v>
      </c>
      <c r="K41" s="10"/>
      <c r="L41" s="12">
        <f>M41+O41</f>
        <v>100.7</v>
      </c>
      <c r="M41" s="12">
        <f>E41+I41</f>
        <v>100.7</v>
      </c>
      <c r="N41" s="12">
        <f>F41+J41</f>
        <v>69.100000000000009</v>
      </c>
      <c r="O41" s="12">
        <f>G41+K41</f>
        <v>0</v>
      </c>
    </row>
    <row r="42" spans="1:17" ht="15" customHeight="1" x14ac:dyDescent="0.25">
      <c r="A42" s="32" t="s">
        <v>91</v>
      </c>
      <c r="B42" s="85" t="s">
        <v>41</v>
      </c>
      <c r="C42" s="30" t="s">
        <v>51</v>
      </c>
      <c r="D42" s="16">
        <f t="shared" si="4"/>
        <v>99.9</v>
      </c>
      <c r="E42" s="16">
        <v>99.9</v>
      </c>
      <c r="F42" s="16">
        <v>74.599999999999994</v>
      </c>
      <c r="G42" s="16"/>
      <c r="H42" s="10">
        <f t="shared" si="1"/>
        <v>0</v>
      </c>
      <c r="I42" s="10"/>
      <c r="J42" s="10"/>
      <c r="K42" s="10"/>
      <c r="L42" s="12">
        <f t="shared" si="2"/>
        <v>99.9</v>
      </c>
      <c r="M42" s="12">
        <f t="shared" si="5"/>
        <v>99.9</v>
      </c>
      <c r="N42" s="12">
        <f t="shared" si="5"/>
        <v>74.599999999999994</v>
      </c>
      <c r="O42" s="12">
        <f t="shared" si="5"/>
        <v>0</v>
      </c>
    </row>
    <row r="43" spans="1:17" ht="15" customHeight="1" x14ac:dyDescent="0.25">
      <c r="A43" s="5" t="s">
        <v>92</v>
      </c>
      <c r="B43" s="29" t="s">
        <v>161</v>
      </c>
      <c r="C43" s="30" t="s">
        <v>51</v>
      </c>
      <c r="D43" s="16">
        <f t="shared" si="4"/>
        <v>84.4</v>
      </c>
      <c r="E43" s="16">
        <v>84.4</v>
      </c>
      <c r="F43" s="16">
        <v>63.4</v>
      </c>
      <c r="G43" s="16"/>
      <c r="H43" s="10">
        <f t="shared" si="1"/>
        <v>0</v>
      </c>
      <c r="I43" s="10"/>
      <c r="J43" s="10"/>
      <c r="K43" s="10"/>
      <c r="L43" s="12">
        <f t="shared" si="2"/>
        <v>84.4</v>
      </c>
      <c r="M43" s="12">
        <f t="shared" si="5"/>
        <v>84.4</v>
      </c>
      <c r="N43" s="12">
        <f t="shared" si="5"/>
        <v>63.4</v>
      </c>
      <c r="O43" s="12">
        <f t="shared" si="5"/>
        <v>0</v>
      </c>
    </row>
    <row r="44" spans="1:17" ht="15" customHeight="1" x14ac:dyDescent="0.25">
      <c r="A44" s="5" t="s">
        <v>93</v>
      </c>
      <c r="B44" s="29" t="s">
        <v>153</v>
      </c>
      <c r="C44" s="30" t="s">
        <v>51</v>
      </c>
      <c r="D44" s="16">
        <f t="shared" si="4"/>
        <v>187.4</v>
      </c>
      <c r="E44" s="16">
        <v>187.4</v>
      </c>
      <c r="F44" s="16">
        <v>137.69999999999999</v>
      </c>
      <c r="G44" s="16"/>
      <c r="H44" s="10">
        <f t="shared" si="1"/>
        <v>0</v>
      </c>
      <c r="I44" s="10"/>
      <c r="J44" s="10"/>
      <c r="K44" s="10"/>
      <c r="L44" s="12">
        <f t="shared" si="2"/>
        <v>187.4</v>
      </c>
      <c r="M44" s="12">
        <f t="shared" si="5"/>
        <v>187.4</v>
      </c>
      <c r="N44" s="12">
        <f t="shared" si="5"/>
        <v>137.69999999999999</v>
      </c>
      <c r="O44" s="12">
        <f t="shared" si="5"/>
        <v>0</v>
      </c>
    </row>
    <row r="45" spans="1:17" ht="15" customHeight="1" x14ac:dyDescent="0.25">
      <c r="A45" s="32" t="s">
        <v>94</v>
      </c>
      <c r="B45" s="29" t="s">
        <v>34</v>
      </c>
      <c r="C45" s="30" t="s">
        <v>51</v>
      </c>
      <c r="D45" s="16">
        <f t="shared" si="4"/>
        <v>110.4</v>
      </c>
      <c r="E45" s="16">
        <v>110.4</v>
      </c>
      <c r="F45" s="16">
        <v>81.400000000000006</v>
      </c>
      <c r="G45" s="16"/>
      <c r="H45" s="10">
        <f t="shared" si="1"/>
        <v>0</v>
      </c>
      <c r="I45" s="10"/>
      <c r="J45" s="10"/>
      <c r="K45" s="10"/>
      <c r="L45" s="12">
        <f t="shared" si="2"/>
        <v>110.4</v>
      </c>
      <c r="M45" s="12">
        <f t="shared" si="5"/>
        <v>110.4</v>
      </c>
      <c r="N45" s="12">
        <f t="shared" si="5"/>
        <v>81.400000000000006</v>
      </c>
      <c r="O45" s="12">
        <f t="shared" si="5"/>
        <v>0</v>
      </c>
    </row>
    <row r="46" spans="1:17" ht="15" customHeight="1" x14ac:dyDescent="0.25">
      <c r="A46" s="5" t="s">
        <v>95</v>
      </c>
      <c r="B46" s="29" t="s">
        <v>36</v>
      </c>
      <c r="C46" s="30" t="s">
        <v>51</v>
      </c>
      <c r="D46" s="16">
        <f t="shared" si="4"/>
        <v>118.5</v>
      </c>
      <c r="E46" s="16">
        <v>118.5</v>
      </c>
      <c r="F46" s="16">
        <v>87.8</v>
      </c>
      <c r="G46" s="16"/>
      <c r="H46" s="10">
        <f t="shared" si="1"/>
        <v>0</v>
      </c>
      <c r="I46" s="10"/>
      <c r="J46" s="10"/>
      <c r="K46" s="10"/>
      <c r="L46" s="12">
        <f t="shared" si="2"/>
        <v>118.5</v>
      </c>
      <c r="M46" s="12">
        <f t="shared" si="5"/>
        <v>118.5</v>
      </c>
      <c r="N46" s="12">
        <f t="shared" si="5"/>
        <v>87.8</v>
      </c>
      <c r="O46" s="12">
        <f t="shared" si="5"/>
        <v>0</v>
      </c>
    </row>
    <row r="47" spans="1:17" ht="15" customHeight="1" x14ac:dyDescent="0.25">
      <c r="A47" s="5" t="s">
        <v>96</v>
      </c>
      <c r="B47" s="29" t="s">
        <v>38</v>
      </c>
      <c r="C47" s="30" t="s">
        <v>51</v>
      </c>
      <c r="D47" s="16">
        <f t="shared" si="4"/>
        <v>205.7</v>
      </c>
      <c r="E47" s="16">
        <v>205.7</v>
      </c>
      <c r="F47" s="16">
        <v>152.5</v>
      </c>
      <c r="G47" s="16"/>
      <c r="H47" s="10">
        <f t="shared" si="1"/>
        <v>0</v>
      </c>
      <c r="I47" s="10"/>
      <c r="J47" s="10">
        <v>-1.4</v>
      </c>
      <c r="K47" s="10"/>
      <c r="L47" s="12">
        <f t="shared" si="2"/>
        <v>205.7</v>
      </c>
      <c r="M47" s="12">
        <f t="shared" si="5"/>
        <v>205.7</v>
      </c>
      <c r="N47" s="12">
        <f t="shared" si="5"/>
        <v>151.1</v>
      </c>
      <c r="O47" s="12">
        <f t="shared" si="5"/>
        <v>0</v>
      </c>
    </row>
    <row r="48" spans="1:17" ht="15" customHeight="1" x14ac:dyDescent="0.25">
      <c r="A48" s="5" t="s">
        <v>97</v>
      </c>
      <c r="B48" s="29" t="s">
        <v>37</v>
      </c>
      <c r="C48" s="30" t="s">
        <v>51</v>
      </c>
      <c r="D48" s="16">
        <f t="shared" si="4"/>
        <v>119.6</v>
      </c>
      <c r="E48" s="16">
        <v>119.6</v>
      </c>
      <c r="F48" s="16">
        <v>88.3</v>
      </c>
      <c r="G48" s="16"/>
      <c r="H48" s="10">
        <f t="shared" si="1"/>
        <v>0</v>
      </c>
      <c r="I48" s="10"/>
      <c r="J48" s="10"/>
      <c r="K48" s="10"/>
      <c r="L48" s="12">
        <f t="shared" si="2"/>
        <v>119.6</v>
      </c>
      <c r="M48" s="12">
        <f t="shared" si="5"/>
        <v>119.6</v>
      </c>
      <c r="N48" s="12">
        <f t="shared" si="5"/>
        <v>88.3</v>
      </c>
      <c r="O48" s="12">
        <f t="shared" si="5"/>
        <v>0</v>
      </c>
    </row>
    <row r="49" spans="1:15" ht="15" customHeight="1" x14ac:dyDescent="0.25">
      <c r="A49" s="5" t="s">
        <v>98</v>
      </c>
      <c r="B49" s="35" t="s">
        <v>35</v>
      </c>
      <c r="C49" s="15" t="s">
        <v>51</v>
      </c>
      <c r="D49" s="16">
        <f t="shared" si="4"/>
        <v>193.2</v>
      </c>
      <c r="E49" s="16">
        <v>193.2</v>
      </c>
      <c r="F49" s="16">
        <v>142.19999999999999</v>
      </c>
      <c r="G49" s="16"/>
      <c r="H49" s="10">
        <f t="shared" si="1"/>
        <v>0</v>
      </c>
      <c r="I49" s="10"/>
      <c r="J49" s="10"/>
      <c r="K49" s="10"/>
      <c r="L49" s="12">
        <f t="shared" si="2"/>
        <v>193.2</v>
      </c>
      <c r="M49" s="12">
        <f t="shared" si="5"/>
        <v>193.2</v>
      </c>
      <c r="N49" s="12">
        <f t="shared" si="5"/>
        <v>142.19999999999999</v>
      </c>
      <c r="O49" s="12">
        <f t="shared" si="5"/>
        <v>0</v>
      </c>
    </row>
    <row r="50" spans="1:15" ht="15" customHeight="1" x14ac:dyDescent="0.25">
      <c r="A50" s="5" t="s">
        <v>99</v>
      </c>
      <c r="B50" s="36" t="s">
        <v>39</v>
      </c>
      <c r="C50" s="15" t="s">
        <v>51</v>
      </c>
      <c r="D50" s="16">
        <f t="shared" si="4"/>
        <v>45</v>
      </c>
      <c r="E50" s="16">
        <v>45</v>
      </c>
      <c r="F50" s="16">
        <v>33.6</v>
      </c>
      <c r="G50" s="16"/>
      <c r="H50" s="10">
        <f t="shared" si="1"/>
        <v>0</v>
      </c>
      <c r="I50" s="10"/>
      <c r="J50" s="10"/>
      <c r="K50" s="10"/>
      <c r="L50" s="12">
        <f t="shared" si="2"/>
        <v>45</v>
      </c>
      <c r="M50" s="12">
        <f t="shared" si="5"/>
        <v>45</v>
      </c>
      <c r="N50" s="12">
        <f t="shared" si="5"/>
        <v>33.6</v>
      </c>
      <c r="O50" s="12">
        <f t="shared" si="5"/>
        <v>0</v>
      </c>
    </row>
    <row r="51" spans="1:15" ht="15" customHeight="1" x14ac:dyDescent="0.25">
      <c r="A51" s="5" t="s">
        <v>100</v>
      </c>
      <c r="B51" s="36" t="s">
        <v>40</v>
      </c>
      <c r="C51" s="15" t="s">
        <v>51</v>
      </c>
      <c r="D51" s="16">
        <f t="shared" si="4"/>
        <v>58.4</v>
      </c>
      <c r="E51" s="16">
        <v>58.4</v>
      </c>
      <c r="F51" s="16">
        <v>43.1</v>
      </c>
      <c r="G51" s="16"/>
      <c r="H51" s="10">
        <f t="shared" si="1"/>
        <v>0</v>
      </c>
      <c r="I51" s="10"/>
      <c r="J51" s="10"/>
      <c r="K51" s="10"/>
      <c r="L51" s="12">
        <f t="shared" si="2"/>
        <v>58.4</v>
      </c>
      <c r="M51" s="12">
        <f t="shared" si="5"/>
        <v>58.4</v>
      </c>
      <c r="N51" s="12">
        <f t="shared" si="5"/>
        <v>43.1</v>
      </c>
      <c r="O51" s="12">
        <f t="shared" si="5"/>
        <v>0</v>
      </c>
    </row>
    <row r="52" spans="1:15" ht="15" customHeight="1" x14ac:dyDescent="0.25">
      <c r="A52" s="5" t="s">
        <v>101</v>
      </c>
      <c r="B52" s="35" t="s">
        <v>49</v>
      </c>
      <c r="C52" s="15" t="s">
        <v>51</v>
      </c>
      <c r="D52" s="16">
        <f t="shared" si="4"/>
        <v>0.9</v>
      </c>
      <c r="E52" s="16">
        <v>0.9</v>
      </c>
      <c r="F52" s="16">
        <v>0.7</v>
      </c>
      <c r="G52" s="16"/>
      <c r="H52" s="10">
        <f t="shared" si="1"/>
        <v>0</v>
      </c>
      <c r="I52" s="10"/>
      <c r="J52" s="10"/>
      <c r="K52" s="10"/>
      <c r="L52" s="12">
        <f t="shared" si="2"/>
        <v>0.9</v>
      </c>
      <c r="M52" s="12">
        <f t="shared" si="5"/>
        <v>0.9</v>
      </c>
      <c r="N52" s="12">
        <f t="shared" si="5"/>
        <v>0.7</v>
      </c>
      <c r="O52" s="12">
        <f t="shared" si="5"/>
        <v>0</v>
      </c>
    </row>
    <row r="53" spans="1:15" ht="15" customHeight="1" x14ac:dyDescent="0.25">
      <c r="A53" s="5" t="s">
        <v>102</v>
      </c>
      <c r="B53" s="35" t="s">
        <v>48</v>
      </c>
      <c r="C53" s="15" t="s">
        <v>51</v>
      </c>
      <c r="D53" s="16">
        <f t="shared" si="4"/>
        <v>7.7</v>
      </c>
      <c r="E53" s="16">
        <v>7.7</v>
      </c>
      <c r="F53" s="16">
        <v>5.9</v>
      </c>
      <c r="G53" s="16"/>
      <c r="H53" s="10">
        <f t="shared" si="1"/>
        <v>0</v>
      </c>
      <c r="I53" s="10"/>
      <c r="J53" s="10"/>
      <c r="K53" s="10"/>
      <c r="L53" s="12">
        <f t="shared" si="2"/>
        <v>7.7</v>
      </c>
      <c r="M53" s="12">
        <f t="shared" si="5"/>
        <v>7.7</v>
      </c>
      <c r="N53" s="12">
        <f t="shared" si="5"/>
        <v>5.9</v>
      </c>
      <c r="O53" s="12">
        <f t="shared" si="5"/>
        <v>0</v>
      </c>
    </row>
    <row r="54" spans="1:15" ht="15" customHeight="1" x14ac:dyDescent="0.25">
      <c r="A54" s="5" t="s">
        <v>103</v>
      </c>
      <c r="B54" s="35" t="s">
        <v>65</v>
      </c>
      <c r="C54" s="15" t="s">
        <v>51</v>
      </c>
      <c r="D54" s="16">
        <f t="shared" si="4"/>
        <v>2.2999999999999998</v>
      </c>
      <c r="E54" s="16">
        <v>2.2999999999999998</v>
      </c>
      <c r="F54" s="16">
        <v>1.8</v>
      </c>
      <c r="G54" s="16"/>
      <c r="H54" s="10">
        <f t="shared" si="1"/>
        <v>0</v>
      </c>
      <c r="I54" s="10"/>
      <c r="J54" s="10"/>
      <c r="K54" s="10"/>
      <c r="L54" s="12">
        <f t="shared" si="2"/>
        <v>2.2999999999999998</v>
      </c>
      <c r="M54" s="12">
        <f t="shared" si="5"/>
        <v>2.2999999999999998</v>
      </c>
      <c r="N54" s="12">
        <f t="shared" si="5"/>
        <v>1.8</v>
      </c>
      <c r="O54" s="12">
        <f t="shared" si="5"/>
        <v>0</v>
      </c>
    </row>
    <row r="55" spans="1:15" ht="15" customHeight="1" x14ac:dyDescent="0.25">
      <c r="A55" s="5" t="s">
        <v>104</v>
      </c>
      <c r="B55" s="35" t="s">
        <v>50</v>
      </c>
      <c r="C55" s="15" t="s">
        <v>51</v>
      </c>
      <c r="D55" s="16">
        <f t="shared" si="4"/>
        <v>89.6</v>
      </c>
      <c r="E55" s="16">
        <v>89.6</v>
      </c>
      <c r="F55" s="16">
        <v>68.599999999999994</v>
      </c>
      <c r="G55" s="16"/>
      <c r="H55" s="10">
        <f t="shared" si="1"/>
        <v>0</v>
      </c>
      <c r="I55" s="10"/>
      <c r="J55" s="10"/>
      <c r="K55" s="10"/>
      <c r="L55" s="12">
        <f t="shared" si="2"/>
        <v>89.6</v>
      </c>
      <c r="M55" s="12">
        <f t="shared" si="5"/>
        <v>89.6</v>
      </c>
      <c r="N55" s="12">
        <f t="shared" si="5"/>
        <v>68.599999999999994</v>
      </c>
      <c r="O55" s="12">
        <f t="shared" si="5"/>
        <v>0</v>
      </c>
    </row>
    <row r="56" spans="1:15" ht="15" customHeight="1" x14ac:dyDescent="0.25">
      <c r="A56" s="5" t="s">
        <v>105</v>
      </c>
      <c r="B56" s="35" t="s">
        <v>167</v>
      </c>
      <c r="C56" s="15" t="s">
        <v>51</v>
      </c>
      <c r="D56" s="16">
        <f t="shared" si="4"/>
        <v>163.19999999999999</v>
      </c>
      <c r="E56" s="16">
        <v>163.19999999999999</v>
      </c>
      <c r="F56" s="16">
        <v>124.4</v>
      </c>
      <c r="G56" s="16"/>
      <c r="H56" s="10">
        <f t="shared" si="1"/>
        <v>0</v>
      </c>
      <c r="I56" s="10"/>
      <c r="J56" s="10"/>
      <c r="K56" s="10"/>
      <c r="L56" s="12">
        <f t="shared" si="2"/>
        <v>163.19999999999999</v>
      </c>
      <c r="M56" s="12">
        <f t="shared" si="5"/>
        <v>163.19999999999999</v>
      </c>
      <c r="N56" s="12">
        <f t="shared" si="5"/>
        <v>124.4</v>
      </c>
      <c r="O56" s="12">
        <f t="shared" si="5"/>
        <v>0</v>
      </c>
    </row>
    <row r="57" spans="1:15" s="37" customFormat="1" ht="15" customHeight="1" x14ac:dyDescent="0.25">
      <c r="A57" s="5" t="s">
        <v>106</v>
      </c>
      <c r="B57" s="35" t="s">
        <v>168</v>
      </c>
      <c r="C57" s="15" t="s">
        <v>51</v>
      </c>
      <c r="D57" s="16">
        <f t="shared" si="4"/>
        <v>298.3</v>
      </c>
      <c r="E57" s="16">
        <v>298.3</v>
      </c>
      <c r="F57" s="16">
        <v>224.7</v>
      </c>
      <c r="G57" s="16"/>
      <c r="H57" s="10">
        <f t="shared" si="1"/>
        <v>0</v>
      </c>
      <c r="I57" s="10"/>
      <c r="J57" s="10"/>
      <c r="K57" s="10"/>
      <c r="L57" s="12">
        <f t="shared" si="2"/>
        <v>298.3</v>
      </c>
      <c r="M57" s="12">
        <f t="shared" si="5"/>
        <v>298.3</v>
      </c>
      <c r="N57" s="12">
        <f t="shared" si="5"/>
        <v>224.7</v>
      </c>
      <c r="O57" s="12">
        <f t="shared" si="5"/>
        <v>0</v>
      </c>
    </row>
    <row r="58" spans="1:15" s="37" customFormat="1" ht="15" customHeight="1" x14ac:dyDescent="0.25">
      <c r="A58" s="5" t="s">
        <v>107</v>
      </c>
      <c r="B58" s="35" t="s">
        <v>64</v>
      </c>
      <c r="C58" s="15" t="s">
        <v>30</v>
      </c>
      <c r="D58" s="16">
        <f t="shared" si="4"/>
        <v>8.1</v>
      </c>
      <c r="E58" s="16">
        <v>8.1</v>
      </c>
      <c r="F58" s="16">
        <v>6.2</v>
      </c>
      <c r="G58" s="16"/>
      <c r="H58" s="10">
        <f t="shared" si="1"/>
        <v>0</v>
      </c>
      <c r="I58" s="10"/>
      <c r="J58" s="10"/>
      <c r="K58" s="10"/>
      <c r="L58" s="12">
        <f t="shared" si="2"/>
        <v>8.1</v>
      </c>
      <c r="M58" s="12">
        <f t="shared" si="5"/>
        <v>8.1</v>
      </c>
      <c r="N58" s="12">
        <f t="shared" si="5"/>
        <v>6.2</v>
      </c>
      <c r="O58" s="12">
        <f t="shared" si="5"/>
        <v>0</v>
      </c>
    </row>
    <row r="59" spans="1:15" ht="15.95" customHeight="1" x14ac:dyDescent="0.25">
      <c r="A59" s="20" t="s">
        <v>108</v>
      </c>
      <c r="B59" s="27" t="s">
        <v>172</v>
      </c>
      <c r="C59" s="25"/>
      <c r="D59" s="23">
        <f t="shared" ref="D59:O59" si="6">D20+SUM(D23:D58)</f>
        <v>8945.4</v>
      </c>
      <c r="E59" s="23">
        <f t="shared" si="6"/>
        <v>8945.4</v>
      </c>
      <c r="F59" s="23">
        <f t="shared" si="6"/>
        <v>6626</v>
      </c>
      <c r="G59" s="23">
        <f t="shared" si="6"/>
        <v>0</v>
      </c>
      <c r="H59" s="24">
        <f t="shared" si="6"/>
        <v>0</v>
      </c>
      <c r="I59" s="24">
        <f t="shared" si="6"/>
        <v>0</v>
      </c>
      <c r="J59" s="24">
        <f t="shared" si="6"/>
        <v>-1.5999999999999999</v>
      </c>
      <c r="K59" s="24">
        <f t="shared" si="6"/>
        <v>0</v>
      </c>
      <c r="L59" s="21">
        <f>M59+O59</f>
        <v>8945.4</v>
      </c>
      <c r="M59" s="21">
        <f t="shared" si="6"/>
        <v>8945.4</v>
      </c>
      <c r="N59" s="21">
        <f t="shared" si="6"/>
        <v>6624.4000000000015</v>
      </c>
      <c r="O59" s="21">
        <f t="shared" si="6"/>
        <v>0</v>
      </c>
    </row>
    <row r="60" spans="1:15" ht="15" customHeight="1" x14ac:dyDescent="0.25">
      <c r="A60" s="98"/>
      <c r="B60" s="50"/>
      <c r="C60" s="99"/>
      <c r="D60" s="50"/>
      <c r="E60" s="50"/>
      <c r="F60" s="100"/>
      <c r="G60" s="100"/>
      <c r="H60" s="100"/>
      <c r="I60" s="100"/>
      <c r="J60" s="100"/>
      <c r="K60" s="100"/>
      <c r="L60" s="100"/>
      <c r="M60" s="100"/>
      <c r="N60" s="100"/>
    </row>
    <row r="61" spans="1:15" x14ac:dyDescent="0.25">
      <c r="A61" s="98"/>
      <c r="B61" s="6"/>
      <c r="C61" s="101"/>
      <c r="D61" s="6">
        <v>8945.4</v>
      </c>
      <c r="E61" s="6">
        <v>8945.4</v>
      </c>
      <c r="F61" s="102">
        <v>6626</v>
      </c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</sheetData>
  <mergeCells count="29">
    <mergeCell ref="B19:O19"/>
    <mergeCell ref="L16:L18"/>
    <mergeCell ref="M16:O16"/>
    <mergeCell ref="E17:F17"/>
    <mergeCell ref="G17:G18"/>
    <mergeCell ref="I17:J17"/>
    <mergeCell ref="K17:K18"/>
    <mergeCell ref="M17:N17"/>
    <mergeCell ref="O17:O18"/>
    <mergeCell ref="C16:C18"/>
    <mergeCell ref="D16:D18"/>
    <mergeCell ref="E16:G16"/>
    <mergeCell ref="H16:H18"/>
    <mergeCell ref="I16:K16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A14:O14"/>
    <mergeCell ref="A16:A18"/>
    <mergeCell ref="B16:B18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96"/>
  <sheetViews>
    <sheetView showZeros="0" zoomScaleNormal="100" workbookViewId="0">
      <selection sqref="A1:XFD1048576"/>
    </sheetView>
  </sheetViews>
  <sheetFormatPr defaultRowHeight="15" x14ac:dyDescent="0.25"/>
  <cols>
    <col min="1" max="1" width="5" style="200" customWidth="1"/>
    <col min="2" max="2" width="40.42578125" style="2" customWidth="1"/>
    <col min="3" max="3" width="7.140625" style="185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00" hidden="1" customWidth="1"/>
    <col min="17" max="21" width="9.140625" style="2" hidden="1" customWidth="1"/>
    <col min="22" max="16384" width="9.140625" style="2"/>
  </cols>
  <sheetData>
    <row r="1" spans="2:16" s="2" customFormat="1" x14ac:dyDescent="0.25">
      <c r="B1" s="600" t="s">
        <v>328</v>
      </c>
      <c r="C1" s="600"/>
      <c r="D1" s="600"/>
      <c r="E1" s="600"/>
      <c r="F1" s="600"/>
      <c r="G1" s="600"/>
      <c r="H1" s="600"/>
      <c r="I1" s="600"/>
      <c r="J1" s="600"/>
      <c r="K1" s="600"/>
      <c r="L1" s="600"/>
      <c r="M1" s="600"/>
      <c r="N1" s="600"/>
      <c r="O1" s="600"/>
      <c r="P1" s="359"/>
    </row>
    <row r="2" spans="2:16" s="2" customFormat="1" x14ac:dyDescent="0.25">
      <c r="B2" s="600" t="s">
        <v>447</v>
      </c>
      <c r="C2" s="600"/>
      <c r="D2" s="600"/>
      <c r="E2" s="600"/>
      <c r="F2" s="600"/>
      <c r="G2" s="600"/>
      <c r="H2" s="600"/>
      <c r="I2" s="600"/>
      <c r="J2" s="600"/>
      <c r="K2" s="600"/>
      <c r="L2" s="600"/>
      <c r="M2" s="600"/>
      <c r="N2" s="600"/>
      <c r="O2" s="600"/>
      <c r="P2" s="359"/>
    </row>
    <row r="3" spans="2:16" s="2" customFormat="1" x14ac:dyDescent="0.25">
      <c r="B3" s="600" t="s">
        <v>504</v>
      </c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0"/>
      <c r="O3" s="600"/>
      <c r="P3" s="359"/>
    </row>
    <row r="4" spans="2:16" s="2" customFormat="1" x14ac:dyDescent="0.25">
      <c r="B4" s="600" t="s">
        <v>343</v>
      </c>
      <c r="C4" s="600"/>
      <c r="D4" s="600"/>
      <c r="E4" s="600"/>
      <c r="F4" s="600"/>
      <c r="G4" s="600"/>
      <c r="H4" s="600"/>
      <c r="I4" s="600"/>
      <c r="J4" s="600"/>
      <c r="K4" s="600"/>
      <c r="L4" s="600"/>
      <c r="M4" s="600"/>
      <c r="N4" s="600"/>
      <c r="O4" s="600"/>
      <c r="P4" s="359"/>
    </row>
    <row r="5" spans="2:16" s="2" customFormat="1" x14ac:dyDescent="0.25">
      <c r="B5" s="600" t="s">
        <v>579</v>
      </c>
      <c r="C5" s="600"/>
      <c r="D5" s="600"/>
      <c r="E5" s="600"/>
      <c r="F5" s="600"/>
      <c r="G5" s="600"/>
      <c r="H5" s="600"/>
      <c r="I5" s="600"/>
      <c r="J5" s="600"/>
      <c r="K5" s="600"/>
      <c r="L5" s="600"/>
      <c r="M5" s="600"/>
      <c r="N5" s="600"/>
      <c r="O5" s="600"/>
      <c r="P5" s="359"/>
    </row>
    <row r="6" spans="2:16" s="2" customFormat="1" x14ac:dyDescent="0.25">
      <c r="B6" s="643" t="s">
        <v>510</v>
      </c>
      <c r="C6" s="643"/>
      <c r="D6" s="643"/>
      <c r="E6" s="643"/>
      <c r="F6" s="643"/>
      <c r="G6" s="643"/>
      <c r="H6" s="643"/>
      <c r="I6" s="643"/>
      <c r="J6" s="643"/>
      <c r="K6" s="643"/>
      <c r="L6" s="643"/>
      <c r="M6" s="643"/>
      <c r="N6" s="643"/>
      <c r="O6" s="517"/>
      <c r="P6" s="359"/>
    </row>
    <row r="7" spans="2:16" s="2" customFormat="1" x14ac:dyDescent="0.25">
      <c r="B7" s="600" t="s">
        <v>561</v>
      </c>
      <c r="C7" s="600"/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359"/>
    </row>
    <row r="8" spans="2:16" s="2" customFormat="1" x14ac:dyDescent="0.25">
      <c r="B8" s="643" t="s">
        <v>522</v>
      </c>
      <c r="C8" s="643"/>
      <c r="D8" s="643"/>
      <c r="E8" s="643"/>
      <c r="F8" s="643"/>
      <c r="G8" s="643"/>
      <c r="H8" s="643"/>
      <c r="I8" s="643"/>
      <c r="J8" s="643"/>
      <c r="K8" s="643"/>
      <c r="L8" s="643"/>
      <c r="M8" s="643"/>
      <c r="N8" s="643"/>
      <c r="O8" s="517"/>
      <c r="P8" s="359"/>
    </row>
    <row r="9" spans="2:16" s="2" customFormat="1" x14ac:dyDescent="0.25">
      <c r="B9" s="600" t="s">
        <v>562</v>
      </c>
      <c r="C9" s="600"/>
      <c r="D9" s="600"/>
      <c r="E9" s="600"/>
      <c r="F9" s="600"/>
      <c r="G9" s="600"/>
      <c r="H9" s="600"/>
      <c r="I9" s="600"/>
      <c r="J9" s="600"/>
      <c r="K9" s="600"/>
      <c r="L9" s="600"/>
      <c r="M9" s="600"/>
      <c r="N9" s="600"/>
      <c r="O9" s="600"/>
      <c r="P9" s="359"/>
    </row>
    <row r="10" spans="2:16" s="2" customFormat="1" x14ac:dyDescent="0.25">
      <c r="B10" s="643" t="s">
        <v>545</v>
      </c>
      <c r="C10" s="643"/>
      <c r="D10" s="643"/>
      <c r="E10" s="643"/>
      <c r="F10" s="643"/>
      <c r="G10" s="643"/>
      <c r="H10" s="643"/>
      <c r="I10" s="643"/>
      <c r="J10" s="643"/>
      <c r="K10" s="643"/>
      <c r="L10" s="643"/>
      <c r="M10" s="643"/>
      <c r="N10" s="643"/>
      <c r="O10" s="517"/>
      <c r="P10" s="359"/>
    </row>
    <row r="11" spans="2:16" s="2" customFormat="1" x14ac:dyDescent="0.25">
      <c r="B11" s="600" t="s">
        <v>564</v>
      </c>
      <c r="C11" s="600"/>
      <c r="D11" s="600"/>
      <c r="E11" s="600"/>
      <c r="F11" s="600"/>
      <c r="G11" s="600"/>
      <c r="H11" s="600"/>
      <c r="I11" s="600"/>
      <c r="J11" s="600"/>
      <c r="K11" s="600"/>
      <c r="L11" s="600"/>
      <c r="M11" s="600"/>
      <c r="N11" s="600"/>
      <c r="O11" s="600"/>
      <c r="P11" s="359"/>
    </row>
    <row r="12" spans="2:16" s="2" customFormat="1" x14ac:dyDescent="0.25">
      <c r="B12" s="643" t="s">
        <v>580</v>
      </c>
      <c r="C12" s="643"/>
      <c r="D12" s="643"/>
      <c r="E12" s="643"/>
      <c r="F12" s="643"/>
      <c r="G12" s="643"/>
      <c r="H12" s="643"/>
      <c r="I12" s="643"/>
      <c r="J12" s="643"/>
      <c r="K12" s="643"/>
      <c r="L12" s="643"/>
      <c r="M12" s="643"/>
      <c r="N12" s="643"/>
      <c r="O12" s="517"/>
      <c r="P12" s="359"/>
    </row>
    <row r="13" spans="2:16" s="2" customFormat="1" x14ac:dyDescent="0.25">
      <c r="B13" s="600" t="s">
        <v>565</v>
      </c>
      <c r="C13" s="600"/>
      <c r="D13" s="600"/>
      <c r="E13" s="600"/>
      <c r="F13" s="600"/>
      <c r="G13" s="600"/>
      <c r="H13" s="600"/>
      <c r="I13" s="600"/>
      <c r="J13" s="600"/>
      <c r="K13" s="600"/>
      <c r="L13" s="600"/>
      <c r="M13" s="600"/>
      <c r="N13" s="600"/>
      <c r="O13" s="600"/>
      <c r="P13" s="359"/>
    </row>
    <row r="14" spans="2:16" s="2" customFormat="1" x14ac:dyDescent="0.25">
      <c r="B14" s="643" t="s">
        <v>544</v>
      </c>
      <c r="C14" s="643"/>
      <c r="D14" s="643"/>
      <c r="E14" s="643"/>
      <c r="F14" s="643"/>
      <c r="G14" s="643"/>
      <c r="H14" s="643"/>
      <c r="I14" s="643"/>
      <c r="J14" s="643"/>
      <c r="K14" s="643"/>
      <c r="L14" s="643"/>
      <c r="M14" s="643"/>
      <c r="N14" s="643"/>
      <c r="O14" s="517"/>
      <c r="P14" s="359"/>
    </row>
    <row r="15" spans="2:16" s="2" customFormat="1" x14ac:dyDescent="0.25">
      <c r="B15" s="600" t="s">
        <v>567</v>
      </c>
      <c r="C15" s="600"/>
      <c r="D15" s="600"/>
      <c r="E15" s="600"/>
      <c r="F15" s="600"/>
      <c r="G15" s="600"/>
      <c r="H15" s="600"/>
      <c r="I15" s="600"/>
      <c r="J15" s="600"/>
      <c r="K15" s="600"/>
      <c r="L15" s="600"/>
      <c r="M15" s="600"/>
      <c r="N15" s="600"/>
      <c r="O15" s="600"/>
      <c r="P15" s="359"/>
    </row>
    <row r="16" spans="2:16" s="2" customFormat="1" x14ac:dyDescent="0.25">
      <c r="B16" s="643" t="s">
        <v>576</v>
      </c>
      <c r="C16" s="643"/>
      <c r="D16" s="643"/>
      <c r="E16" s="643"/>
      <c r="F16" s="643"/>
      <c r="G16" s="643"/>
      <c r="H16" s="643"/>
      <c r="I16" s="643"/>
      <c r="J16" s="643"/>
      <c r="K16" s="643"/>
      <c r="L16" s="643"/>
      <c r="M16" s="643"/>
      <c r="N16" s="643"/>
      <c r="O16" s="517"/>
      <c r="P16" s="359"/>
    </row>
    <row r="17" spans="1:17" x14ac:dyDescent="0.25">
      <c r="B17" s="600" t="s">
        <v>568</v>
      </c>
      <c r="C17" s="600"/>
      <c r="D17" s="600"/>
      <c r="E17" s="600"/>
      <c r="F17" s="600"/>
      <c r="G17" s="600"/>
      <c r="H17" s="600"/>
      <c r="I17" s="600"/>
      <c r="J17" s="600"/>
      <c r="K17" s="600"/>
      <c r="L17" s="600"/>
      <c r="M17" s="600"/>
      <c r="N17" s="600"/>
      <c r="O17" s="600"/>
      <c r="P17" s="359"/>
    </row>
    <row r="18" spans="1:17" x14ac:dyDescent="0.25">
      <c r="B18" s="643" t="s">
        <v>569</v>
      </c>
      <c r="C18" s="643"/>
      <c r="D18" s="643"/>
      <c r="E18" s="643"/>
      <c r="F18" s="643"/>
      <c r="G18" s="643"/>
      <c r="H18" s="643"/>
      <c r="I18" s="643"/>
      <c r="J18" s="643"/>
      <c r="K18" s="643"/>
      <c r="L18" s="643"/>
      <c r="M18" s="643"/>
      <c r="N18" s="643"/>
      <c r="O18" s="517"/>
      <c r="P18" s="359"/>
    </row>
    <row r="19" spans="1:17" s="297" customFormat="1" x14ac:dyDescent="0.25">
      <c r="A19" s="377"/>
      <c r="B19" s="477"/>
      <c r="C19" s="477"/>
      <c r="D19" s="477"/>
      <c r="E19" s="477"/>
      <c r="F19" s="477"/>
      <c r="G19" s="477"/>
      <c r="H19" s="477"/>
      <c r="I19" s="477"/>
      <c r="J19" s="477"/>
      <c r="K19" s="477"/>
      <c r="L19" s="477"/>
      <c r="M19" s="477"/>
      <c r="N19" s="477"/>
      <c r="O19" s="477"/>
      <c r="P19" s="360"/>
    </row>
    <row r="20" spans="1:17" ht="15" customHeight="1" x14ac:dyDescent="0.25">
      <c r="A20" s="542" t="s">
        <v>455</v>
      </c>
      <c r="B20" s="542"/>
      <c r="C20" s="542"/>
      <c r="D20" s="542"/>
      <c r="E20" s="542"/>
      <c r="F20" s="542"/>
      <c r="G20" s="542"/>
      <c r="H20" s="542"/>
      <c r="I20" s="542"/>
      <c r="J20" s="542"/>
      <c r="K20" s="542"/>
      <c r="L20" s="542"/>
      <c r="M20" s="542"/>
      <c r="N20" s="542"/>
      <c r="O20" s="542"/>
      <c r="P20" s="361"/>
    </row>
    <row r="21" spans="1:17" ht="17.25" customHeight="1" x14ac:dyDescent="0.25">
      <c r="A21" s="373"/>
      <c r="B21" s="500"/>
      <c r="C21" s="186"/>
      <c r="D21" s="500"/>
      <c r="E21" s="500"/>
      <c r="F21" s="500"/>
      <c r="G21" s="500"/>
      <c r="H21" s="59"/>
      <c r="I21" s="59"/>
      <c r="J21" s="59"/>
      <c r="K21" s="59"/>
      <c r="L21" s="500"/>
      <c r="M21" s="500"/>
      <c r="N21" s="500"/>
      <c r="O21" s="4" t="s">
        <v>406</v>
      </c>
      <c r="P21" s="362"/>
    </row>
    <row r="22" spans="1:17" ht="15" customHeight="1" x14ac:dyDescent="0.25">
      <c r="A22" s="601" t="s">
        <v>5</v>
      </c>
      <c r="B22" s="549" t="s">
        <v>325</v>
      </c>
      <c r="C22" s="604" t="s">
        <v>54</v>
      </c>
      <c r="D22" s="527" t="s">
        <v>336</v>
      </c>
      <c r="E22" s="530" t="s">
        <v>194</v>
      </c>
      <c r="F22" s="531"/>
      <c r="G22" s="532"/>
      <c r="H22" s="552" t="s">
        <v>338</v>
      </c>
      <c r="I22" s="555" t="s">
        <v>194</v>
      </c>
      <c r="J22" s="556"/>
      <c r="K22" s="557"/>
      <c r="L22" s="597" t="s">
        <v>0</v>
      </c>
      <c r="M22" s="526" t="s">
        <v>194</v>
      </c>
      <c r="N22" s="526"/>
      <c r="O22" s="526"/>
      <c r="P22" s="363"/>
    </row>
    <row r="23" spans="1:17" ht="15" customHeight="1" x14ac:dyDescent="0.25">
      <c r="A23" s="602"/>
      <c r="B23" s="550"/>
      <c r="C23" s="605"/>
      <c r="D23" s="528"/>
      <c r="E23" s="530" t="s">
        <v>1</v>
      </c>
      <c r="F23" s="532"/>
      <c r="G23" s="527" t="s">
        <v>2</v>
      </c>
      <c r="H23" s="553"/>
      <c r="I23" s="555" t="s">
        <v>1</v>
      </c>
      <c r="J23" s="557"/>
      <c r="K23" s="552" t="s">
        <v>2</v>
      </c>
      <c r="L23" s="598"/>
      <c r="M23" s="526" t="s">
        <v>1</v>
      </c>
      <c r="N23" s="526"/>
      <c r="O23" s="537" t="s">
        <v>2</v>
      </c>
      <c r="P23" s="364"/>
    </row>
    <row r="24" spans="1:17" ht="32.25" customHeight="1" x14ac:dyDescent="0.25">
      <c r="A24" s="603"/>
      <c r="B24" s="551"/>
      <c r="C24" s="606"/>
      <c r="D24" s="529"/>
      <c r="E24" s="486" t="s">
        <v>3</v>
      </c>
      <c r="F24" s="485" t="s">
        <v>4</v>
      </c>
      <c r="G24" s="529"/>
      <c r="H24" s="554"/>
      <c r="I24" s="489" t="s">
        <v>3</v>
      </c>
      <c r="J24" s="479" t="s">
        <v>4</v>
      </c>
      <c r="K24" s="554"/>
      <c r="L24" s="599"/>
      <c r="M24" s="482" t="s">
        <v>3</v>
      </c>
      <c r="N24" s="478" t="s">
        <v>4</v>
      </c>
      <c r="O24" s="537"/>
      <c r="P24" s="364"/>
    </row>
    <row r="25" spans="1:17" ht="15.95" customHeight="1" x14ac:dyDescent="0.25">
      <c r="A25" s="374" t="s">
        <v>71</v>
      </c>
      <c r="B25" s="644" t="s">
        <v>6</v>
      </c>
      <c r="C25" s="570"/>
      <c r="D25" s="570"/>
      <c r="E25" s="570"/>
      <c r="F25" s="570"/>
      <c r="G25" s="570"/>
      <c r="H25" s="570"/>
      <c r="I25" s="570"/>
      <c r="J25" s="570"/>
      <c r="K25" s="570"/>
      <c r="L25" s="570"/>
      <c r="M25" s="570"/>
      <c r="N25" s="570"/>
      <c r="O25" s="571"/>
      <c r="P25" s="351"/>
    </row>
    <row r="26" spans="1:17" ht="15" customHeight="1" x14ac:dyDescent="0.25">
      <c r="A26" s="374" t="s">
        <v>182</v>
      </c>
      <c r="B26" s="29" t="s">
        <v>20</v>
      </c>
      <c r="C26" s="453"/>
      <c r="D26" s="150">
        <f>E26+G26</f>
        <v>12.4</v>
      </c>
      <c r="E26" s="150">
        <f>E28+E29+E31+E30</f>
        <v>12.4</v>
      </c>
      <c r="F26" s="150">
        <f t="shared" ref="F26:G26" si="0">F28+F29+F31+F30</f>
        <v>9.5</v>
      </c>
      <c r="G26" s="150">
        <f t="shared" si="0"/>
        <v>0</v>
      </c>
      <c r="H26" s="151">
        <f t="shared" ref="H26" si="1">I26+K26</f>
        <v>15.9</v>
      </c>
      <c r="I26" s="151">
        <f t="shared" ref="I26:O26" si="2">I28+I29+I31+I30</f>
        <v>0</v>
      </c>
      <c r="J26" s="151">
        <f t="shared" si="2"/>
        <v>0</v>
      </c>
      <c r="K26" s="151">
        <f t="shared" si="2"/>
        <v>15.9</v>
      </c>
      <c r="L26" s="432">
        <f t="shared" ref="L26" si="3">M26+O26</f>
        <v>28.3</v>
      </c>
      <c r="M26" s="432">
        <f t="shared" ref="M26" si="4">M28+M29+M31+M30</f>
        <v>12.4</v>
      </c>
      <c r="N26" s="432">
        <f t="shared" si="2"/>
        <v>9.5</v>
      </c>
      <c r="O26" s="432">
        <f t="shared" si="2"/>
        <v>15.9</v>
      </c>
    </row>
    <row r="27" spans="1:17" ht="15" customHeight="1" x14ac:dyDescent="0.25">
      <c r="A27" s="219"/>
      <c r="B27" s="341" t="s">
        <v>194</v>
      </c>
      <c r="C27" s="454"/>
      <c r="D27" s="153"/>
      <c r="E27" s="153"/>
      <c r="F27" s="153"/>
      <c r="G27" s="153"/>
      <c r="H27" s="154"/>
      <c r="I27" s="154"/>
      <c r="J27" s="154"/>
      <c r="K27" s="154"/>
      <c r="L27" s="375"/>
      <c r="M27" s="375"/>
      <c r="N27" s="375"/>
      <c r="O27" s="375"/>
      <c r="P27" s="365"/>
      <c r="Q27" s="90"/>
    </row>
    <row r="28" spans="1:17" ht="26.25" hidden="1" customHeight="1" x14ac:dyDescent="0.25">
      <c r="A28" s="219"/>
      <c r="B28" s="515" t="s">
        <v>317</v>
      </c>
      <c r="C28" s="645"/>
      <c r="D28" s="424"/>
      <c r="E28" s="63"/>
      <c r="F28" s="63"/>
      <c r="G28" s="424"/>
      <c r="H28" s="64"/>
      <c r="I28" s="154"/>
      <c r="J28" s="154"/>
      <c r="K28" s="154"/>
      <c r="L28" s="303"/>
      <c r="M28" s="65"/>
      <c r="N28" s="65"/>
      <c r="O28" s="303"/>
      <c r="P28" s="316"/>
      <c r="Q28" s="90"/>
    </row>
    <row r="29" spans="1:17" ht="26.25" x14ac:dyDescent="0.25">
      <c r="A29" s="219"/>
      <c r="B29" s="515" t="s">
        <v>520</v>
      </c>
      <c r="C29" s="645" t="s">
        <v>9</v>
      </c>
      <c r="D29" s="63">
        <f>E29+G29</f>
        <v>6.2</v>
      </c>
      <c r="E29" s="63">
        <v>6.2</v>
      </c>
      <c r="F29" s="63">
        <v>4.7</v>
      </c>
      <c r="G29" s="63"/>
      <c r="H29" s="64">
        <f t="shared" ref="H29:H72" si="5">I29+K29</f>
        <v>0</v>
      </c>
      <c r="I29" s="64"/>
      <c r="J29" s="64"/>
      <c r="K29" s="64"/>
      <c r="L29" s="65">
        <f t="shared" ref="L29:L77" si="6">M29+O29</f>
        <v>6.2</v>
      </c>
      <c r="M29" s="65">
        <f t="shared" ref="M29:O31" si="7">E29+I29</f>
        <v>6.2</v>
      </c>
      <c r="N29" s="65">
        <f t="shared" si="7"/>
        <v>4.7</v>
      </c>
      <c r="O29" s="65">
        <f t="shared" si="7"/>
        <v>0</v>
      </c>
      <c r="P29" s="365"/>
      <c r="Q29" s="90"/>
    </row>
    <row r="30" spans="1:17" ht="25.5" x14ac:dyDescent="0.25">
      <c r="A30" s="219"/>
      <c r="B30" s="475" t="s">
        <v>442</v>
      </c>
      <c r="C30" s="645" t="s">
        <v>9</v>
      </c>
      <c r="D30" s="424"/>
      <c r="E30" s="63"/>
      <c r="F30" s="63"/>
      <c r="G30" s="63"/>
      <c r="H30" s="64">
        <f t="shared" si="5"/>
        <v>15.9</v>
      </c>
      <c r="I30" s="64"/>
      <c r="J30" s="64"/>
      <c r="K30" s="64">
        <v>15.9</v>
      </c>
      <c r="L30" s="65">
        <f t="shared" si="6"/>
        <v>15.9</v>
      </c>
      <c r="M30" s="65">
        <f t="shared" si="7"/>
        <v>0</v>
      </c>
      <c r="N30" s="65">
        <f t="shared" si="7"/>
        <v>0</v>
      </c>
      <c r="O30" s="65">
        <f t="shared" si="7"/>
        <v>15.9</v>
      </c>
      <c r="P30" s="365"/>
      <c r="Q30" s="90"/>
    </row>
    <row r="31" spans="1:17" ht="51.75" x14ac:dyDescent="0.25">
      <c r="A31" s="290"/>
      <c r="B31" s="169" t="s">
        <v>521</v>
      </c>
      <c r="C31" s="646" t="s">
        <v>25</v>
      </c>
      <c r="D31" s="461">
        <f>E31+G31</f>
        <v>6.2</v>
      </c>
      <c r="E31" s="63">
        <v>6.2</v>
      </c>
      <c r="F31" s="63">
        <v>4.8</v>
      </c>
      <c r="G31" s="424"/>
      <c r="H31" s="64">
        <f t="shared" si="5"/>
        <v>0</v>
      </c>
      <c r="I31" s="64"/>
      <c r="J31" s="64"/>
      <c r="K31" s="64"/>
      <c r="L31" s="65">
        <f t="shared" si="6"/>
        <v>6.2</v>
      </c>
      <c r="M31" s="65">
        <f t="shared" si="7"/>
        <v>6.2</v>
      </c>
      <c r="N31" s="65">
        <f t="shared" si="7"/>
        <v>4.8</v>
      </c>
      <c r="O31" s="65">
        <f t="shared" si="7"/>
        <v>0</v>
      </c>
      <c r="P31" s="316"/>
      <c r="Q31" s="90"/>
    </row>
    <row r="32" spans="1:17" ht="15" customHeight="1" x14ac:dyDescent="0.25">
      <c r="A32" s="40" t="s">
        <v>72</v>
      </c>
      <c r="B32" s="6" t="s">
        <v>7</v>
      </c>
      <c r="C32" s="455"/>
      <c r="D32" s="305">
        <f>E32+G32</f>
        <v>1</v>
      </c>
      <c r="E32" s="16">
        <f>E33+E34+E35</f>
        <v>1</v>
      </c>
      <c r="F32" s="16">
        <f>F33+F34+F35</f>
        <v>0.79999999999999993</v>
      </c>
      <c r="G32" s="16">
        <f>G33+G34+G35</f>
        <v>0</v>
      </c>
      <c r="H32" s="151">
        <f>I32+K32</f>
        <v>0</v>
      </c>
      <c r="I32" s="10"/>
      <c r="J32" s="10"/>
      <c r="K32" s="10">
        <f>K33+K34+K35</f>
        <v>0</v>
      </c>
      <c r="L32" s="152">
        <f t="shared" si="6"/>
        <v>1</v>
      </c>
      <c r="M32" s="12">
        <f>M33+M34+M35</f>
        <v>1</v>
      </c>
      <c r="N32" s="12">
        <f>N33+N34+N35</f>
        <v>0.79999999999999993</v>
      </c>
      <c r="O32" s="12">
        <f>O33+O34+O35</f>
        <v>0</v>
      </c>
      <c r="P32" s="218"/>
      <c r="Q32" s="90"/>
    </row>
    <row r="33" spans="1:17" ht="15" customHeight="1" x14ac:dyDescent="0.25">
      <c r="A33" s="40"/>
      <c r="B33" s="607" t="s">
        <v>520</v>
      </c>
      <c r="C33" s="455" t="s">
        <v>9</v>
      </c>
      <c r="D33" s="16">
        <f t="shared" ref="D33:D77" si="8">E33+G33</f>
        <v>0.1</v>
      </c>
      <c r="E33" s="16">
        <v>0.1</v>
      </c>
      <c r="F33" s="16">
        <v>0.1</v>
      </c>
      <c r="G33" s="16"/>
      <c r="H33" s="151">
        <f t="shared" si="5"/>
        <v>0</v>
      </c>
      <c r="I33" s="10"/>
      <c r="J33" s="10"/>
      <c r="K33" s="188"/>
      <c r="L33" s="152">
        <f t="shared" si="6"/>
        <v>0.1</v>
      </c>
      <c r="M33" s="152">
        <f t="shared" ref="M33:O35" si="9">E33+I33</f>
        <v>0.1</v>
      </c>
      <c r="N33" s="152">
        <f t="shared" si="9"/>
        <v>0.1</v>
      </c>
      <c r="O33" s="152">
        <f t="shared" si="9"/>
        <v>0</v>
      </c>
      <c r="P33" s="365"/>
      <c r="Q33" s="90"/>
    </row>
    <row r="34" spans="1:17" ht="15" customHeight="1" x14ac:dyDescent="0.25">
      <c r="A34" s="40"/>
      <c r="B34" s="607"/>
      <c r="C34" s="455" t="s">
        <v>22</v>
      </c>
      <c r="D34" s="16">
        <f t="shared" si="8"/>
        <v>0.8</v>
      </c>
      <c r="E34" s="16">
        <v>0.8</v>
      </c>
      <c r="F34" s="16">
        <v>0.6</v>
      </c>
      <c r="G34" s="16"/>
      <c r="H34" s="151">
        <f t="shared" si="5"/>
        <v>0</v>
      </c>
      <c r="I34" s="10"/>
      <c r="J34" s="10"/>
      <c r="K34" s="188"/>
      <c r="L34" s="152">
        <f t="shared" si="6"/>
        <v>0.8</v>
      </c>
      <c r="M34" s="152">
        <f t="shared" si="9"/>
        <v>0.8</v>
      </c>
      <c r="N34" s="152">
        <f t="shared" si="9"/>
        <v>0.6</v>
      </c>
      <c r="O34" s="152">
        <f t="shared" si="9"/>
        <v>0</v>
      </c>
      <c r="P34" s="365"/>
      <c r="Q34" s="90"/>
    </row>
    <row r="35" spans="1:17" ht="15" customHeight="1" x14ac:dyDescent="0.25">
      <c r="A35" s="40"/>
      <c r="B35" s="608"/>
      <c r="C35" s="439">
        <v>10</v>
      </c>
      <c r="D35" s="16">
        <f t="shared" si="8"/>
        <v>0.1</v>
      </c>
      <c r="E35" s="16">
        <v>0.1</v>
      </c>
      <c r="F35" s="16">
        <v>0.1</v>
      </c>
      <c r="G35" s="16"/>
      <c r="H35" s="151">
        <f t="shared" si="5"/>
        <v>0</v>
      </c>
      <c r="I35" s="10"/>
      <c r="J35" s="10"/>
      <c r="K35" s="188"/>
      <c r="L35" s="152">
        <f t="shared" si="6"/>
        <v>0.1</v>
      </c>
      <c r="M35" s="152">
        <f t="shared" si="9"/>
        <v>0.1</v>
      </c>
      <c r="N35" s="152">
        <f t="shared" si="9"/>
        <v>0.1</v>
      </c>
      <c r="O35" s="152">
        <f t="shared" si="9"/>
        <v>0</v>
      </c>
      <c r="P35" s="365"/>
      <c r="Q35" s="90"/>
    </row>
    <row r="36" spans="1:17" ht="15" customHeight="1" x14ac:dyDescent="0.25">
      <c r="A36" s="32" t="s">
        <v>73</v>
      </c>
      <c r="B36" s="17" t="s">
        <v>10</v>
      </c>
      <c r="C36" s="455"/>
      <c r="D36" s="305">
        <f>E36+G36</f>
        <v>1.6</v>
      </c>
      <c r="E36" s="16">
        <f>E37+E38+E39</f>
        <v>1.6</v>
      </c>
      <c r="F36" s="16">
        <f>F37+F38+F39</f>
        <v>1.2000000000000002</v>
      </c>
      <c r="G36" s="16">
        <f>G37+G38+G39</f>
        <v>0</v>
      </c>
      <c r="H36" s="151">
        <f t="shared" si="5"/>
        <v>0</v>
      </c>
      <c r="I36" s="10">
        <f>I37+I38+I39</f>
        <v>0</v>
      </c>
      <c r="J36" s="10">
        <f>J37+J38+J39</f>
        <v>0</v>
      </c>
      <c r="K36" s="10">
        <f>K37+K38+K39</f>
        <v>0</v>
      </c>
      <c r="L36" s="152">
        <f t="shared" si="6"/>
        <v>1.6</v>
      </c>
      <c r="M36" s="12">
        <f>M37+M38+M39</f>
        <v>1.6</v>
      </c>
      <c r="N36" s="12">
        <f>N37+N38+N39</f>
        <v>1.2000000000000002</v>
      </c>
      <c r="O36" s="12">
        <f>O37+O38+O39</f>
        <v>0</v>
      </c>
      <c r="P36" s="218"/>
      <c r="Q36" s="90"/>
    </row>
    <row r="37" spans="1:17" ht="15" customHeight="1" x14ac:dyDescent="0.25">
      <c r="A37" s="40"/>
      <c r="B37" s="607" t="s">
        <v>520</v>
      </c>
      <c r="C37" s="455" t="s">
        <v>9</v>
      </c>
      <c r="D37" s="16">
        <f t="shared" si="8"/>
        <v>0.7</v>
      </c>
      <c r="E37" s="16">
        <v>0.7</v>
      </c>
      <c r="F37" s="16">
        <v>0.5</v>
      </c>
      <c r="G37" s="16"/>
      <c r="H37" s="151">
        <f t="shared" si="5"/>
        <v>0</v>
      </c>
      <c r="I37" s="10"/>
      <c r="J37" s="10"/>
      <c r="K37" s="188"/>
      <c r="L37" s="152">
        <f t="shared" si="6"/>
        <v>0.7</v>
      </c>
      <c r="M37" s="152">
        <f t="shared" ref="M37:O39" si="10">E37+I37</f>
        <v>0.7</v>
      </c>
      <c r="N37" s="152">
        <f t="shared" si="10"/>
        <v>0.5</v>
      </c>
      <c r="O37" s="152">
        <f t="shared" si="10"/>
        <v>0</v>
      </c>
      <c r="P37" s="365"/>
      <c r="Q37" s="90"/>
    </row>
    <row r="38" spans="1:17" ht="15" customHeight="1" x14ac:dyDescent="0.25">
      <c r="A38" s="40"/>
      <c r="B38" s="607"/>
      <c r="C38" s="455" t="s">
        <v>22</v>
      </c>
      <c r="D38" s="16">
        <f t="shared" si="8"/>
        <v>0.8</v>
      </c>
      <c r="E38" s="16">
        <v>0.8</v>
      </c>
      <c r="F38" s="16">
        <v>0.6</v>
      </c>
      <c r="G38" s="16"/>
      <c r="H38" s="151">
        <f t="shared" si="5"/>
        <v>0</v>
      </c>
      <c r="I38" s="10"/>
      <c r="J38" s="10"/>
      <c r="K38" s="188"/>
      <c r="L38" s="152">
        <f t="shared" si="6"/>
        <v>0.8</v>
      </c>
      <c r="M38" s="152">
        <f t="shared" si="10"/>
        <v>0.8</v>
      </c>
      <c r="N38" s="152">
        <f t="shared" si="10"/>
        <v>0.6</v>
      </c>
      <c r="O38" s="152">
        <f t="shared" si="10"/>
        <v>0</v>
      </c>
      <c r="P38" s="365"/>
      <c r="Q38" s="90"/>
    </row>
    <row r="39" spans="1:17" ht="15" customHeight="1" x14ac:dyDescent="0.25">
      <c r="A39" s="40"/>
      <c r="B39" s="608"/>
      <c r="C39" s="439">
        <v>10</v>
      </c>
      <c r="D39" s="16">
        <f t="shared" si="8"/>
        <v>0.1</v>
      </c>
      <c r="E39" s="16">
        <v>0.1</v>
      </c>
      <c r="F39" s="16">
        <v>0.1</v>
      </c>
      <c r="G39" s="16"/>
      <c r="H39" s="151">
        <f t="shared" si="5"/>
        <v>0</v>
      </c>
      <c r="I39" s="10"/>
      <c r="J39" s="10"/>
      <c r="K39" s="188"/>
      <c r="L39" s="152">
        <f t="shared" si="6"/>
        <v>0.1</v>
      </c>
      <c r="M39" s="152">
        <f t="shared" si="10"/>
        <v>0.1</v>
      </c>
      <c r="N39" s="152">
        <f t="shared" si="10"/>
        <v>0.1</v>
      </c>
      <c r="O39" s="152">
        <f t="shared" si="10"/>
        <v>0</v>
      </c>
      <c r="P39" s="365"/>
      <c r="Q39" s="90"/>
    </row>
    <row r="40" spans="1:17" ht="15" customHeight="1" x14ac:dyDescent="0.25">
      <c r="A40" s="32" t="s">
        <v>74</v>
      </c>
      <c r="B40" s="17" t="s">
        <v>11</v>
      </c>
      <c r="C40" s="455"/>
      <c r="D40" s="305">
        <f>E40+G40</f>
        <v>2.7</v>
      </c>
      <c r="E40" s="16">
        <f>E41+E43+E44+E42</f>
        <v>2.7</v>
      </c>
      <c r="F40" s="16">
        <f>F41+F43+F44+F42</f>
        <v>2.1</v>
      </c>
      <c r="G40" s="16">
        <f>G41+G43+G44</f>
        <v>0</v>
      </c>
      <c r="H40" s="151">
        <f t="shared" si="5"/>
        <v>0</v>
      </c>
      <c r="I40" s="10">
        <f>I41+I42+I43+I44</f>
        <v>0</v>
      </c>
      <c r="J40" s="10">
        <f>J41+J42+J43+J44</f>
        <v>0</v>
      </c>
      <c r="K40" s="10">
        <f>K41+K43+K44</f>
        <v>0</v>
      </c>
      <c r="L40" s="152">
        <f t="shared" si="6"/>
        <v>2.7</v>
      </c>
      <c r="M40" s="12">
        <f>M41+M42+M43+M44</f>
        <v>2.7</v>
      </c>
      <c r="N40" s="12">
        <f t="shared" ref="N40:O40" si="11">N41+N42+N43+N44</f>
        <v>2.1</v>
      </c>
      <c r="O40" s="12">
        <f t="shared" si="11"/>
        <v>0</v>
      </c>
      <c r="P40" s="218"/>
      <c r="Q40" s="90"/>
    </row>
    <row r="41" spans="1:17" ht="15" customHeight="1" x14ac:dyDescent="0.25">
      <c r="A41" s="40"/>
      <c r="B41" s="607" t="s">
        <v>520</v>
      </c>
      <c r="C41" s="455" t="s">
        <v>9</v>
      </c>
      <c r="D41" s="16">
        <f t="shared" si="8"/>
        <v>0.5</v>
      </c>
      <c r="E41" s="16">
        <v>0.5</v>
      </c>
      <c r="F41" s="16">
        <v>0.4</v>
      </c>
      <c r="G41" s="16"/>
      <c r="H41" s="151">
        <f t="shared" si="5"/>
        <v>0</v>
      </c>
      <c r="I41" s="10"/>
      <c r="J41" s="10"/>
      <c r="K41" s="188"/>
      <c r="L41" s="152">
        <f t="shared" si="6"/>
        <v>0.5</v>
      </c>
      <c r="M41" s="152">
        <f t="shared" ref="M41:O44" si="12">E41+I41</f>
        <v>0.5</v>
      </c>
      <c r="N41" s="152">
        <f t="shared" si="12"/>
        <v>0.4</v>
      </c>
      <c r="O41" s="152">
        <f t="shared" si="12"/>
        <v>0</v>
      </c>
      <c r="P41" s="365"/>
      <c r="Q41" s="90"/>
    </row>
    <row r="42" spans="1:17" ht="15" customHeight="1" x14ac:dyDescent="0.25">
      <c r="A42" s="40"/>
      <c r="B42" s="607"/>
      <c r="C42" s="455" t="s">
        <v>22</v>
      </c>
      <c r="D42" s="16">
        <f t="shared" si="8"/>
        <v>2</v>
      </c>
      <c r="E42" s="16">
        <v>2</v>
      </c>
      <c r="F42" s="16">
        <v>1.5</v>
      </c>
      <c r="G42" s="16"/>
      <c r="H42" s="151">
        <f t="shared" si="5"/>
        <v>0</v>
      </c>
      <c r="I42" s="10"/>
      <c r="J42" s="10"/>
      <c r="K42" s="188"/>
      <c r="L42" s="152">
        <f t="shared" si="6"/>
        <v>2</v>
      </c>
      <c r="M42" s="152">
        <f t="shared" si="12"/>
        <v>2</v>
      </c>
      <c r="N42" s="152">
        <f t="shared" si="12"/>
        <v>1.5</v>
      </c>
      <c r="O42" s="152"/>
      <c r="P42" s="365"/>
      <c r="Q42" s="90"/>
    </row>
    <row r="43" spans="1:17" ht="15" customHeight="1" x14ac:dyDescent="0.25">
      <c r="A43" s="40"/>
      <c r="B43" s="607"/>
      <c r="C43" s="510" t="s">
        <v>30</v>
      </c>
      <c r="D43" s="16">
        <f t="shared" si="8"/>
        <v>0.1</v>
      </c>
      <c r="E43" s="16">
        <v>0.1</v>
      </c>
      <c r="F43" s="16">
        <v>0.1</v>
      </c>
      <c r="G43" s="16"/>
      <c r="H43" s="151">
        <f t="shared" si="5"/>
        <v>0</v>
      </c>
      <c r="I43" s="10"/>
      <c r="J43" s="10"/>
      <c r="K43" s="188"/>
      <c r="L43" s="152">
        <f t="shared" si="6"/>
        <v>0.1</v>
      </c>
      <c r="M43" s="152">
        <f t="shared" si="12"/>
        <v>0.1</v>
      </c>
      <c r="N43" s="152">
        <f t="shared" si="12"/>
        <v>0.1</v>
      </c>
      <c r="O43" s="152">
        <f t="shared" si="12"/>
        <v>0</v>
      </c>
      <c r="P43" s="365"/>
      <c r="Q43" s="90"/>
    </row>
    <row r="44" spans="1:17" ht="15" customHeight="1" x14ac:dyDescent="0.25">
      <c r="A44" s="40"/>
      <c r="B44" s="608"/>
      <c r="C44" s="439">
        <v>10</v>
      </c>
      <c r="D44" s="16">
        <f t="shared" si="8"/>
        <v>0.1</v>
      </c>
      <c r="E44" s="16">
        <v>0.1</v>
      </c>
      <c r="F44" s="16">
        <v>0.1</v>
      </c>
      <c r="G44" s="16"/>
      <c r="H44" s="151">
        <f t="shared" si="5"/>
        <v>0</v>
      </c>
      <c r="I44" s="10"/>
      <c r="J44" s="10"/>
      <c r="K44" s="188"/>
      <c r="L44" s="152">
        <f t="shared" si="6"/>
        <v>0.1</v>
      </c>
      <c r="M44" s="152">
        <f t="shared" si="12"/>
        <v>0.1</v>
      </c>
      <c r="N44" s="152">
        <f t="shared" si="12"/>
        <v>0.1</v>
      </c>
      <c r="O44" s="152">
        <f t="shared" si="12"/>
        <v>0</v>
      </c>
      <c r="P44" s="365"/>
      <c r="Q44" s="90"/>
    </row>
    <row r="45" spans="1:17" ht="15" customHeight="1" x14ac:dyDescent="0.25">
      <c r="A45" s="32" t="s">
        <v>75</v>
      </c>
      <c r="B45" s="17" t="s">
        <v>12</v>
      </c>
      <c r="C45" s="455"/>
      <c r="D45" s="305">
        <f>E45+G45</f>
        <v>3.0000000000000004</v>
      </c>
      <c r="E45" s="16">
        <f>E46+E47+E48</f>
        <v>3.0000000000000004</v>
      </c>
      <c r="F45" s="16">
        <f>F46+F47+F48</f>
        <v>2.3000000000000003</v>
      </c>
      <c r="G45" s="16">
        <f>G46+G47+G48</f>
        <v>0</v>
      </c>
      <c r="H45" s="151">
        <f t="shared" si="5"/>
        <v>0</v>
      </c>
      <c r="I45" s="10">
        <f>I46+I47+I48</f>
        <v>0</v>
      </c>
      <c r="J45" s="10">
        <f>J46+J47+J48</f>
        <v>0</v>
      </c>
      <c r="K45" s="10">
        <f>K46+K47+K48</f>
        <v>0</v>
      </c>
      <c r="L45" s="152">
        <f t="shared" si="6"/>
        <v>3.0000000000000004</v>
      </c>
      <c r="M45" s="12">
        <f>M46+M47+M48</f>
        <v>3.0000000000000004</v>
      </c>
      <c r="N45" s="12">
        <f>N46+N47+N48</f>
        <v>2.3000000000000003</v>
      </c>
      <c r="O45" s="12">
        <f>O46+O47+O48</f>
        <v>0</v>
      </c>
      <c r="P45" s="218"/>
      <c r="Q45" s="90"/>
    </row>
    <row r="46" spans="1:17" ht="15" customHeight="1" x14ac:dyDescent="0.25">
      <c r="A46" s="40"/>
      <c r="B46" s="607" t="s">
        <v>520</v>
      </c>
      <c r="C46" s="455" t="s">
        <v>9</v>
      </c>
      <c r="D46" s="16">
        <f t="shared" si="8"/>
        <v>0.7</v>
      </c>
      <c r="E46" s="16">
        <v>0.7</v>
      </c>
      <c r="F46" s="16">
        <v>0.5</v>
      </c>
      <c r="G46" s="16"/>
      <c r="H46" s="151">
        <f t="shared" si="5"/>
        <v>0</v>
      </c>
      <c r="I46" s="10"/>
      <c r="J46" s="10"/>
      <c r="K46" s="188"/>
      <c r="L46" s="152">
        <f t="shared" si="6"/>
        <v>0.7</v>
      </c>
      <c r="M46" s="152">
        <f t="shared" ref="M46:O48" si="13">E46+I46</f>
        <v>0.7</v>
      </c>
      <c r="N46" s="152">
        <f t="shared" si="13"/>
        <v>0.5</v>
      </c>
      <c r="O46" s="152">
        <f t="shared" si="13"/>
        <v>0</v>
      </c>
      <c r="P46" s="365"/>
      <c r="Q46" s="90"/>
    </row>
    <row r="47" spans="1:17" ht="15" customHeight="1" x14ac:dyDescent="0.25">
      <c r="A47" s="40"/>
      <c r="B47" s="607"/>
      <c r="C47" s="455" t="s">
        <v>22</v>
      </c>
      <c r="D47" s="16">
        <f t="shared" si="8"/>
        <v>2.2000000000000002</v>
      </c>
      <c r="E47" s="16">
        <v>2.2000000000000002</v>
      </c>
      <c r="F47" s="16">
        <v>1.7</v>
      </c>
      <c r="G47" s="16"/>
      <c r="H47" s="151">
        <f t="shared" si="5"/>
        <v>0</v>
      </c>
      <c r="I47" s="10"/>
      <c r="J47" s="10"/>
      <c r="K47" s="188"/>
      <c r="L47" s="152">
        <f t="shared" si="6"/>
        <v>2.2000000000000002</v>
      </c>
      <c r="M47" s="152">
        <f t="shared" si="13"/>
        <v>2.2000000000000002</v>
      </c>
      <c r="N47" s="152">
        <f t="shared" si="13"/>
        <v>1.7</v>
      </c>
      <c r="O47" s="152">
        <f t="shared" si="13"/>
        <v>0</v>
      </c>
      <c r="P47" s="365"/>
      <c r="Q47" s="90"/>
    </row>
    <row r="48" spans="1:17" ht="15" customHeight="1" x14ac:dyDescent="0.25">
      <c r="A48" s="40"/>
      <c r="B48" s="608"/>
      <c r="C48" s="439">
        <v>10</v>
      </c>
      <c r="D48" s="16">
        <f t="shared" si="8"/>
        <v>0.1</v>
      </c>
      <c r="E48" s="16">
        <v>0.1</v>
      </c>
      <c r="F48" s="16">
        <v>0.1</v>
      </c>
      <c r="G48" s="16"/>
      <c r="H48" s="151">
        <f t="shared" si="5"/>
        <v>0</v>
      </c>
      <c r="I48" s="10"/>
      <c r="J48" s="10"/>
      <c r="K48" s="188"/>
      <c r="L48" s="152">
        <f t="shared" si="6"/>
        <v>0.1</v>
      </c>
      <c r="M48" s="152">
        <f t="shared" si="13"/>
        <v>0.1</v>
      </c>
      <c r="N48" s="152">
        <f t="shared" si="13"/>
        <v>0.1</v>
      </c>
      <c r="O48" s="152">
        <f t="shared" si="13"/>
        <v>0</v>
      </c>
      <c r="P48" s="365"/>
      <c r="Q48" s="90"/>
    </row>
    <row r="49" spans="1:17" ht="15" customHeight="1" x14ac:dyDescent="0.25">
      <c r="A49" s="32" t="s">
        <v>76</v>
      </c>
      <c r="B49" s="17" t="s">
        <v>13</v>
      </c>
      <c r="C49" s="455"/>
      <c r="D49" s="305">
        <f>E49+G49</f>
        <v>0.79999999999999993</v>
      </c>
      <c r="E49" s="16">
        <f>E50+E51+E52</f>
        <v>0.79999999999999993</v>
      </c>
      <c r="F49" s="16">
        <f>F50+F51+F52</f>
        <v>0.6</v>
      </c>
      <c r="G49" s="16">
        <f>G50+G51+G52</f>
        <v>0</v>
      </c>
      <c r="H49" s="151">
        <f t="shared" si="5"/>
        <v>0</v>
      </c>
      <c r="I49" s="10">
        <f>I50+I51+I52</f>
        <v>0</v>
      </c>
      <c r="J49" s="10">
        <f>J50+J51+J52</f>
        <v>0</v>
      </c>
      <c r="K49" s="10">
        <f>K50+K51+K52</f>
        <v>0</v>
      </c>
      <c r="L49" s="152">
        <f t="shared" si="6"/>
        <v>0.79999999999999993</v>
      </c>
      <c r="M49" s="12">
        <f>M50+M51+M52</f>
        <v>0.79999999999999993</v>
      </c>
      <c r="N49" s="12">
        <f>N50+N51+N52</f>
        <v>0.6</v>
      </c>
      <c r="O49" s="12">
        <f>O50+O51+O52</f>
        <v>0</v>
      </c>
      <c r="P49" s="218"/>
      <c r="Q49" s="90"/>
    </row>
    <row r="50" spans="1:17" ht="15" customHeight="1" x14ac:dyDescent="0.25">
      <c r="A50" s="40"/>
      <c r="B50" s="607" t="s">
        <v>520</v>
      </c>
      <c r="C50" s="455" t="s">
        <v>9</v>
      </c>
      <c r="D50" s="16">
        <f t="shared" si="8"/>
        <v>0.3</v>
      </c>
      <c r="E50" s="16">
        <v>0.3</v>
      </c>
      <c r="F50" s="16">
        <v>0.2</v>
      </c>
      <c r="G50" s="16"/>
      <c r="H50" s="151">
        <f t="shared" si="5"/>
        <v>0</v>
      </c>
      <c r="I50" s="10"/>
      <c r="J50" s="10"/>
      <c r="K50" s="188"/>
      <c r="L50" s="152">
        <f t="shared" si="6"/>
        <v>0.3</v>
      </c>
      <c r="M50" s="152">
        <f t="shared" ref="M50:O52" si="14">E50+I50</f>
        <v>0.3</v>
      </c>
      <c r="N50" s="152">
        <f t="shared" si="14"/>
        <v>0.2</v>
      </c>
      <c r="O50" s="152">
        <f t="shared" si="14"/>
        <v>0</v>
      </c>
      <c r="P50" s="365"/>
      <c r="Q50" s="90"/>
    </row>
    <row r="51" spans="1:17" ht="15" customHeight="1" x14ac:dyDescent="0.25">
      <c r="A51" s="40"/>
      <c r="B51" s="607"/>
      <c r="C51" s="455" t="s">
        <v>22</v>
      </c>
      <c r="D51" s="16">
        <f t="shared" si="8"/>
        <v>0.4</v>
      </c>
      <c r="E51" s="16">
        <v>0.4</v>
      </c>
      <c r="F51" s="16">
        <v>0.3</v>
      </c>
      <c r="G51" s="16"/>
      <c r="H51" s="151">
        <f t="shared" si="5"/>
        <v>0</v>
      </c>
      <c r="I51" s="10"/>
      <c r="J51" s="10"/>
      <c r="K51" s="188"/>
      <c r="L51" s="152">
        <f t="shared" si="6"/>
        <v>0.4</v>
      </c>
      <c r="M51" s="152">
        <f t="shared" si="14"/>
        <v>0.4</v>
      </c>
      <c r="N51" s="152">
        <f t="shared" si="14"/>
        <v>0.3</v>
      </c>
      <c r="O51" s="152">
        <f t="shared" si="14"/>
        <v>0</v>
      </c>
      <c r="P51" s="365"/>
      <c r="Q51" s="90"/>
    </row>
    <row r="52" spans="1:17" ht="15" customHeight="1" x14ac:dyDescent="0.25">
      <c r="A52" s="40"/>
      <c r="B52" s="608"/>
      <c r="C52" s="439">
        <v>10</v>
      </c>
      <c r="D52" s="16">
        <f t="shared" si="8"/>
        <v>0.1</v>
      </c>
      <c r="E52" s="16">
        <v>0.1</v>
      </c>
      <c r="F52" s="16">
        <v>0.1</v>
      </c>
      <c r="G52" s="16"/>
      <c r="H52" s="151">
        <f t="shared" si="5"/>
        <v>0</v>
      </c>
      <c r="I52" s="10"/>
      <c r="J52" s="10"/>
      <c r="K52" s="188"/>
      <c r="L52" s="152">
        <f t="shared" si="6"/>
        <v>0.1</v>
      </c>
      <c r="M52" s="152">
        <f t="shared" si="14"/>
        <v>0.1</v>
      </c>
      <c r="N52" s="152">
        <f t="shared" si="14"/>
        <v>0.1</v>
      </c>
      <c r="O52" s="152">
        <f t="shared" si="14"/>
        <v>0</v>
      </c>
      <c r="P52" s="365"/>
      <c r="Q52" s="90"/>
    </row>
    <row r="53" spans="1:17" ht="15" customHeight="1" x14ac:dyDescent="0.25">
      <c r="A53" s="32" t="s">
        <v>77</v>
      </c>
      <c r="B53" s="17" t="s">
        <v>14</v>
      </c>
      <c r="C53" s="455"/>
      <c r="D53" s="305">
        <f>E53+G53</f>
        <v>0.79999999999999993</v>
      </c>
      <c r="E53" s="16">
        <f>E54+E55+E56</f>
        <v>0.79999999999999993</v>
      </c>
      <c r="F53" s="16">
        <f>F54+F55+F56</f>
        <v>0.6</v>
      </c>
      <c r="G53" s="16">
        <f>G54+G55+G56</f>
        <v>0</v>
      </c>
      <c r="H53" s="151">
        <f>I53+K53</f>
        <v>0</v>
      </c>
      <c r="I53" s="10">
        <f>I54+I55+I56</f>
        <v>0</v>
      </c>
      <c r="J53" s="10">
        <f>J54+J55+J56</f>
        <v>0</v>
      </c>
      <c r="K53" s="10">
        <f>K54+K55+K56</f>
        <v>0</v>
      </c>
      <c r="L53" s="152">
        <f t="shared" si="6"/>
        <v>0.79999999999999993</v>
      </c>
      <c r="M53" s="12">
        <f>M54+M55+M56</f>
        <v>0.79999999999999993</v>
      </c>
      <c r="N53" s="12">
        <f>N54+N55+N56</f>
        <v>0.6</v>
      </c>
      <c r="O53" s="12">
        <f>O54+O55+O56</f>
        <v>0</v>
      </c>
      <c r="P53" s="218"/>
      <c r="Q53" s="90"/>
    </row>
    <row r="54" spans="1:17" ht="15" customHeight="1" x14ac:dyDescent="0.25">
      <c r="A54" s="40"/>
      <c r="B54" s="607" t="s">
        <v>520</v>
      </c>
      <c r="C54" s="455" t="s">
        <v>9</v>
      </c>
      <c r="D54" s="16">
        <f t="shared" si="8"/>
        <v>0.3</v>
      </c>
      <c r="E54" s="16">
        <v>0.3</v>
      </c>
      <c r="F54" s="16">
        <v>0.2</v>
      </c>
      <c r="G54" s="16"/>
      <c r="H54" s="151">
        <f t="shared" si="5"/>
        <v>0</v>
      </c>
      <c r="I54" s="10"/>
      <c r="J54" s="10"/>
      <c r="K54" s="188"/>
      <c r="L54" s="152">
        <f t="shared" si="6"/>
        <v>0.3</v>
      </c>
      <c r="M54" s="152">
        <f t="shared" ref="M54:O56" si="15">E54+I54</f>
        <v>0.3</v>
      </c>
      <c r="N54" s="152">
        <f t="shared" si="15"/>
        <v>0.2</v>
      </c>
      <c r="O54" s="152">
        <f t="shared" si="15"/>
        <v>0</v>
      </c>
      <c r="P54" s="365"/>
      <c r="Q54" s="90"/>
    </row>
    <row r="55" spans="1:17" ht="15" customHeight="1" x14ac:dyDescent="0.25">
      <c r="A55" s="40"/>
      <c r="B55" s="607"/>
      <c r="C55" s="455" t="s">
        <v>22</v>
      </c>
      <c r="D55" s="16">
        <f t="shared" si="8"/>
        <v>0.4</v>
      </c>
      <c r="E55" s="16">
        <v>0.4</v>
      </c>
      <c r="F55" s="16">
        <v>0.3</v>
      </c>
      <c r="G55" s="16"/>
      <c r="H55" s="151">
        <f t="shared" si="5"/>
        <v>0</v>
      </c>
      <c r="I55" s="10"/>
      <c r="J55" s="10"/>
      <c r="K55" s="188"/>
      <c r="L55" s="152">
        <f t="shared" si="6"/>
        <v>0.4</v>
      </c>
      <c r="M55" s="152">
        <f t="shared" si="15"/>
        <v>0.4</v>
      </c>
      <c r="N55" s="152">
        <f t="shared" si="15"/>
        <v>0.3</v>
      </c>
      <c r="O55" s="152">
        <f t="shared" si="15"/>
        <v>0</v>
      </c>
      <c r="P55" s="365"/>
      <c r="Q55" s="90"/>
    </row>
    <row r="56" spans="1:17" ht="15" customHeight="1" x14ac:dyDescent="0.25">
      <c r="A56" s="40"/>
      <c r="B56" s="608"/>
      <c r="C56" s="439">
        <v>10</v>
      </c>
      <c r="D56" s="16">
        <f t="shared" si="8"/>
        <v>0.1</v>
      </c>
      <c r="E56" s="16">
        <v>0.1</v>
      </c>
      <c r="F56" s="16">
        <v>0.1</v>
      </c>
      <c r="G56" s="16"/>
      <c r="H56" s="151">
        <f t="shared" si="5"/>
        <v>0</v>
      </c>
      <c r="I56" s="10"/>
      <c r="J56" s="10"/>
      <c r="K56" s="188"/>
      <c r="L56" s="152">
        <f t="shared" si="6"/>
        <v>0.1</v>
      </c>
      <c r="M56" s="152">
        <f t="shared" si="15"/>
        <v>0.1</v>
      </c>
      <c r="N56" s="152">
        <f t="shared" si="15"/>
        <v>0.1</v>
      </c>
      <c r="O56" s="152">
        <f t="shared" si="15"/>
        <v>0</v>
      </c>
      <c r="P56" s="365"/>
      <c r="Q56" s="90"/>
    </row>
    <row r="57" spans="1:17" ht="15" customHeight="1" x14ac:dyDescent="0.25">
      <c r="A57" s="32" t="s">
        <v>78</v>
      </c>
      <c r="B57" s="17" t="s">
        <v>15</v>
      </c>
      <c r="C57" s="455"/>
      <c r="D57" s="150">
        <f t="shared" si="8"/>
        <v>1.6</v>
      </c>
      <c r="E57" s="16">
        <f>E58+E59+E60</f>
        <v>1.6</v>
      </c>
      <c r="F57" s="16">
        <f>F58+F59+F60</f>
        <v>1.3000000000000003</v>
      </c>
      <c r="G57" s="16">
        <f>G58+G59+G60</f>
        <v>0</v>
      </c>
      <c r="H57" s="151">
        <f>I57+K57</f>
        <v>0</v>
      </c>
      <c r="I57" s="10">
        <f>I58+I59+I60</f>
        <v>0</v>
      </c>
      <c r="J57" s="10">
        <f>J58+J59+J60</f>
        <v>0</v>
      </c>
      <c r="K57" s="10">
        <f>K58+K59+K60</f>
        <v>0</v>
      </c>
      <c r="L57" s="152">
        <f t="shared" si="6"/>
        <v>1.6</v>
      </c>
      <c r="M57" s="12">
        <f>M58+M59+M60</f>
        <v>1.6</v>
      </c>
      <c r="N57" s="12">
        <f>N58+N59+N60</f>
        <v>1.3000000000000003</v>
      </c>
      <c r="O57" s="12">
        <f>O58+O59+O60</f>
        <v>0</v>
      </c>
      <c r="P57" s="218"/>
      <c r="Q57" s="90"/>
    </row>
    <row r="58" spans="1:17" ht="15" customHeight="1" x14ac:dyDescent="0.25">
      <c r="A58" s="40"/>
      <c r="B58" s="607" t="s">
        <v>520</v>
      </c>
      <c r="C58" s="455" t="s">
        <v>9</v>
      </c>
      <c r="D58" s="16">
        <f t="shared" si="8"/>
        <v>0.1</v>
      </c>
      <c r="E58" s="16">
        <v>0.1</v>
      </c>
      <c r="F58" s="16">
        <v>0.1</v>
      </c>
      <c r="G58" s="16"/>
      <c r="H58" s="151">
        <f t="shared" si="5"/>
        <v>0</v>
      </c>
      <c r="I58" s="10"/>
      <c r="J58" s="10"/>
      <c r="K58" s="188"/>
      <c r="L58" s="152">
        <f t="shared" si="6"/>
        <v>0.1</v>
      </c>
      <c r="M58" s="152">
        <f t="shared" ref="M58:O60" si="16">E58+I58</f>
        <v>0.1</v>
      </c>
      <c r="N58" s="152">
        <f t="shared" si="16"/>
        <v>0.1</v>
      </c>
      <c r="O58" s="152">
        <f t="shared" si="16"/>
        <v>0</v>
      </c>
      <c r="P58" s="365"/>
      <c r="Q58" s="90"/>
    </row>
    <row r="59" spans="1:17" ht="15" customHeight="1" x14ac:dyDescent="0.25">
      <c r="A59" s="40"/>
      <c r="B59" s="607"/>
      <c r="C59" s="455" t="s">
        <v>22</v>
      </c>
      <c r="D59" s="16">
        <f t="shared" si="8"/>
        <v>1.4</v>
      </c>
      <c r="E59" s="16">
        <v>1.4</v>
      </c>
      <c r="F59" s="16">
        <v>1.1000000000000001</v>
      </c>
      <c r="G59" s="16"/>
      <c r="H59" s="151">
        <f t="shared" si="5"/>
        <v>0</v>
      </c>
      <c r="I59" s="10"/>
      <c r="J59" s="10"/>
      <c r="K59" s="188"/>
      <c r="L59" s="152">
        <f t="shared" si="6"/>
        <v>1.4</v>
      </c>
      <c r="M59" s="152">
        <f t="shared" si="16"/>
        <v>1.4</v>
      </c>
      <c r="N59" s="152">
        <f t="shared" si="16"/>
        <v>1.1000000000000001</v>
      </c>
      <c r="O59" s="152">
        <f t="shared" si="16"/>
        <v>0</v>
      </c>
      <c r="P59" s="365"/>
      <c r="Q59" s="90"/>
    </row>
    <row r="60" spans="1:17" ht="15" customHeight="1" x14ac:dyDescent="0.25">
      <c r="A60" s="40"/>
      <c r="B60" s="608"/>
      <c r="C60" s="439">
        <v>10</v>
      </c>
      <c r="D60" s="16">
        <f t="shared" si="8"/>
        <v>0.1</v>
      </c>
      <c r="E60" s="16">
        <v>0.1</v>
      </c>
      <c r="F60" s="16">
        <v>0.1</v>
      </c>
      <c r="G60" s="16"/>
      <c r="H60" s="151">
        <f t="shared" si="5"/>
        <v>0</v>
      </c>
      <c r="I60" s="10"/>
      <c r="J60" s="10"/>
      <c r="K60" s="188"/>
      <c r="L60" s="152">
        <f t="shared" si="6"/>
        <v>0.1</v>
      </c>
      <c r="M60" s="152">
        <f t="shared" si="16"/>
        <v>0.1</v>
      </c>
      <c r="N60" s="152">
        <f t="shared" si="16"/>
        <v>0.1</v>
      </c>
      <c r="O60" s="152">
        <f t="shared" si="16"/>
        <v>0</v>
      </c>
      <c r="P60" s="365"/>
      <c r="Q60" s="90"/>
    </row>
    <row r="61" spans="1:17" ht="15" customHeight="1" x14ac:dyDescent="0.25">
      <c r="A61" s="32" t="s">
        <v>79</v>
      </c>
      <c r="B61" s="17" t="s">
        <v>16</v>
      </c>
      <c r="C61" s="455"/>
      <c r="D61" s="305">
        <f>E61+G61</f>
        <v>3.3</v>
      </c>
      <c r="E61" s="16">
        <f>E62+E63+E64</f>
        <v>3.3</v>
      </c>
      <c r="F61" s="16">
        <f>F62+F63+F64</f>
        <v>2.5</v>
      </c>
      <c r="G61" s="16">
        <f>G62+G63+G64</f>
        <v>0</v>
      </c>
      <c r="H61" s="151">
        <f>I61+K61</f>
        <v>0</v>
      </c>
      <c r="I61" s="10">
        <f>I62+I63+I64</f>
        <v>0</v>
      </c>
      <c r="J61" s="10">
        <f>J62+J63+J64</f>
        <v>0</v>
      </c>
      <c r="K61" s="10">
        <f>K62+K63+K64</f>
        <v>0</v>
      </c>
      <c r="L61" s="152">
        <f t="shared" si="6"/>
        <v>3.3</v>
      </c>
      <c r="M61" s="12">
        <f>M62+M63+M64</f>
        <v>3.3</v>
      </c>
      <c r="N61" s="12">
        <f>N62+N63+N64</f>
        <v>2.5</v>
      </c>
      <c r="O61" s="12">
        <f>O62+O63+O64</f>
        <v>0</v>
      </c>
      <c r="P61" s="218"/>
      <c r="Q61" s="90"/>
    </row>
    <row r="62" spans="1:17" ht="15" customHeight="1" x14ac:dyDescent="0.25">
      <c r="A62" s="40"/>
      <c r="B62" s="607" t="s">
        <v>520</v>
      </c>
      <c r="C62" s="455" t="s">
        <v>9</v>
      </c>
      <c r="D62" s="16">
        <f t="shared" si="8"/>
        <v>0.8</v>
      </c>
      <c r="E62" s="16">
        <v>0.8</v>
      </c>
      <c r="F62" s="16">
        <v>0.6</v>
      </c>
      <c r="G62" s="16"/>
      <c r="H62" s="151">
        <f t="shared" si="5"/>
        <v>0</v>
      </c>
      <c r="I62" s="10"/>
      <c r="J62" s="10"/>
      <c r="K62" s="188"/>
      <c r="L62" s="152">
        <f t="shared" si="6"/>
        <v>0.8</v>
      </c>
      <c r="M62" s="152">
        <f t="shared" ref="M62:O64" si="17">E62+I62</f>
        <v>0.8</v>
      </c>
      <c r="N62" s="152">
        <f t="shared" si="17"/>
        <v>0.6</v>
      </c>
      <c r="O62" s="152">
        <f t="shared" si="17"/>
        <v>0</v>
      </c>
      <c r="P62" s="365"/>
      <c r="Q62" s="90"/>
    </row>
    <row r="63" spans="1:17" ht="15" customHeight="1" x14ac:dyDescent="0.25">
      <c r="A63" s="40"/>
      <c r="B63" s="607"/>
      <c r="C63" s="455" t="s">
        <v>22</v>
      </c>
      <c r="D63" s="16">
        <f t="shared" si="8"/>
        <v>2.2000000000000002</v>
      </c>
      <c r="E63" s="16">
        <v>2.2000000000000002</v>
      </c>
      <c r="F63" s="16">
        <v>1.7</v>
      </c>
      <c r="G63" s="16"/>
      <c r="H63" s="151">
        <f t="shared" si="5"/>
        <v>0</v>
      </c>
      <c r="I63" s="10"/>
      <c r="J63" s="10"/>
      <c r="K63" s="188"/>
      <c r="L63" s="152">
        <f t="shared" si="6"/>
        <v>2.2000000000000002</v>
      </c>
      <c r="M63" s="152">
        <f t="shared" si="17"/>
        <v>2.2000000000000002</v>
      </c>
      <c r="N63" s="152">
        <f t="shared" si="17"/>
        <v>1.7</v>
      </c>
      <c r="O63" s="152">
        <f t="shared" si="17"/>
        <v>0</v>
      </c>
      <c r="P63" s="365"/>
      <c r="Q63" s="90"/>
    </row>
    <row r="64" spans="1:17" ht="15" customHeight="1" x14ac:dyDescent="0.25">
      <c r="A64" s="40"/>
      <c r="B64" s="608"/>
      <c r="C64" s="439">
        <v>10</v>
      </c>
      <c r="D64" s="16">
        <f t="shared" si="8"/>
        <v>0.3</v>
      </c>
      <c r="E64" s="16">
        <v>0.3</v>
      </c>
      <c r="F64" s="16">
        <v>0.2</v>
      </c>
      <c r="G64" s="16"/>
      <c r="H64" s="151">
        <f t="shared" si="5"/>
        <v>0</v>
      </c>
      <c r="I64" s="10"/>
      <c r="J64" s="10"/>
      <c r="K64" s="188"/>
      <c r="L64" s="152">
        <f t="shared" si="6"/>
        <v>0.3</v>
      </c>
      <c r="M64" s="152">
        <f t="shared" si="17"/>
        <v>0.3</v>
      </c>
      <c r="N64" s="152">
        <f t="shared" si="17"/>
        <v>0.2</v>
      </c>
      <c r="O64" s="152">
        <f t="shared" si="17"/>
        <v>0</v>
      </c>
      <c r="P64" s="365"/>
      <c r="Q64" s="90"/>
    </row>
    <row r="65" spans="1:18" ht="15" customHeight="1" x14ac:dyDescent="0.25">
      <c r="A65" s="32" t="s">
        <v>80</v>
      </c>
      <c r="B65" s="17" t="s">
        <v>17</v>
      </c>
      <c r="C65" s="455"/>
      <c r="D65" s="305">
        <f>E65+G65</f>
        <v>1</v>
      </c>
      <c r="E65" s="16">
        <f>E66+E67+E68</f>
        <v>1</v>
      </c>
      <c r="F65" s="16">
        <f>F66+F67+F68</f>
        <v>0.79999999999999993</v>
      </c>
      <c r="G65" s="16">
        <f>G66+G67+G68</f>
        <v>0</v>
      </c>
      <c r="H65" s="151">
        <f>I65+K65</f>
        <v>0</v>
      </c>
      <c r="I65" s="10">
        <f>I66+I67+I68</f>
        <v>0</v>
      </c>
      <c r="J65" s="10">
        <f>J66+J67+J68</f>
        <v>0</v>
      </c>
      <c r="K65" s="10">
        <f>K66+K67+K68</f>
        <v>0</v>
      </c>
      <c r="L65" s="152">
        <f t="shared" si="6"/>
        <v>1</v>
      </c>
      <c r="M65" s="12">
        <f>M66+M67+M68</f>
        <v>1</v>
      </c>
      <c r="N65" s="12">
        <f>N66+N67+N68</f>
        <v>0.79999999999999993</v>
      </c>
      <c r="O65" s="12">
        <f>O66+O67+O68</f>
        <v>0</v>
      </c>
      <c r="P65" s="218"/>
      <c r="Q65" s="90"/>
    </row>
    <row r="66" spans="1:18" ht="15" customHeight="1" x14ac:dyDescent="0.25">
      <c r="A66" s="40"/>
      <c r="B66" s="607" t="s">
        <v>520</v>
      </c>
      <c r="C66" s="455" t="s">
        <v>9</v>
      </c>
      <c r="D66" s="16">
        <f t="shared" si="8"/>
        <v>0.5</v>
      </c>
      <c r="E66" s="16">
        <v>0.5</v>
      </c>
      <c r="F66" s="16">
        <v>0.4</v>
      </c>
      <c r="G66" s="16"/>
      <c r="H66" s="151">
        <f t="shared" si="5"/>
        <v>0</v>
      </c>
      <c r="I66" s="10"/>
      <c r="J66" s="10"/>
      <c r="K66" s="188"/>
      <c r="L66" s="152">
        <f t="shared" si="6"/>
        <v>0.5</v>
      </c>
      <c r="M66" s="152">
        <f t="shared" ref="M66:O68" si="18">E66+I66</f>
        <v>0.5</v>
      </c>
      <c r="N66" s="152">
        <f t="shared" si="18"/>
        <v>0.4</v>
      </c>
      <c r="O66" s="152">
        <f t="shared" si="18"/>
        <v>0</v>
      </c>
      <c r="P66" s="365"/>
      <c r="Q66" s="90"/>
    </row>
    <row r="67" spans="1:18" ht="15" customHeight="1" x14ac:dyDescent="0.25">
      <c r="A67" s="40"/>
      <c r="B67" s="607"/>
      <c r="C67" s="455" t="s">
        <v>22</v>
      </c>
      <c r="D67" s="16">
        <f t="shared" si="8"/>
        <v>0.4</v>
      </c>
      <c r="E67" s="16">
        <v>0.4</v>
      </c>
      <c r="F67" s="16">
        <v>0.3</v>
      </c>
      <c r="G67" s="16"/>
      <c r="H67" s="151">
        <f t="shared" si="5"/>
        <v>0</v>
      </c>
      <c r="I67" s="10"/>
      <c r="J67" s="10"/>
      <c r="K67" s="188"/>
      <c r="L67" s="152">
        <f t="shared" si="6"/>
        <v>0.4</v>
      </c>
      <c r="M67" s="152">
        <f t="shared" si="18"/>
        <v>0.4</v>
      </c>
      <c r="N67" s="152">
        <f t="shared" si="18"/>
        <v>0.3</v>
      </c>
      <c r="O67" s="152">
        <f t="shared" si="18"/>
        <v>0</v>
      </c>
      <c r="P67" s="365"/>
      <c r="Q67" s="90"/>
    </row>
    <row r="68" spans="1:18" ht="15" customHeight="1" x14ac:dyDescent="0.25">
      <c r="A68" s="40"/>
      <c r="B68" s="608"/>
      <c r="C68" s="439">
        <v>10</v>
      </c>
      <c r="D68" s="16">
        <f t="shared" si="8"/>
        <v>0.1</v>
      </c>
      <c r="E68" s="16">
        <v>0.1</v>
      </c>
      <c r="F68" s="16">
        <v>0.1</v>
      </c>
      <c r="G68" s="16"/>
      <c r="H68" s="151">
        <f t="shared" si="5"/>
        <v>0</v>
      </c>
      <c r="I68" s="10"/>
      <c r="J68" s="10"/>
      <c r="K68" s="188"/>
      <c r="L68" s="152">
        <f t="shared" si="6"/>
        <v>0.1</v>
      </c>
      <c r="M68" s="152">
        <f t="shared" si="18"/>
        <v>0.1</v>
      </c>
      <c r="N68" s="152">
        <f t="shared" si="18"/>
        <v>0.1</v>
      </c>
      <c r="O68" s="152">
        <f t="shared" si="18"/>
        <v>0</v>
      </c>
      <c r="P68" s="365"/>
      <c r="Q68" s="90"/>
    </row>
    <row r="69" spans="1:18" ht="15" customHeight="1" x14ac:dyDescent="0.25">
      <c r="A69" s="32" t="s">
        <v>81</v>
      </c>
      <c r="B69" s="17" t="s">
        <v>18</v>
      </c>
      <c r="C69" s="455"/>
      <c r="D69" s="305">
        <f>E69+G69</f>
        <v>0.89999999999999991</v>
      </c>
      <c r="E69" s="16">
        <f>E70+E71+E72</f>
        <v>0.89999999999999991</v>
      </c>
      <c r="F69" s="16">
        <f>F70+F71+F72</f>
        <v>0.7</v>
      </c>
      <c r="G69" s="16">
        <f>G70+G71+G72</f>
        <v>0</v>
      </c>
      <c r="H69" s="151">
        <f>I69+K69</f>
        <v>0</v>
      </c>
      <c r="I69" s="10">
        <f>I70+I71+I72</f>
        <v>0</v>
      </c>
      <c r="J69" s="10">
        <f>J70+J71+J72</f>
        <v>0</v>
      </c>
      <c r="K69" s="10">
        <f>K70+K71+K72</f>
        <v>0</v>
      </c>
      <c r="L69" s="152">
        <f t="shared" si="6"/>
        <v>0.89999999999999991</v>
      </c>
      <c r="M69" s="12">
        <f>M70+M71+M72</f>
        <v>0.89999999999999991</v>
      </c>
      <c r="N69" s="12">
        <f>N70+N71+N72</f>
        <v>0.7</v>
      </c>
      <c r="O69" s="12">
        <f>O70+O71+O72</f>
        <v>0</v>
      </c>
      <c r="P69" s="218"/>
      <c r="Q69" s="90"/>
    </row>
    <row r="70" spans="1:18" ht="15" customHeight="1" x14ac:dyDescent="0.25">
      <c r="A70" s="40"/>
      <c r="B70" s="607" t="s">
        <v>520</v>
      </c>
      <c r="C70" s="455" t="s">
        <v>9</v>
      </c>
      <c r="D70" s="16">
        <f t="shared" si="8"/>
        <v>0.1</v>
      </c>
      <c r="E70" s="16">
        <v>0.1</v>
      </c>
      <c r="F70" s="16">
        <v>0.1</v>
      </c>
      <c r="G70" s="16"/>
      <c r="H70" s="151">
        <f t="shared" si="5"/>
        <v>0</v>
      </c>
      <c r="I70" s="10"/>
      <c r="J70" s="10"/>
      <c r="K70" s="188"/>
      <c r="L70" s="152">
        <f t="shared" si="6"/>
        <v>0.1</v>
      </c>
      <c r="M70" s="152">
        <f t="shared" ref="M70:O72" si="19">E70+I70</f>
        <v>0.1</v>
      </c>
      <c r="N70" s="152">
        <f t="shared" si="19"/>
        <v>0.1</v>
      </c>
      <c r="O70" s="152">
        <f t="shared" si="19"/>
        <v>0</v>
      </c>
      <c r="P70" s="365"/>
      <c r="Q70" s="90"/>
    </row>
    <row r="71" spans="1:18" ht="15" customHeight="1" x14ac:dyDescent="0.25">
      <c r="A71" s="40"/>
      <c r="B71" s="607"/>
      <c r="C71" s="455" t="s">
        <v>22</v>
      </c>
      <c r="D71" s="16">
        <f t="shared" si="8"/>
        <v>0.7</v>
      </c>
      <c r="E71" s="16">
        <v>0.7</v>
      </c>
      <c r="F71" s="16">
        <v>0.5</v>
      </c>
      <c r="G71" s="16"/>
      <c r="H71" s="151">
        <f t="shared" si="5"/>
        <v>0</v>
      </c>
      <c r="I71" s="10"/>
      <c r="J71" s="10"/>
      <c r="K71" s="188"/>
      <c r="L71" s="152">
        <f t="shared" si="6"/>
        <v>0.7</v>
      </c>
      <c r="M71" s="152">
        <f t="shared" si="19"/>
        <v>0.7</v>
      </c>
      <c r="N71" s="152">
        <f t="shared" si="19"/>
        <v>0.5</v>
      </c>
      <c r="O71" s="152">
        <f t="shared" si="19"/>
        <v>0</v>
      </c>
      <c r="P71" s="365"/>
      <c r="Q71" s="90"/>
    </row>
    <row r="72" spans="1:18" ht="15" customHeight="1" x14ac:dyDescent="0.25">
      <c r="A72" s="40"/>
      <c r="B72" s="608"/>
      <c r="C72" s="439">
        <v>10</v>
      </c>
      <c r="D72" s="16">
        <f t="shared" si="8"/>
        <v>0.1</v>
      </c>
      <c r="E72" s="16">
        <v>0.1</v>
      </c>
      <c r="F72" s="16">
        <v>0.1</v>
      </c>
      <c r="G72" s="16"/>
      <c r="H72" s="151">
        <f t="shared" si="5"/>
        <v>0</v>
      </c>
      <c r="I72" s="10"/>
      <c r="J72" s="10"/>
      <c r="K72" s="188"/>
      <c r="L72" s="152">
        <f t="shared" si="6"/>
        <v>0.1</v>
      </c>
      <c r="M72" s="152">
        <f t="shared" si="19"/>
        <v>0.1</v>
      </c>
      <c r="N72" s="152">
        <f t="shared" si="19"/>
        <v>0.1</v>
      </c>
      <c r="O72" s="152">
        <f t="shared" si="19"/>
        <v>0</v>
      </c>
      <c r="P72" s="365"/>
      <c r="Q72" s="90"/>
    </row>
    <row r="73" spans="1:18" ht="15" customHeight="1" x14ac:dyDescent="0.25">
      <c r="A73" s="32" t="s">
        <v>82</v>
      </c>
      <c r="B73" s="17" t="s">
        <v>19</v>
      </c>
      <c r="C73" s="455"/>
      <c r="D73" s="305">
        <f>E73+G73</f>
        <v>1.1000000000000001</v>
      </c>
      <c r="E73" s="16">
        <f>E74+E75+E76</f>
        <v>1.1000000000000001</v>
      </c>
      <c r="F73" s="16">
        <f>F74+F75+F76</f>
        <v>0.8</v>
      </c>
      <c r="G73" s="16">
        <f>G74+G75+G76</f>
        <v>0</v>
      </c>
      <c r="H73" s="151">
        <f>I73+K73</f>
        <v>0</v>
      </c>
      <c r="I73" s="10">
        <f>I74+I75+I76</f>
        <v>0</v>
      </c>
      <c r="J73" s="10">
        <f>J74+J75+J76</f>
        <v>0</v>
      </c>
      <c r="K73" s="10">
        <f>K74+K75+K76</f>
        <v>0</v>
      </c>
      <c r="L73" s="152">
        <f t="shared" si="6"/>
        <v>1.1000000000000001</v>
      </c>
      <c r="M73" s="12">
        <f>M74+M75+M76</f>
        <v>1.1000000000000001</v>
      </c>
      <c r="N73" s="12">
        <f>N74+N75+N76</f>
        <v>0.8</v>
      </c>
      <c r="O73" s="12">
        <f>O74+O75+O76</f>
        <v>0</v>
      </c>
      <c r="P73" s="218"/>
      <c r="Q73" s="90"/>
    </row>
    <row r="74" spans="1:18" ht="15" customHeight="1" x14ac:dyDescent="0.25">
      <c r="A74" s="40"/>
      <c r="B74" s="607" t="s">
        <v>520</v>
      </c>
      <c r="C74" s="455" t="s">
        <v>9</v>
      </c>
      <c r="D74" s="16">
        <f t="shared" si="8"/>
        <v>0.4</v>
      </c>
      <c r="E74" s="16">
        <v>0.4</v>
      </c>
      <c r="F74" s="16">
        <v>0.3</v>
      </c>
      <c r="G74" s="16"/>
      <c r="H74" s="151">
        <f>I74+K74</f>
        <v>0</v>
      </c>
      <c r="I74" s="10"/>
      <c r="J74" s="10"/>
      <c r="K74" s="188"/>
      <c r="L74" s="152">
        <f t="shared" si="6"/>
        <v>0.4</v>
      </c>
      <c r="M74" s="152">
        <f t="shared" ref="M74:O76" si="20">E74+I74</f>
        <v>0.4</v>
      </c>
      <c r="N74" s="152">
        <f t="shared" si="20"/>
        <v>0.3</v>
      </c>
      <c r="O74" s="152">
        <f t="shared" si="20"/>
        <v>0</v>
      </c>
      <c r="P74" s="365"/>
      <c r="Q74" s="90"/>
    </row>
    <row r="75" spans="1:18" ht="15" hidden="1" customHeight="1" x14ac:dyDescent="0.25">
      <c r="A75" s="40"/>
      <c r="B75" s="607"/>
      <c r="C75" s="455" t="s">
        <v>31</v>
      </c>
      <c r="D75" s="16">
        <f t="shared" si="8"/>
        <v>0</v>
      </c>
      <c r="E75" s="16"/>
      <c r="F75" s="16"/>
      <c r="G75" s="16"/>
      <c r="H75" s="151">
        <f>I75+K75</f>
        <v>0</v>
      </c>
      <c r="I75" s="10"/>
      <c r="J75" s="10"/>
      <c r="K75" s="188"/>
      <c r="L75" s="152">
        <f t="shared" si="6"/>
        <v>0</v>
      </c>
      <c r="M75" s="152">
        <f t="shared" si="20"/>
        <v>0</v>
      </c>
      <c r="N75" s="152">
        <f t="shared" si="20"/>
        <v>0</v>
      </c>
      <c r="O75" s="152">
        <f t="shared" si="20"/>
        <v>0</v>
      </c>
      <c r="P75" s="365"/>
      <c r="Q75" s="90"/>
    </row>
    <row r="76" spans="1:18" ht="15" customHeight="1" x14ac:dyDescent="0.25">
      <c r="A76" s="40"/>
      <c r="B76" s="608"/>
      <c r="C76" s="455" t="s">
        <v>22</v>
      </c>
      <c r="D76" s="16">
        <f t="shared" si="8"/>
        <v>0.7</v>
      </c>
      <c r="E76" s="16">
        <v>0.7</v>
      </c>
      <c r="F76" s="16">
        <v>0.5</v>
      </c>
      <c r="G76" s="16"/>
      <c r="H76" s="151">
        <f>I76+K76</f>
        <v>0</v>
      </c>
      <c r="I76" s="10"/>
      <c r="J76" s="10"/>
      <c r="K76" s="188"/>
      <c r="L76" s="152">
        <f t="shared" si="6"/>
        <v>0.7</v>
      </c>
      <c r="M76" s="152">
        <f t="shared" si="20"/>
        <v>0.7</v>
      </c>
      <c r="N76" s="152">
        <f t="shared" si="20"/>
        <v>0.5</v>
      </c>
      <c r="O76" s="152">
        <f t="shared" si="20"/>
        <v>0</v>
      </c>
      <c r="P76" s="365"/>
      <c r="Q76" s="90"/>
    </row>
    <row r="77" spans="1:18" x14ac:dyDescent="0.25">
      <c r="A77" s="20" t="s">
        <v>83</v>
      </c>
      <c r="B77" s="83" t="s">
        <v>174</v>
      </c>
      <c r="C77" s="456"/>
      <c r="D77" s="21">
        <f t="shared" si="8"/>
        <v>30.200000000000003</v>
      </c>
      <c r="E77" s="21">
        <f>E26+E32+E36+E40+E45+E49+E53+E57+E61+E65+E69+E73</f>
        <v>30.200000000000003</v>
      </c>
      <c r="F77" s="21">
        <f>F26+F32+F36+F40+F45+F49+F53+F57+F61+F65+F69+F73</f>
        <v>23.200000000000003</v>
      </c>
      <c r="G77" s="21">
        <f>G26+G32+G36+G40+G45+G49+G53+G57+G61+G65+G69+G73</f>
        <v>0</v>
      </c>
      <c r="H77" s="21">
        <f>I77+K77</f>
        <v>15.9</v>
      </c>
      <c r="I77" s="21">
        <f>I26+I32+I36+I40+I45+I49+I53+I57+I61+I65+I69+I73</f>
        <v>0</v>
      </c>
      <c r="J77" s="21">
        <f>J26+J32+J36+J40+J45+J49+J53+J57+J61+J65+J69+J73</f>
        <v>0</v>
      </c>
      <c r="K77" s="21">
        <f>K26+K32+K36+K40+K45+K49+K53+K57+K61+K65+K69+K73</f>
        <v>15.9</v>
      </c>
      <c r="L77" s="21">
        <f t="shared" si="6"/>
        <v>46.1</v>
      </c>
      <c r="M77" s="21">
        <f>M26+M32+M36+M40+M45+M49+M53+M57+M61+M65+M69+M73</f>
        <v>30.200000000000003</v>
      </c>
      <c r="N77" s="21">
        <f>N26+N32+N36+N40+N45+N49+N53+N57+N61+N65+N69+N73</f>
        <v>23.200000000000003</v>
      </c>
      <c r="O77" s="21">
        <f>O26+O32+O36+O40+O45+O49+O53+O57+O61+O65+O69+O73</f>
        <v>15.9</v>
      </c>
      <c r="P77" s="366"/>
      <c r="Q77" s="187"/>
      <c r="R77" s="90"/>
    </row>
    <row r="78" spans="1:18" ht="15" customHeight="1" x14ac:dyDescent="0.25">
      <c r="A78" s="32" t="s">
        <v>84</v>
      </c>
      <c r="B78" s="613" t="s">
        <v>59</v>
      </c>
      <c r="C78" s="524"/>
      <c r="D78" s="647"/>
      <c r="E78" s="647"/>
      <c r="F78" s="647"/>
      <c r="G78" s="647"/>
      <c r="H78" s="647"/>
      <c r="I78" s="647"/>
      <c r="J78" s="647"/>
      <c r="K78" s="647"/>
      <c r="L78" s="647"/>
      <c r="M78" s="647"/>
      <c r="N78" s="647"/>
      <c r="O78" s="648"/>
      <c r="P78" s="351"/>
    </row>
    <row r="79" spans="1:18" x14ac:dyDescent="0.25">
      <c r="A79" s="374" t="s">
        <v>85</v>
      </c>
      <c r="B79" s="29" t="s">
        <v>20</v>
      </c>
      <c r="C79" s="649"/>
      <c r="D79" s="150">
        <f>E79+G79</f>
        <v>2035.7000000000003</v>
      </c>
      <c r="E79" s="150">
        <f>E81+E82+E83+E84+E85+E86+E87+E88</f>
        <v>769.00000000000011</v>
      </c>
      <c r="F79" s="150">
        <f t="shared" ref="F79:G79" si="21">F81+F82+F83+F84+F85+F86+F87+F88</f>
        <v>0.6</v>
      </c>
      <c r="G79" s="150">
        <f t="shared" si="21"/>
        <v>1266.7</v>
      </c>
      <c r="H79" s="151">
        <f t="shared" ref="H79" si="22">I79+K79</f>
        <v>215.29999999999998</v>
      </c>
      <c r="I79" s="151">
        <f t="shared" ref="I79:O79" si="23">I81+I82+I83+I84+I85+I86+I87+I88</f>
        <v>79.099999999999994</v>
      </c>
      <c r="J79" s="151">
        <f t="shared" si="23"/>
        <v>3.5</v>
      </c>
      <c r="K79" s="151">
        <f t="shared" si="23"/>
        <v>136.19999999999999</v>
      </c>
      <c r="L79" s="432">
        <f t="shared" ref="L79" si="24">M79+O79</f>
        <v>2251</v>
      </c>
      <c r="M79" s="432">
        <f t="shared" ref="M79" si="25">M81+M82+M83+M84+M85+M86+M87+M88</f>
        <v>848.1</v>
      </c>
      <c r="N79" s="432">
        <f t="shared" si="23"/>
        <v>4.0999999999999996</v>
      </c>
      <c r="O79" s="432">
        <f t="shared" si="23"/>
        <v>1402.9</v>
      </c>
      <c r="P79" s="365"/>
    </row>
    <row r="80" spans="1:18" x14ac:dyDescent="0.25">
      <c r="A80" s="219"/>
      <c r="B80" s="341" t="s">
        <v>194</v>
      </c>
      <c r="C80" s="650"/>
      <c r="D80" s="153"/>
      <c r="E80" s="153"/>
      <c r="F80" s="153"/>
      <c r="G80" s="153"/>
      <c r="H80" s="154"/>
      <c r="I80" s="154"/>
      <c r="J80" s="154"/>
      <c r="K80" s="154"/>
      <c r="L80" s="375"/>
      <c r="M80" s="375"/>
      <c r="N80" s="375"/>
      <c r="O80" s="375"/>
      <c r="P80" s="365"/>
    </row>
    <row r="81" spans="1:16" ht="15" customHeight="1" x14ac:dyDescent="0.25">
      <c r="A81" s="219" t="s">
        <v>173</v>
      </c>
      <c r="B81" s="614" t="s">
        <v>316</v>
      </c>
      <c r="C81" s="189" t="s">
        <v>25</v>
      </c>
      <c r="D81" s="158">
        <f>E81+G81</f>
        <v>1786.6</v>
      </c>
      <c r="E81" s="153">
        <v>547.1</v>
      </c>
      <c r="F81" s="153"/>
      <c r="G81" s="153">
        <v>1239.5</v>
      </c>
      <c r="H81" s="154">
        <f t="shared" ref="H81:H88" si="26">I81+K81</f>
        <v>0</v>
      </c>
      <c r="I81" s="154"/>
      <c r="J81" s="154"/>
      <c r="K81" s="154"/>
      <c r="L81" s="155">
        <f t="shared" ref="L81:L89" si="27">M81+O81</f>
        <v>1786.6</v>
      </c>
      <c r="M81" s="155">
        <f t="shared" ref="M81:O88" si="28">E81+I81</f>
        <v>547.1</v>
      </c>
      <c r="N81" s="155">
        <f t="shared" si="28"/>
        <v>0</v>
      </c>
      <c r="O81" s="155">
        <f t="shared" si="28"/>
        <v>1239.5</v>
      </c>
      <c r="P81" s="365"/>
    </row>
    <row r="82" spans="1:16" s="37" customFormat="1" ht="23.25" customHeight="1" x14ac:dyDescent="0.25">
      <c r="A82" s="219"/>
      <c r="B82" s="614"/>
      <c r="C82" s="495" t="s">
        <v>31</v>
      </c>
      <c r="D82" s="150">
        <f>E82+G82</f>
        <v>220.8</v>
      </c>
      <c r="E82" s="63">
        <v>220.8</v>
      </c>
      <c r="F82" s="63"/>
      <c r="G82" s="63"/>
      <c r="H82" s="64">
        <f t="shared" si="26"/>
        <v>0</v>
      </c>
      <c r="I82" s="64"/>
      <c r="J82" s="64"/>
      <c r="K82" s="64"/>
      <c r="L82" s="65">
        <f t="shared" si="27"/>
        <v>220.8</v>
      </c>
      <c r="M82" s="65">
        <f t="shared" si="28"/>
        <v>220.8</v>
      </c>
      <c r="N82" s="65">
        <f t="shared" si="28"/>
        <v>0</v>
      </c>
      <c r="O82" s="65">
        <f t="shared" si="28"/>
        <v>0</v>
      </c>
      <c r="P82" s="365"/>
    </row>
    <row r="83" spans="1:16" s="37" customFormat="1" ht="22.5" customHeight="1" x14ac:dyDescent="0.25">
      <c r="A83" s="219"/>
      <c r="B83" s="619" t="s">
        <v>533</v>
      </c>
      <c r="C83" s="189" t="s">
        <v>31</v>
      </c>
      <c r="D83" s="150">
        <f>E83+G83</f>
        <v>25.3</v>
      </c>
      <c r="E83" s="63">
        <v>0.6</v>
      </c>
      <c r="F83" s="63">
        <v>0.5</v>
      </c>
      <c r="G83" s="63">
        <v>24.7</v>
      </c>
      <c r="H83" s="64">
        <f t="shared" si="26"/>
        <v>0</v>
      </c>
      <c r="I83" s="64">
        <v>18.5</v>
      </c>
      <c r="J83" s="64"/>
      <c r="K83" s="64">
        <v>-18.5</v>
      </c>
      <c r="L83" s="65">
        <f t="shared" si="27"/>
        <v>25.3</v>
      </c>
      <c r="M83" s="65">
        <f t="shared" si="28"/>
        <v>19.100000000000001</v>
      </c>
      <c r="N83" s="65">
        <f t="shared" si="28"/>
        <v>0.5</v>
      </c>
      <c r="O83" s="65">
        <f t="shared" si="28"/>
        <v>6.1999999999999993</v>
      </c>
      <c r="P83" s="365"/>
    </row>
    <row r="84" spans="1:16" s="37" customFormat="1" ht="30.75" customHeight="1" x14ac:dyDescent="0.25">
      <c r="A84" s="219"/>
      <c r="B84" s="619"/>
      <c r="C84" s="472" t="s">
        <v>22</v>
      </c>
      <c r="D84" s="150">
        <f>E84+G84</f>
        <v>3</v>
      </c>
      <c r="E84" s="63">
        <v>0.5</v>
      </c>
      <c r="F84" s="63">
        <v>0.1</v>
      </c>
      <c r="G84" s="63">
        <v>2.5</v>
      </c>
      <c r="H84" s="64">
        <f t="shared" si="26"/>
        <v>0</v>
      </c>
      <c r="I84" s="64"/>
      <c r="J84" s="64"/>
      <c r="K84" s="64"/>
      <c r="L84" s="65">
        <f t="shared" si="27"/>
        <v>3</v>
      </c>
      <c r="M84" s="65">
        <f t="shared" si="28"/>
        <v>0.5</v>
      </c>
      <c r="N84" s="65">
        <f t="shared" si="28"/>
        <v>0.1</v>
      </c>
      <c r="O84" s="65">
        <f t="shared" si="28"/>
        <v>2.5</v>
      </c>
      <c r="P84" s="365"/>
    </row>
    <row r="85" spans="1:16" ht="25.5" x14ac:dyDescent="0.25">
      <c r="A85" s="219" t="s">
        <v>173</v>
      </c>
      <c r="B85" s="516" t="s">
        <v>556</v>
      </c>
      <c r="C85" s="189" t="s">
        <v>31</v>
      </c>
      <c r="D85" s="63">
        <f>E85+G85</f>
        <v>0</v>
      </c>
      <c r="E85" s="63"/>
      <c r="F85" s="63"/>
      <c r="G85" s="63"/>
      <c r="H85" s="64">
        <f t="shared" si="26"/>
        <v>0.9</v>
      </c>
      <c r="I85" s="64">
        <v>0.9</v>
      </c>
      <c r="J85" s="64"/>
      <c r="K85" s="64"/>
      <c r="L85" s="65">
        <f t="shared" si="27"/>
        <v>0.9</v>
      </c>
      <c r="M85" s="65">
        <f t="shared" si="28"/>
        <v>0.9</v>
      </c>
      <c r="N85" s="65">
        <f t="shared" si="28"/>
        <v>0</v>
      </c>
      <c r="O85" s="65">
        <f t="shared" si="28"/>
        <v>0</v>
      </c>
      <c r="P85" s="365"/>
    </row>
    <row r="86" spans="1:16" ht="15" customHeight="1" x14ac:dyDescent="0.25">
      <c r="A86" s="219"/>
      <c r="B86" s="614" t="s">
        <v>442</v>
      </c>
      <c r="C86" s="189" t="s">
        <v>31</v>
      </c>
      <c r="D86" s="304"/>
      <c r="E86" s="304"/>
      <c r="F86" s="304"/>
      <c r="G86" s="304"/>
      <c r="H86" s="154">
        <f t="shared" si="26"/>
        <v>178.1</v>
      </c>
      <c r="I86" s="154">
        <v>53.8</v>
      </c>
      <c r="J86" s="154">
        <v>3.1</v>
      </c>
      <c r="K86" s="154">
        <v>124.3</v>
      </c>
      <c r="L86" s="155">
        <f t="shared" si="27"/>
        <v>178.1</v>
      </c>
      <c r="M86" s="155">
        <f t="shared" si="28"/>
        <v>53.8</v>
      </c>
      <c r="N86" s="155">
        <f t="shared" si="28"/>
        <v>3.1</v>
      </c>
      <c r="O86" s="155">
        <f t="shared" si="28"/>
        <v>124.3</v>
      </c>
      <c r="P86" s="365"/>
    </row>
    <row r="87" spans="1:16" x14ac:dyDescent="0.25">
      <c r="A87" s="219"/>
      <c r="B87" s="614"/>
      <c r="C87" s="472" t="s">
        <v>22</v>
      </c>
      <c r="D87" s="304"/>
      <c r="E87" s="304"/>
      <c r="F87" s="304"/>
      <c r="G87" s="304"/>
      <c r="H87" s="154">
        <f t="shared" si="26"/>
        <v>33.299999999999997</v>
      </c>
      <c r="I87" s="154">
        <v>5.4</v>
      </c>
      <c r="J87" s="154">
        <v>0.3</v>
      </c>
      <c r="K87" s="154">
        <v>27.9</v>
      </c>
      <c r="L87" s="155">
        <f t="shared" si="27"/>
        <v>33.299999999999997</v>
      </c>
      <c r="M87" s="155">
        <f t="shared" si="28"/>
        <v>5.4</v>
      </c>
      <c r="N87" s="155">
        <f t="shared" si="28"/>
        <v>0.3</v>
      </c>
      <c r="O87" s="155">
        <f t="shared" si="28"/>
        <v>27.9</v>
      </c>
      <c r="P87" s="365"/>
    </row>
    <row r="88" spans="1:16" ht="39" x14ac:dyDescent="0.25">
      <c r="A88" s="290"/>
      <c r="B88" s="169" t="s">
        <v>443</v>
      </c>
      <c r="C88" s="472" t="s">
        <v>22</v>
      </c>
      <c r="D88" s="158"/>
      <c r="E88" s="158"/>
      <c r="F88" s="158"/>
      <c r="G88" s="158"/>
      <c r="H88" s="151">
        <f t="shared" si="26"/>
        <v>3</v>
      </c>
      <c r="I88" s="154">
        <v>0.5</v>
      </c>
      <c r="J88" s="154">
        <v>0.1</v>
      </c>
      <c r="K88" s="154">
        <v>2.5</v>
      </c>
      <c r="L88" s="152">
        <f t="shared" si="27"/>
        <v>3</v>
      </c>
      <c r="M88" s="152">
        <f t="shared" si="28"/>
        <v>0.5</v>
      </c>
      <c r="N88" s="152">
        <f t="shared" si="28"/>
        <v>0.1</v>
      </c>
      <c r="O88" s="152">
        <f t="shared" si="28"/>
        <v>2.5</v>
      </c>
      <c r="P88" s="365"/>
    </row>
    <row r="89" spans="1:16" x14ac:dyDescent="0.25">
      <c r="A89" s="190" t="s">
        <v>86</v>
      </c>
      <c r="B89" s="83" t="s">
        <v>175</v>
      </c>
      <c r="C89" s="350"/>
      <c r="D89" s="21">
        <f>D79</f>
        <v>2035.7000000000003</v>
      </c>
      <c r="E89" s="21">
        <f t="shared" ref="E89:O89" si="29">E79</f>
        <v>769.00000000000011</v>
      </c>
      <c r="F89" s="21">
        <f t="shared" si="29"/>
        <v>0.6</v>
      </c>
      <c r="G89" s="21">
        <f t="shared" si="29"/>
        <v>1266.7</v>
      </c>
      <c r="H89" s="21">
        <f t="shared" si="29"/>
        <v>215.29999999999998</v>
      </c>
      <c r="I89" s="21">
        <f t="shared" si="29"/>
        <v>79.099999999999994</v>
      </c>
      <c r="J89" s="21">
        <f t="shared" si="29"/>
        <v>3.5</v>
      </c>
      <c r="K89" s="21">
        <f t="shared" si="29"/>
        <v>136.19999999999999</v>
      </c>
      <c r="L89" s="21">
        <f t="shared" si="27"/>
        <v>2251</v>
      </c>
      <c r="M89" s="21">
        <f t="shared" si="29"/>
        <v>848.1</v>
      </c>
      <c r="N89" s="21">
        <f t="shared" si="29"/>
        <v>4.0999999999999996</v>
      </c>
      <c r="O89" s="21">
        <f t="shared" si="29"/>
        <v>1402.9</v>
      </c>
      <c r="P89" s="366"/>
    </row>
    <row r="90" spans="1:16" x14ac:dyDescent="0.25">
      <c r="A90" s="32" t="s">
        <v>87</v>
      </c>
      <c r="B90" s="523" t="s">
        <v>63</v>
      </c>
      <c r="C90" s="647"/>
      <c r="D90" s="524"/>
      <c r="E90" s="524"/>
      <c r="F90" s="524"/>
      <c r="G90" s="524"/>
      <c r="H90" s="524"/>
      <c r="I90" s="524"/>
      <c r="J90" s="524"/>
      <c r="K90" s="524"/>
      <c r="L90" s="524"/>
      <c r="M90" s="524"/>
      <c r="N90" s="524"/>
      <c r="O90" s="525"/>
      <c r="P90" s="351"/>
    </row>
    <row r="91" spans="1:16" x14ac:dyDescent="0.25">
      <c r="A91" s="32" t="s">
        <v>88</v>
      </c>
      <c r="B91" s="17" t="s">
        <v>20</v>
      </c>
      <c r="C91" s="514" t="s">
        <v>32</v>
      </c>
      <c r="D91" s="336">
        <f t="shared" ref="D91" si="30">E91+G91</f>
        <v>169</v>
      </c>
      <c r="E91" s="158">
        <f>E93+E94+E95</f>
        <v>0</v>
      </c>
      <c r="F91" s="158">
        <f t="shared" ref="F91:G91" si="31">F93+F94+F95</f>
        <v>0</v>
      </c>
      <c r="G91" s="158">
        <f t="shared" si="31"/>
        <v>169</v>
      </c>
      <c r="H91" s="151">
        <f t="shared" ref="H91" si="32">I91+K91</f>
        <v>55.5</v>
      </c>
      <c r="I91" s="192">
        <f t="shared" ref="I91:O91" si="33">I93+I94+I95</f>
        <v>18.2</v>
      </c>
      <c r="J91" s="192">
        <f t="shared" si="33"/>
        <v>1.3</v>
      </c>
      <c r="K91" s="192">
        <f t="shared" si="33"/>
        <v>37.299999999999997</v>
      </c>
      <c r="L91" s="152">
        <f t="shared" ref="L91" si="34">M91+O91</f>
        <v>224.49999999999997</v>
      </c>
      <c r="M91" s="152">
        <f t="shared" ref="M91" si="35">M93+M94+M95</f>
        <v>18.2</v>
      </c>
      <c r="N91" s="152">
        <f t="shared" si="33"/>
        <v>1.3</v>
      </c>
      <c r="O91" s="152">
        <f t="shared" si="33"/>
        <v>206.29999999999998</v>
      </c>
      <c r="P91" s="365"/>
    </row>
    <row r="92" spans="1:16" x14ac:dyDescent="0.25">
      <c r="A92" s="40"/>
      <c r="B92" s="142" t="s">
        <v>194</v>
      </c>
      <c r="C92" s="507"/>
      <c r="D92" s="336"/>
      <c r="E92" s="158"/>
      <c r="F92" s="158"/>
      <c r="G92" s="254"/>
      <c r="H92" s="159"/>
      <c r="I92" s="255"/>
      <c r="J92" s="159"/>
      <c r="K92" s="159"/>
      <c r="L92" s="160"/>
      <c r="M92" s="160"/>
      <c r="N92" s="160"/>
      <c r="O92" s="160"/>
      <c r="P92" s="365"/>
    </row>
    <row r="93" spans="1:16" ht="26.25" x14ac:dyDescent="0.25">
      <c r="A93" s="40"/>
      <c r="B93" s="353" t="s">
        <v>317</v>
      </c>
      <c r="C93" s="507"/>
      <c r="D93" s="340"/>
      <c r="E93" s="63"/>
      <c r="F93" s="63"/>
      <c r="G93" s="358">
        <v>169</v>
      </c>
      <c r="H93" s="64"/>
      <c r="I93" s="64"/>
      <c r="J93" s="64"/>
      <c r="K93" s="440"/>
      <c r="L93" s="65">
        <f t="shared" ref="L93" si="36">M93+O93</f>
        <v>169</v>
      </c>
      <c r="M93" s="65"/>
      <c r="N93" s="65"/>
      <c r="O93" s="65">
        <f t="shared" ref="O93" si="37">G93+K93</f>
        <v>169</v>
      </c>
      <c r="P93" s="365"/>
    </row>
    <row r="94" spans="1:16" ht="26.25" x14ac:dyDescent="0.25">
      <c r="A94" s="40"/>
      <c r="B94" s="353" t="s">
        <v>442</v>
      </c>
      <c r="C94" s="507"/>
      <c r="D94" s="651"/>
      <c r="E94" s="304"/>
      <c r="F94" s="304"/>
      <c r="G94" s="304"/>
      <c r="H94" s="154">
        <f>I94+K94</f>
        <v>47.1</v>
      </c>
      <c r="I94" s="154">
        <v>15.4</v>
      </c>
      <c r="J94" s="154">
        <v>1.1000000000000001</v>
      </c>
      <c r="K94" s="154">
        <v>31.7</v>
      </c>
      <c r="L94" s="155">
        <f>M94+O94</f>
        <v>47.1</v>
      </c>
      <c r="M94" s="155">
        <f t="shared" ref="M94:O96" si="38">E94+I94</f>
        <v>15.4</v>
      </c>
      <c r="N94" s="155">
        <f t="shared" si="38"/>
        <v>1.1000000000000001</v>
      </c>
      <c r="O94" s="155">
        <f t="shared" si="38"/>
        <v>31.7</v>
      </c>
      <c r="P94" s="365"/>
    </row>
    <row r="95" spans="1:16" ht="39" x14ac:dyDescent="0.25">
      <c r="A95" s="40"/>
      <c r="B95" s="445" t="s">
        <v>443</v>
      </c>
      <c r="C95" s="508"/>
      <c r="D95" s="336"/>
      <c r="E95" s="158"/>
      <c r="F95" s="158"/>
      <c r="G95" s="158"/>
      <c r="H95" s="151">
        <f>I95+K95</f>
        <v>8.3999999999999986</v>
      </c>
      <c r="I95" s="154">
        <v>2.8</v>
      </c>
      <c r="J95" s="154">
        <v>0.2</v>
      </c>
      <c r="K95" s="154">
        <v>5.6</v>
      </c>
      <c r="L95" s="152">
        <f>M95+O95</f>
        <v>8.3999999999999986</v>
      </c>
      <c r="M95" s="152">
        <f t="shared" si="38"/>
        <v>2.8</v>
      </c>
      <c r="N95" s="152">
        <f t="shared" si="38"/>
        <v>0.2</v>
      </c>
      <c r="O95" s="152">
        <f t="shared" si="38"/>
        <v>5.6</v>
      </c>
      <c r="P95" s="365"/>
    </row>
    <row r="96" spans="1:16" x14ac:dyDescent="0.25">
      <c r="A96" s="32" t="s">
        <v>89</v>
      </c>
      <c r="B96" s="17" t="s">
        <v>70</v>
      </c>
      <c r="C96" s="507" t="s">
        <v>32</v>
      </c>
      <c r="D96" s="202">
        <f>E96+G96</f>
        <v>1.6</v>
      </c>
      <c r="E96" s="150">
        <v>1.6</v>
      </c>
      <c r="F96" s="150">
        <v>1.2</v>
      </c>
      <c r="G96" s="191">
        <f>G98+G99</f>
        <v>0</v>
      </c>
      <c r="H96" s="151">
        <f>I96+K96</f>
        <v>0</v>
      </c>
      <c r="I96" s="192"/>
      <c r="J96" s="151"/>
      <c r="K96" s="309">
        <f>K98+K99</f>
        <v>0</v>
      </c>
      <c r="L96" s="441">
        <f>M96+O96</f>
        <v>1.6</v>
      </c>
      <c r="M96" s="152">
        <f t="shared" si="38"/>
        <v>1.6</v>
      </c>
      <c r="N96" s="152">
        <f t="shared" si="38"/>
        <v>1.2</v>
      </c>
      <c r="O96" s="152">
        <f t="shared" si="38"/>
        <v>0</v>
      </c>
    </row>
    <row r="97" spans="1:16" hidden="1" x14ac:dyDescent="0.25">
      <c r="A97" s="40"/>
      <c r="B97" s="444" t="s">
        <v>194</v>
      </c>
      <c r="C97" s="457"/>
      <c r="D97" s="336"/>
      <c r="E97" s="158"/>
      <c r="F97" s="158"/>
      <c r="G97" s="254"/>
      <c r="H97" s="159"/>
      <c r="I97" s="255"/>
      <c r="J97" s="159"/>
      <c r="K97" s="357"/>
      <c r="L97" s="442"/>
      <c r="M97" s="160"/>
      <c r="N97" s="258"/>
      <c r="O97" s="160"/>
      <c r="P97" s="365"/>
    </row>
    <row r="98" spans="1:16" ht="26.25" hidden="1" x14ac:dyDescent="0.25">
      <c r="A98" s="40"/>
      <c r="B98" s="353" t="s">
        <v>442</v>
      </c>
      <c r="C98" s="507" t="s">
        <v>32</v>
      </c>
      <c r="D98" s="336">
        <f>E98+G98</f>
        <v>0</v>
      </c>
      <c r="E98" s="158"/>
      <c r="F98" s="158"/>
      <c r="G98" s="254"/>
      <c r="H98" s="159">
        <f>I98+K98</f>
        <v>0</v>
      </c>
      <c r="I98" s="355"/>
      <c r="J98" s="64"/>
      <c r="K98" s="440"/>
      <c r="L98" s="442">
        <f>M98+O98</f>
        <v>0</v>
      </c>
      <c r="M98" s="160">
        <f t="shared" ref="M98:O99" si="39">E98+I98</f>
        <v>0</v>
      </c>
      <c r="N98" s="258">
        <f t="shared" si="39"/>
        <v>0</v>
      </c>
      <c r="O98" s="160">
        <f t="shared" si="39"/>
        <v>0</v>
      </c>
      <c r="P98" s="365"/>
    </row>
    <row r="99" spans="1:16" ht="26.25" x14ac:dyDescent="0.25">
      <c r="A99" s="222"/>
      <c r="B99" s="445" t="s">
        <v>520</v>
      </c>
      <c r="C99" s="508"/>
      <c r="D99" s="203"/>
      <c r="E99" s="153"/>
      <c r="F99" s="153"/>
      <c r="G99" s="193"/>
      <c r="H99" s="154">
        <f>I99+K99</f>
        <v>0</v>
      </c>
      <c r="I99" s="194"/>
      <c r="J99" s="154"/>
      <c r="K99" s="310"/>
      <c r="L99" s="443">
        <f>M99+O99</f>
        <v>0</v>
      </c>
      <c r="M99" s="155">
        <f t="shared" si="39"/>
        <v>0</v>
      </c>
      <c r="N99" s="286">
        <f t="shared" si="39"/>
        <v>0</v>
      </c>
      <c r="O99" s="155">
        <f t="shared" si="39"/>
        <v>0</v>
      </c>
      <c r="P99" s="365"/>
    </row>
    <row r="100" spans="1:16" x14ac:dyDescent="0.25">
      <c r="A100" s="425" t="s">
        <v>90</v>
      </c>
      <c r="B100" s="21" t="s">
        <v>176</v>
      </c>
      <c r="C100" s="350"/>
      <c r="D100" s="21">
        <f t="shared" ref="D100:O100" si="40">D91+D96</f>
        <v>170.6</v>
      </c>
      <c r="E100" s="21">
        <f t="shared" si="40"/>
        <v>1.6</v>
      </c>
      <c r="F100" s="21">
        <f t="shared" si="40"/>
        <v>1.2</v>
      </c>
      <c r="G100" s="21">
        <f t="shared" si="40"/>
        <v>169</v>
      </c>
      <c r="H100" s="21">
        <f t="shared" si="40"/>
        <v>55.5</v>
      </c>
      <c r="I100" s="21">
        <f t="shared" si="40"/>
        <v>18.2</v>
      </c>
      <c r="J100" s="21">
        <f t="shared" si="40"/>
        <v>1.3</v>
      </c>
      <c r="K100" s="21">
        <f t="shared" si="40"/>
        <v>37.299999999999997</v>
      </c>
      <c r="L100" s="21">
        <f t="shared" ref="L100" si="41">M100+O100</f>
        <v>226.1</v>
      </c>
      <c r="M100" s="83">
        <f t="shared" si="40"/>
        <v>19.8</v>
      </c>
      <c r="N100" s="83">
        <f t="shared" si="40"/>
        <v>2.5</v>
      </c>
      <c r="O100" s="83">
        <f t="shared" si="40"/>
        <v>206.29999999999998</v>
      </c>
      <c r="P100" s="366"/>
    </row>
    <row r="101" spans="1:16" x14ac:dyDescent="0.25">
      <c r="A101" s="32" t="s">
        <v>91</v>
      </c>
      <c r="B101" s="613" t="s">
        <v>171</v>
      </c>
      <c r="C101" s="524"/>
      <c r="D101" s="524"/>
      <c r="E101" s="524"/>
      <c r="F101" s="524"/>
      <c r="G101" s="524"/>
      <c r="H101" s="524"/>
      <c r="I101" s="524"/>
      <c r="J101" s="524"/>
      <c r="K101" s="524"/>
      <c r="L101" s="524"/>
      <c r="M101" s="524"/>
      <c r="N101" s="524"/>
      <c r="O101" s="525"/>
      <c r="P101" s="351"/>
    </row>
    <row r="102" spans="1:16" x14ac:dyDescent="0.25">
      <c r="A102" s="374" t="s">
        <v>92</v>
      </c>
      <c r="B102" s="29" t="s">
        <v>20</v>
      </c>
      <c r="C102" s="453" t="s">
        <v>51</v>
      </c>
      <c r="D102" s="336">
        <f>E102+G102</f>
        <v>980.7</v>
      </c>
      <c r="E102" s="158">
        <f>E105+E106+E107+E109+E104+E108</f>
        <v>174.1</v>
      </c>
      <c r="F102" s="158">
        <f t="shared" ref="F102:G102" si="42">F105+F106+F107+F109+F104+F108</f>
        <v>17.100000000000001</v>
      </c>
      <c r="G102" s="158">
        <f t="shared" si="42"/>
        <v>806.6</v>
      </c>
      <c r="H102" s="151">
        <f t="shared" ref="H102" si="43">I102+K102</f>
        <v>170</v>
      </c>
      <c r="I102" s="192">
        <f>I105+I106+I107+I109+I104+I108</f>
        <v>0</v>
      </c>
      <c r="J102" s="192">
        <f t="shared" ref="J102:K102" si="44">J105+J106+J107+J109+J104</f>
        <v>0</v>
      </c>
      <c r="K102" s="192">
        <f t="shared" si="44"/>
        <v>170</v>
      </c>
      <c r="L102" s="152">
        <f t="shared" ref="L102" si="45">M102+O102</f>
        <v>1150.7</v>
      </c>
      <c r="M102" s="152">
        <f>M105+M106+M107+M109+M104+M108</f>
        <v>174.1</v>
      </c>
      <c r="N102" s="152">
        <f t="shared" ref="N102:O102" si="46">N105+N106+N107+N109+N104</f>
        <v>17.100000000000001</v>
      </c>
      <c r="O102" s="152">
        <f t="shared" si="46"/>
        <v>976.6</v>
      </c>
      <c r="P102" s="365"/>
    </row>
    <row r="103" spans="1:16" x14ac:dyDescent="0.25">
      <c r="A103" s="219"/>
      <c r="B103" s="341" t="s">
        <v>194</v>
      </c>
      <c r="C103" s="454"/>
      <c r="D103" s="336"/>
      <c r="E103" s="158"/>
      <c r="F103" s="158"/>
      <c r="G103" s="254"/>
      <c r="H103" s="159"/>
      <c r="I103" s="255"/>
      <c r="J103" s="159"/>
      <c r="K103" s="159"/>
      <c r="L103" s="160"/>
      <c r="M103" s="160"/>
      <c r="N103" s="160"/>
      <c r="O103" s="160"/>
      <c r="P103" s="365"/>
    </row>
    <row r="104" spans="1:16" ht="26.25" x14ac:dyDescent="0.25">
      <c r="A104" s="219"/>
      <c r="B104" s="515" t="s">
        <v>351</v>
      </c>
      <c r="C104" s="454"/>
      <c r="D104" s="424">
        <f t="shared" ref="D104:D113" si="47">E104+G104</f>
        <v>3.9</v>
      </c>
      <c r="E104" s="63">
        <v>3.9</v>
      </c>
      <c r="F104" s="63">
        <v>3</v>
      </c>
      <c r="G104" s="63"/>
      <c r="H104" s="401">
        <f t="shared" ref="H104" si="48">I104+K104</f>
        <v>0</v>
      </c>
      <c r="I104" s="64"/>
      <c r="J104" s="64"/>
      <c r="K104" s="64"/>
      <c r="L104" s="402">
        <f t="shared" ref="L104:L110" si="49">M104+O104</f>
        <v>3.9</v>
      </c>
      <c r="M104" s="402">
        <f t="shared" ref="M104:O113" si="50">E104+I104</f>
        <v>3.9</v>
      </c>
      <c r="N104" s="403">
        <f t="shared" si="50"/>
        <v>3</v>
      </c>
      <c r="O104" s="65"/>
      <c r="P104" s="365"/>
    </row>
    <row r="105" spans="1:16" ht="26.25" x14ac:dyDescent="0.25">
      <c r="A105" s="219"/>
      <c r="B105" s="146" t="s">
        <v>500</v>
      </c>
      <c r="C105" s="454"/>
      <c r="D105" s="424">
        <f t="shared" si="47"/>
        <v>15.8</v>
      </c>
      <c r="E105" s="424">
        <v>15.8</v>
      </c>
      <c r="F105" s="424">
        <v>12.1</v>
      </c>
      <c r="G105" s="424"/>
      <c r="H105" s="154"/>
      <c r="I105" s="154"/>
      <c r="J105" s="154"/>
      <c r="K105" s="310"/>
      <c r="L105" s="402">
        <f t="shared" si="49"/>
        <v>15.8</v>
      </c>
      <c r="M105" s="402">
        <f t="shared" si="50"/>
        <v>15.8</v>
      </c>
      <c r="N105" s="403">
        <f t="shared" si="50"/>
        <v>12.1</v>
      </c>
      <c r="O105" s="403">
        <f t="shared" si="50"/>
        <v>0</v>
      </c>
      <c r="P105" s="365"/>
    </row>
    <row r="106" spans="1:16" s="37" customFormat="1" ht="27" customHeight="1" x14ac:dyDescent="0.25">
      <c r="A106" s="219"/>
      <c r="B106" s="515" t="s">
        <v>317</v>
      </c>
      <c r="C106" s="454"/>
      <c r="D106" s="424">
        <f t="shared" si="47"/>
        <v>806.6</v>
      </c>
      <c r="E106" s="304"/>
      <c r="F106" s="304"/>
      <c r="G106" s="352">
        <v>806.6</v>
      </c>
      <c r="H106" s="401">
        <f t="shared" ref="H106:H167" si="51">I106+K106</f>
        <v>170</v>
      </c>
      <c r="I106" s="154"/>
      <c r="J106" s="154"/>
      <c r="K106" s="310">
        <v>170</v>
      </c>
      <c r="L106" s="402">
        <f>M106+O106</f>
        <v>976.6</v>
      </c>
      <c r="M106" s="402">
        <f t="shared" si="50"/>
        <v>0</v>
      </c>
      <c r="N106" s="403">
        <f t="shared" si="50"/>
        <v>0</v>
      </c>
      <c r="O106" s="403">
        <f t="shared" si="50"/>
        <v>976.6</v>
      </c>
      <c r="P106" s="316"/>
    </row>
    <row r="107" spans="1:16" s="37" customFormat="1" ht="27" customHeight="1" x14ac:dyDescent="0.25">
      <c r="A107" s="219"/>
      <c r="B107" s="515" t="s">
        <v>442</v>
      </c>
      <c r="C107" s="473"/>
      <c r="D107" s="202">
        <f t="shared" si="47"/>
        <v>28.9</v>
      </c>
      <c r="E107" s="399">
        <v>28.9</v>
      </c>
      <c r="F107" s="399">
        <v>0.4</v>
      </c>
      <c r="G107" s="400"/>
      <c r="H107" s="401">
        <f t="shared" si="51"/>
        <v>0</v>
      </c>
      <c r="I107" s="401"/>
      <c r="J107" s="401"/>
      <c r="K107" s="401"/>
      <c r="L107" s="402">
        <f t="shared" si="49"/>
        <v>28.9</v>
      </c>
      <c r="M107" s="402">
        <f t="shared" si="50"/>
        <v>28.9</v>
      </c>
      <c r="N107" s="403">
        <f t="shared" si="50"/>
        <v>0.4</v>
      </c>
      <c r="O107" s="403">
        <f t="shared" si="50"/>
        <v>0</v>
      </c>
      <c r="P107" s="316"/>
    </row>
    <row r="108" spans="1:16" s="37" customFormat="1" ht="27" customHeight="1" x14ac:dyDescent="0.25">
      <c r="A108" s="219"/>
      <c r="B108" s="475" t="s">
        <v>548</v>
      </c>
      <c r="C108" s="473"/>
      <c r="D108" s="202">
        <f t="shared" si="47"/>
        <v>1.2</v>
      </c>
      <c r="E108" s="399">
        <v>1.2</v>
      </c>
      <c r="F108" s="399"/>
      <c r="G108" s="400"/>
      <c r="H108" s="401">
        <f t="shared" si="51"/>
        <v>0</v>
      </c>
      <c r="I108" s="470"/>
      <c r="J108" s="469"/>
      <c r="K108" s="470"/>
      <c r="L108" s="402">
        <f t="shared" si="49"/>
        <v>1.2</v>
      </c>
      <c r="M108" s="402">
        <f t="shared" si="50"/>
        <v>1.2</v>
      </c>
      <c r="N108" s="403">
        <f t="shared" si="50"/>
        <v>0</v>
      </c>
      <c r="O108" s="403">
        <f t="shared" si="50"/>
        <v>0</v>
      </c>
      <c r="P108" s="316"/>
    </row>
    <row r="109" spans="1:16" s="37" customFormat="1" x14ac:dyDescent="0.25">
      <c r="A109" s="290"/>
      <c r="B109" s="169" t="s">
        <v>479</v>
      </c>
      <c r="C109" s="474"/>
      <c r="D109" s="202">
        <f t="shared" si="47"/>
        <v>124.3</v>
      </c>
      <c r="E109" s="305">
        <v>124.3</v>
      </c>
      <c r="F109" s="305">
        <v>1.6</v>
      </c>
      <c r="G109" s="343"/>
      <c r="H109" s="356">
        <f t="shared" si="51"/>
        <v>0</v>
      </c>
      <c r="I109" s="471"/>
      <c r="J109" s="471"/>
      <c r="K109" s="471"/>
      <c r="L109" s="168">
        <f t="shared" si="49"/>
        <v>124.3</v>
      </c>
      <c r="M109" s="168">
        <f t="shared" si="50"/>
        <v>124.3</v>
      </c>
      <c r="N109" s="156">
        <f t="shared" si="50"/>
        <v>1.6</v>
      </c>
      <c r="O109" s="156">
        <f t="shared" si="50"/>
        <v>0</v>
      </c>
      <c r="P109" s="316"/>
    </row>
    <row r="110" spans="1:16" x14ac:dyDescent="0.25">
      <c r="A110" s="40" t="s">
        <v>93</v>
      </c>
      <c r="B110" s="26" t="s">
        <v>55</v>
      </c>
      <c r="C110" s="514" t="s">
        <v>51</v>
      </c>
      <c r="D110" s="191">
        <f t="shared" si="47"/>
        <v>12.6</v>
      </c>
      <c r="E110" s="150">
        <f>E112+E113</f>
        <v>12.6</v>
      </c>
      <c r="F110" s="150">
        <f t="shared" ref="F110:G110" si="52">F112+F113</f>
        <v>9.6000000000000014</v>
      </c>
      <c r="G110" s="150">
        <f t="shared" si="52"/>
        <v>0</v>
      </c>
      <c r="H110" s="206">
        <f t="shared" si="51"/>
        <v>0</v>
      </c>
      <c r="I110" s="151">
        <f>I112+I113</f>
        <v>0</v>
      </c>
      <c r="J110" s="151">
        <f t="shared" ref="J110:K110" si="53">J112+J113</f>
        <v>0</v>
      </c>
      <c r="K110" s="151">
        <f t="shared" si="53"/>
        <v>0</v>
      </c>
      <c r="L110" s="207">
        <f t="shared" si="49"/>
        <v>12.6</v>
      </c>
      <c r="M110" s="432">
        <f>M112+M113</f>
        <v>12.6</v>
      </c>
      <c r="N110" s="432">
        <f t="shared" ref="N110:O110" si="54">N112+N113</f>
        <v>9.6000000000000014</v>
      </c>
      <c r="O110" s="432">
        <f t="shared" si="54"/>
        <v>0</v>
      </c>
      <c r="P110" s="365"/>
    </row>
    <row r="111" spans="1:16" x14ac:dyDescent="0.25">
      <c r="A111" s="40"/>
      <c r="B111" s="341" t="s">
        <v>194</v>
      </c>
      <c r="C111" s="507"/>
      <c r="D111" s="193"/>
      <c r="E111" s="153"/>
      <c r="F111" s="306"/>
      <c r="G111" s="153"/>
      <c r="H111" s="285"/>
      <c r="I111" s="154"/>
      <c r="J111" s="285"/>
      <c r="K111" s="154"/>
      <c r="L111" s="286"/>
      <c r="M111" s="375"/>
      <c r="N111" s="433"/>
      <c r="O111" s="375"/>
      <c r="P111" s="365"/>
    </row>
    <row r="112" spans="1:16" ht="26.25" x14ac:dyDescent="0.25">
      <c r="A112" s="40"/>
      <c r="B112" s="145" t="s">
        <v>520</v>
      </c>
      <c r="C112" s="507"/>
      <c r="D112" s="153">
        <f t="shared" si="47"/>
        <v>2.9</v>
      </c>
      <c r="E112" s="153">
        <v>2.9</v>
      </c>
      <c r="F112" s="153">
        <v>2.2000000000000002</v>
      </c>
      <c r="G112" s="153"/>
      <c r="H112" s="401">
        <f t="shared" ref="H112" si="55">I112+K112</f>
        <v>0</v>
      </c>
      <c r="I112" s="154"/>
      <c r="J112" s="154"/>
      <c r="K112" s="154"/>
      <c r="L112" s="155">
        <f t="shared" ref="L112:L114" si="56">M112+O112</f>
        <v>2.9</v>
      </c>
      <c r="M112" s="375">
        <f t="shared" ref="M112:N112" si="57">E112+I112</f>
        <v>2.9</v>
      </c>
      <c r="N112" s="375">
        <f t="shared" si="57"/>
        <v>2.2000000000000002</v>
      </c>
      <c r="O112" s="375"/>
      <c r="P112" s="365"/>
    </row>
    <row r="113" spans="1:18" ht="26.25" x14ac:dyDescent="0.25">
      <c r="A113" s="40"/>
      <c r="B113" s="145" t="s">
        <v>500</v>
      </c>
      <c r="C113" s="508"/>
      <c r="D113" s="150">
        <f t="shared" si="47"/>
        <v>9.6999999999999993</v>
      </c>
      <c r="E113" s="150">
        <v>9.6999999999999993</v>
      </c>
      <c r="F113" s="150">
        <v>7.4</v>
      </c>
      <c r="G113" s="150"/>
      <c r="H113" s="64"/>
      <c r="I113" s="64"/>
      <c r="J113" s="64"/>
      <c r="K113" s="64"/>
      <c r="L113" s="65">
        <f t="shared" si="56"/>
        <v>9.6999999999999993</v>
      </c>
      <c r="M113" s="434">
        <f t="shared" si="50"/>
        <v>9.6999999999999993</v>
      </c>
      <c r="N113" s="434">
        <f t="shared" si="50"/>
        <v>7.4</v>
      </c>
      <c r="O113" s="434"/>
      <c r="P113" s="365"/>
    </row>
    <row r="114" spans="1:18" x14ac:dyDescent="0.25">
      <c r="A114" s="32" t="s">
        <v>94</v>
      </c>
      <c r="B114" s="29" t="s">
        <v>33</v>
      </c>
      <c r="C114" s="506" t="s">
        <v>51</v>
      </c>
      <c r="D114" s="305">
        <f>E114+G114</f>
        <v>15.7</v>
      </c>
      <c r="E114" s="191">
        <f>E117+E118+E116</f>
        <v>15.7</v>
      </c>
      <c r="F114" s="191">
        <f>F117+F118+F116</f>
        <v>12.100000000000001</v>
      </c>
      <c r="G114" s="191">
        <f t="shared" ref="G114" si="58">G117+G118</f>
        <v>0</v>
      </c>
      <c r="H114" s="151">
        <f t="shared" si="51"/>
        <v>0</v>
      </c>
      <c r="I114" s="309">
        <f>I117+I118+I116</f>
        <v>0</v>
      </c>
      <c r="J114" s="309">
        <f t="shared" ref="J114:K114" si="59">J117+J118+J116</f>
        <v>0</v>
      </c>
      <c r="K114" s="309">
        <f t="shared" si="59"/>
        <v>0</v>
      </c>
      <c r="L114" s="152">
        <f t="shared" si="56"/>
        <v>15.7</v>
      </c>
      <c r="M114" s="435">
        <f>M117+M118+M116</f>
        <v>15.7</v>
      </c>
      <c r="N114" s="435">
        <f>N117+N118+N116</f>
        <v>12.100000000000001</v>
      </c>
      <c r="O114" s="432">
        <f t="shared" ref="O114" si="60">O117+O118</f>
        <v>0</v>
      </c>
      <c r="P114" s="365"/>
    </row>
    <row r="115" spans="1:18" x14ac:dyDescent="0.25">
      <c r="A115" s="40"/>
      <c r="B115" s="341" t="s">
        <v>194</v>
      </c>
      <c r="C115" s="506"/>
      <c r="D115" s="304"/>
      <c r="E115" s="193"/>
      <c r="F115" s="153"/>
      <c r="G115" s="306"/>
      <c r="H115" s="159"/>
      <c r="I115" s="255"/>
      <c r="J115" s="159"/>
      <c r="K115" s="159"/>
      <c r="L115" s="160"/>
      <c r="M115" s="436"/>
      <c r="N115" s="436"/>
      <c r="O115" s="375"/>
      <c r="P115" s="365"/>
    </row>
    <row r="116" spans="1:18" ht="26.25" x14ac:dyDescent="0.25">
      <c r="A116" s="40"/>
      <c r="B116" s="515" t="s">
        <v>351</v>
      </c>
      <c r="C116" s="506"/>
      <c r="D116" s="153">
        <f t="shared" ref="D116:D117" si="61">E116+G116</f>
        <v>3.6</v>
      </c>
      <c r="E116" s="193">
        <v>3.6</v>
      </c>
      <c r="F116" s="63">
        <v>2.8</v>
      </c>
      <c r="G116" s="306"/>
      <c r="H116" s="401">
        <f t="shared" ref="H116:H117" si="62">I116+K116</f>
        <v>0</v>
      </c>
      <c r="I116" s="64"/>
      <c r="J116" s="64"/>
      <c r="K116" s="64"/>
      <c r="L116" s="65">
        <f t="shared" ref="L116:L119" si="63">M116+O116</f>
        <v>3.6</v>
      </c>
      <c r="M116" s="434">
        <f t="shared" ref="M116:O118" si="64">E116+I116</f>
        <v>3.6</v>
      </c>
      <c r="N116" s="434">
        <f t="shared" si="64"/>
        <v>2.8</v>
      </c>
      <c r="O116" s="375"/>
      <c r="P116" s="365"/>
    </row>
    <row r="117" spans="1:18" ht="26.25" x14ac:dyDescent="0.25">
      <c r="A117" s="40"/>
      <c r="B117" s="145" t="s">
        <v>520</v>
      </c>
      <c r="C117" s="507"/>
      <c r="D117" s="153">
        <f t="shared" si="61"/>
        <v>1</v>
      </c>
      <c r="E117" s="153">
        <v>1</v>
      </c>
      <c r="F117" s="153">
        <v>0.8</v>
      </c>
      <c r="G117" s="153"/>
      <c r="H117" s="401">
        <f t="shared" si="62"/>
        <v>0</v>
      </c>
      <c r="I117" s="64"/>
      <c r="J117" s="64"/>
      <c r="K117" s="64"/>
      <c r="L117" s="65">
        <f t="shared" si="63"/>
        <v>1</v>
      </c>
      <c r="M117" s="434">
        <f t="shared" si="64"/>
        <v>1</v>
      </c>
      <c r="N117" s="434">
        <f t="shared" si="64"/>
        <v>0.8</v>
      </c>
      <c r="O117" s="434"/>
      <c r="P117" s="365"/>
    </row>
    <row r="118" spans="1:18" s="37" customFormat="1" ht="26.25" x14ac:dyDescent="0.25">
      <c r="A118" s="222"/>
      <c r="B118" s="145" t="s">
        <v>500</v>
      </c>
      <c r="C118" s="458"/>
      <c r="D118" s="150">
        <f>E118+G118</f>
        <v>11.1</v>
      </c>
      <c r="E118" s="150">
        <v>11.1</v>
      </c>
      <c r="F118" s="150">
        <v>8.5</v>
      </c>
      <c r="G118" s="150"/>
      <c r="H118" s="64">
        <f t="shared" si="51"/>
        <v>0</v>
      </c>
      <c r="I118" s="64"/>
      <c r="J118" s="64"/>
      <c r="K118" s="64"/>
      <c r="L118" s="65">
        <f t="shared" si="63"/>
        <v>11.1</v>
      </c>
      <c r="M118" s="434">
        <f t="shared" si="64"/>
        <v>11.1</v>
      </c>
      <c r="N118" s="434">
        <f t="shared" si="64"/>
        <v>8.5</v>
      </c>
      <c r="O118" s="434">
        <f t="shared" si="64"/>
        <v>0</v>
      </c>
      <c r="P118" s="365"/>
      <c r="Q118" s="195"/>
      <c r="R118" s="196"/>
    </row>
    <row r="119" spans="1:18" x14ac:dyDescent="0.25">
      <c r="A119" s="32" t="s">
        <v>95</v>
      </c>
      <c r="B119" s="35" t="s">
        <v>160</v>
      </c>
      <c r="C119" s="506" t="s">
        <v>51</v>
      </c>
      <c r="D119" s="429">
        <f>E119+G119</f>
        <v>21.4</v>
      </c>
      <c r="E119" s="305">
        <f>SUM(E121:E123)</f>
        <v>21.4</v>
      </c>
      <c r="F119" s="305">
        <f>SUM(F121:F123)</f>
        <v>16.400000000000002</v>
      </c>
      <c r="G119" s="305">
        <f t="shared" ref="G119" si="65">SUM(G122:G123)</f>
        <v>0</v>
      </c>
      <c r="H119" s="192">
        <f t="shared" si="51"/>
        <v>0</v>
      </c>
      <c r="I119" s="431">
        <f>SUM(I121:I123)</f>
        <v>0</v>
      </c>
      <c r="J119" s="431">
        <f t="shared" ref="J119:K119" si="66">SUM(J121:J123)</f>
        <v>0</v>
      </c>
      <c r="K119" s="431">
        <f t="shared" si="66"/>
        <v>0</v>
      </c>
      <c r="L119" s="152">
        <f t="shared" si="63"/>
        <v>21.4</v>
      </c>
      <c r="M119" s="437">
        <f>SUM(M121:M123)</f>
        <v>21.4</v>
      </c>
      <c r="N119" s="437">
        <f t="shared" ref="N119:O119" si="67">SUM(N121:N123)</f>
        <v>16.400000000000002</v>
      </c>
      <c r="O119" s="437">
        <f t="shared" si="67"/>
        <v>0</v>
      </c>
      <c r="P119" s="365"/>
      <c r="Q119" s="187"/>
      <c r="R119" s="90"/>
    </row>
    <row r="120" spans="1:18" x14ac:dyDescent="0.25">
      <c r="A120" s="40"/>
      <c r="B120" s="341" t="s">
        <v>194</v>
      </c>
      <c r="C120" s="506"/>
      <c r="D120" s="352"/>
      <c r="E120" s="304"/>
      <c r="F120" s="430"/>
      <c r="G120" s="304"/>
      <c r="H120" s="255"/>
      <c r="I120" s="159"/>
      <c r="J120" s="159"/>
      <c r="K120" s="159"/>
      <c r="L120" s="160"/>
      <c r="M120" s="436"/>
      <c r="N120" s="436"/>
      <c r="O120" s="436"/>
      <c r="P120" s="365"/>
      <c r="Q120" s="187"/>
      <c r="R120" s="90"/>
    </row>
    <row r="121" spans="1:18" ht="26.25" x14ac:dyDescent="0.25">
      <c r="A121" s="40"/>
      <c r="B121" s="515" t="s">
        <v>351</v>
      </c>
      <c r="C121" s="506"/>
      <c r="D121" s="153">
        <f t="shared" ref="D121:D122" si="68">E121+G121</f>
        <v>3.3</v>
      </c>
      <c r="E121" s="153">
        <v>3.3</v>
      </c>
      <c r="F121" s="430">
        <v>2.5</v>
      </c>
      <c r="G121" s="304"/>
      <c r="H121" s="401">
        <f t="shared" ref="H121:H122" si="69">I121+K121</f>
        <v>0</v>
      </c>
      <c r="I121" s="64"/>
      <c r="J121" s="64"/>
      <c r="K121" s="64"/>
      <c r="L121" s="65">
        <f t="shared" ref="L121:L128" si="70">M121+O121</f>
        <v>3.3</v>
      </c>
      <c r="M121" s="434">
        <f t="shared" ref="M121:O123" si="71">E121+I121</f>
        <v>3.3</v>
      </c>
      <c r="N121" s="434">
        <f t="shared" si="71"/>
        <v>2.5</v>
      </c>
      <c r="O121" s="434"/>
      <c r="P121" s="365"/>
      <c r="Q121" s="187"/>
      <c r="R121" s="90"/>
    </row>
    <row r="122" spans="1:18" ht="26.25" x14ac:dyDescent="0.25">
      <c r="A122" s="40"/>
      <c r="B122" s="145" t="s">
        <v>520</v>
      </c>
      <c r="C122" s="507"/>
      <c r="D122" s="153">
        <f t="shared" si="68"/>
        <v>1.4</v>
      </c>
      <c r="E122" s="153">
        <v>1.4</v>
      </c>
      <c r="F122" s="153">
        <v>1.1000000000000001</v>
      </c>
      <c r="G122" s="153"/>
      <c r="H122" s="401">
        <f t="shared" si="69"/>
        <v>0</v>
      </c>
      <c r="I122" s="64"/>
      <c r="J122" s="64"/>
      <c r="K122" s="64"/>
      <c r="L122" s="65">
        <f t="shared" si="70"/>
        <v>1.4</v>
      </c>
      <c r="M122" s="434">
        <f t="shared" si="71"/>
        <v>1.4</v>
      </c>
      <c r="N122" s="434">
        <f t="shared" si="71"/>
        <v>1.1000000000000001</v>
      </c>
      <c r="O122" s="434"/>
      <c r="P122" s="365"/>
    </row>
    <row r="123" spans="1:18" ht="26.25" x14ac:dyDescent="0.25">
      <c r="A123" s="40"/>
      <c r="B123" s="145" t="s">
        <v>500</v>
      </c>
      <c r="C123" s="505"/>
      <c r="D123" s="305">
        <f>E123+G123</f>
        <v>16.7</v>
      </c>
      <c r="E123" s="305">
        <v>16.7</v>
      </c>
      <c r="F123" s="305">
        <v>12.8</v>
      </c>
      <c r="G123" s="344"/>
      <c r="H123" s="154">
        <f t="shared" si="51"/>
        <v>0</v>
      </c>
      <c r="I123" s="154"/>
      <c r="J123" s="154"/>
      <c r="K123" s="154"/>
      <c r="L123" s="155">
        <f t="shared" si="70"/>
        <v>16.7</v>
      </c>
      <c r="M123" s="375">
        <f t="shared" si="71"/>
        <v>16.7</v>
      </c>
      <c r="N123" s="375">
        <f t="shared" si="71"/>
        <v>12.8</v>
      </c>
      <c r="O123" s="375">
        <f t="shared" si="71"/>
        <v>0</v>
      </c>
      <c r="P123" s="365"/>
      <c r="Q123" s="187"/>
      <c r="R123" s="90"/>
    </row>
    <row r="124" spans="1:18" x14ac:dyDescent="0.25">
      <c r="A124" s="32" t="s">
        <v>96</v>
      </c>
      <c r="B124" s="35" t="s">
        <v>416</v>
      </c>
      <c r="C124" s="504" t="s">
        <v>51</v>
      </c>
      <c r="D124" s="429">
        <f>E124+G124</f>
        <v>11.9</v>
      </c>
      <c r="E124" s="150">
        <f>SUM(E126:E127)</f>
        <v>11.9</v>
      </c>
      <c r="F124" s="150">
        <f t="shared" ref="F124:G124" si="72">SUM(F126:F127)</f>
        <v>9.1</v>
      </c>
      <c r="G124" s="150">
        <f t="shared" si="72"/>
        <v>0</v>
      </c>
      <c r="H124" s="192">
        <f t="shared" si="51"/>
        <v>0</v>
      </c>
      <c r="I124" s="151">
        <f>SUM(I126:I127)</f>
        <v>0</v>
      </c>
      <c r="J124" s="151">
        <f t="shared" ref="J124:K124" si="73">SUM(J126:J127)</f>
        <v>0</v>
      </c>
      <c r="K124" s="151">
        <f t="shared" si="73"/>
        <v>0</v>
      </c>
      <c r="L124" s="152">
        <f t="shared" si="70"/>
        <v>11.9</v>
      </c>
      <c r="M124" s="432">
        <f>SUM(M126:M127)</f>
        <v>11.9</v>
      </c>
      <c r="N124" s="432">
        <f t="shared" ref="N124:O124" si="74">SUM(N126:N127)</f>
        <v>9.1</v>
      </c>
      <c r="O124" s="432">
        <f t="shared" si="74"/>
        <v>0</v>
      </c>
      <c r="P124" s="365"/>
      <c r="Q124" s="187"/>
      <c r="R124" s="90"/>
    </row>
    <row r="125" spans="1:18" x14ac:dyDescent="0.25">
      <c r="A125" s="40"/>
      <c r="B125" s="341" t="s">
        <v>194</v>
      </c>
      <c r="C125" s="506"/>
      <c r="D125" s="352"/>
      <c r="E125" s="153"/>
      <c r="F125" s="306"/>
      <c r="G125" s="153"/>
      <c r="H125" s="255"/>
      <c r="I125" s="257"/>
      <c r="J125" s="159"/>
      <c r="K125" s="257"/>
      <c r="L125" s="160"/>
      <c r="M125" s="365"/>
      <c r="N125" s="436"/>
      <c r="O125" s="438"/>
      <c r="P125" s="365"/>
      <c r="Q125" s="187"/>
      <c r="R125" s="90"/>
    </row>
    <row r="126" spans="1:18" ht="26.25" x14ac:dyDescent="0.25">
      <c r="A126" s="40"/>
      <c r="B126" s="145" t="s">
        <v>520</v>
      </c>
      <c r="C126" s="507"/>
      <c r="D126" s="153">
        <f t="shared" ref="D126" si="75">E126+G126</f>
        <v>3</v>
      </c>
      <c r="E126" s="153">
        <v>3</v>
      </c>
      <c r="F126" s="153">
        <v>2.2999999999999998</v>
      </c>
      <c r="G126" s="153"/>
      <c r="H126" s="401">
        <f t="shared" ref="H126" si="76">I126+K126</f>
        <v>0</v>
      </c>
      <c r="I126" s="64"/>
      <c r="J126" s="64"/>
      <c r="K126" s="64"/>
      <c r="L126" s="65">
        <f t="shared" ref="L126:L127" si="77">M126+O126</f>
        <v>3</v>
      </c>
      <c r="M126" s="65">
        <f t="shared" ref="M126:O127" si="78">E126+I126</f>
        <v>3</v>
      </c>
      <c r="N126" s="65">
        <f t="shared" si="78"/>
        <v>2.2999999999999998</v>
      </c>
      <c r="O126" s="65"/>
      <c r="P126" s="365"/>
    </row>
    <row r="127" spans="1:18" ht="26.25" x14ac:dyDescent="0.25">
      <c r="A127" s="40"/>
      <c r="B127" s="145" t="s">
        <v>500</v>
      </c>
      <c r="C127" s="505"/>
      <c r="D127" s="150">
        <f>E127+G127</f>
        <v>8.9</v>
      </c>
      <c r="E127" s="205">
        <v>8.9</v>
      </c>
      <c r="F127" s="150">
        <v>6.8</v>
      </c>
      <c r="G127" s="256"/>
      <c r="H127" s="154">
        <f t="shared" si="51"/>
        <v>0</v>
      </c>
      <c r="I127" s="285"/>
      <c r="J127" s="154"/>
      <c r="K127" s="285"/>
      <c r="L127" s="152">
        <f t="shared" si="77"/>
        <v>8.9</v>
      </c>
      <c r="M127" s="152">
        <f t="shared" si="78"/>
        <v>8.9</v>
      </c>
      <c r="N127" s="152">
        <f t="shared" si="78"/>
        <v>6.8</v>
      </c>
      <c r="O127" s="152">
        <f t="shared" si="78"/>
        <v>0</v>
      </c>
      <c r="P127" s="365"/>
      <c r="Q127" s="187"/>
      <c r="R127" s="90"/>
    </row>
    <row r="128" spans="1:18" x14ac:dyDescent="0.25">
      <c r="A128" s="32" t="s">
        <v>97</v>
      </c>
      <c r="B128" s="197" t="s">
        <v>152</v>
      </c>
      <c r="C128" s="514" t="s">
        <v>51</v>
      </c>
      <c r="D128" s="429">
        <f>E128+G128</f>
        <v>7.4</v>
      </c>
      <c r="E128" s="150">
        <f>SUM(E130:E131)</f>
        <v>7.4</v>
      </c>
      <c r="F128" s="150">
        <f>SUM(F130:F131)</f>
        <v>5.7</v>
      </c>
      <c r="G128" s="150">
        <f>SUM(G130:G131)</f>
        <v>0</v>
      </c>
      <c r="H128" s="192">
        <f t="shared" si="51"/>
        <v>0</v>
      </c>
      <c r="I128" s="151">
        <f>SUM(I130:I131)</f>
        <v>0</v>
      </c>
      <c r="J128" s="151">
        <f>SUM(J130:J131)</f>
        <v>0</v>
      </c>
      <c r="K128" s="151">
        <f>SUM(K130:K131)</f>
        <v>0</v>
      </c>
      <c r="L128" s="198">
        <f t="shared" si="70"/>
        <v>7.4</v>
      </c>
      <c r="M128" s="432">
        <f>SUM(M130:M131)</f>
        <v>7.4</v>
      </c>
      <c r="N128" s="432">
        <f>SUM(N130:N131)</f>
        <v>5.7</v>
      </c>
      <c r="O128" s="432">
        <f>SUM(O130:O131)</f>
        <v>0</v>
      </c>
      <c r="P128" s="365"/>
      <c r="Q128" s="187"/>
      <c r="R128" s="90"/>
    </row>
    <row r="129" spans="1:18" x14ac:dyDescent="0.25">
      <c r="A129" s="40"/>
      <c r="B129" s="341" t="s">
        <v>194</v>
      </c>
      <c r="C129" s="507"/>
      <c r="D129" s="352"/>
      <c r="E129" s="153"/>
      <c r="F129" s="306"/>
      <c r="G129" s="153"/>
      <c r="H129" s="255"/>
      <c r="I129" s="159"/>
      <c r="J129" s="159"/>
      <c r="K129" s="255"/>
      <c r="L129" s="260"/>
      <c r="M129" s="436"/>
      <c r="N129" s="436"/>
      <c r="O129" s="436"/>
      <c r="P129" s="365"/>
      <c r="Q129" s="187"/>
      <c r="R129" s="90"/>
    </row>
    <row r="130" spans="1:18" ht="26.25" x14ac:dyDescent="0.25">
      <c r="A130" s="40"/>
      <c r="B130" s="145" t="s">
        <v>520</v>
      </c>
      <c r="C130" s="507"/>
      <c r="D130" s="153">
        <f t="shared" ref="D130" si="79">E130+G130</f>
        <v>1</v>
      </c>
      <c r="E130" s="153">
        <v>1</v>
      </c>
      <c r="F130" s="153">
        <v>0.8</v>
      </c>
      <c r="G130" s="153"/>
      <c r="H130" s="401">
        <f t="shared" ref="H130" si="80">I130+K130</f>
        <v>0</v>
      </c>
      <c r="I130" s="64"/>
      <c r="J130" s="64"/>
      <c r="K130" s="64"/>
      <c r="L130" s="65">
        <f t="shared" ref="L130:L132" si="81">M130+O130</f>
        <v>1</v>
      </c>
      <c r="M130" s="434">
        <f t="shared" ref="M130:O131" si="82">E130+I130</f>
        <v>1</v>
      </c>
      <c r="N130" s="434">
        <f t="shared" si="82"/>
        <v>0.8</v>
      </c>
      <c r="O130" s="434"/>
      <c r="P130" s="365"/>
    </row>
    <row r="131" spans="1:18" s="37" customFormat="1" ht="26.25" x14ac:dyDescent="0.25">
      <c r="A131" s="222"/>
      <c r="B131" s="145" t="s">
        <v>500</v>
      </c>
      <c r="C131" s="458"/>
      <c r="D131" s="150">
        <f>E131+G131</f>
        <v>6.4</v>
      </c>
      <c r="E131" s="150">
        <v>6.4</v>
      </c>
      <c r="F131" s="150">
        <v>4.9000000000000004</v>
      </c>
      <c r="G131" s="254"/>
      <c r="H131" s="159">
        <f t="shared" si="51"/>
        <v>0</v>
      </c>
      <c r="I131" s="159"/>
      <c r="J131" s="159"/>
      <c r="K131" s="255"/>
      <c r="L131" s="152">
        <f t="shared" si="81"/>
        <v>6.4</v>
      </c>
      <c r="M131" s="432">
        <f t="shared" si="82"/>
        <v>6.4</v>
      </c>
      <c r="N131" s="432">
        <f t="shared" si="82"/>
        <v>4.9000000000000004</v>
      </c>
      <c r="O131" s="432">
        <f t="shared" si="82"/>
        <v>0</v>
      </c>
      <c r="P131" s="365"/>
      <c r="Q131" s="195"/>
      <c r="R131" s="196"/>
    </row>
    <row r="132" spans="1:18" x14ac:dyDescent="0.25">
      <c r="A132" s="374" t="s">
        <v>98</v>
      </c>
      <c r="B132" s="307" t="s">
        <v>342</v>
      </c>
      <c r="C132" s="514" t="s">
        <v>51</v>
      </c>
      <c r="D132" s="429">
        <f>E132+G132</f>
        <v>16</v>
      </c>
      <c r="E132" s="150">
        <f>SUM(E134:E136)</f>
        <v>16</v>
      </c>
      <c r="F132" s="150">
        <f t="shared" ref="F132:G132" si="83">SUM(F134:F136)</f>
        <v>12.2</v>
      </c>
      <c r="G132" s="150">
        <f t="shared" si="83"/>
        <v>0</v>
      </c>
      <c r="H132" s="192">
        <f t="shared" si="51"/>
        <v>0</v>
      </c>
      <c r="I132" s="151">
        <f>SUM(I134:I136)</f>
        <v>0</v>
      </c>
      <c r="J132" s="151">
        <f t="shared" ref="J132:K132" si="84">SUM(J134:J136)</f>
        <v>0</v>
      </c>
      <c r="K132" s="151">
        <f t="shared" si="84"/>
        <v>0</v>
      </c>
      <c r="L132" s="198">
        <f t="shared" si="81"/>
        <v>16</v>
      </c>
      <c r="M132" s="432">
        <f>SUM(M134:M136)</f>
        <v>16</v>
      </c>
      <c r="N132" s="432">
        <f t="shared" ref="N132:O132" si="85">SUM(N134:N136)</f>
        <v>12.2</v>
      </c>
      <c r="O132" s="432">
        <f t="shared" si="85"/>
        <v>0</v>
      </c>
      <c r="P132" s="365"/>
      <c r="Q132" s="187"/>
      <c r="R132" s="90"/>
    </row>
    <row r="133" spans="1:18" x14ac:dyDescent="0.25">
      <c r="A133" s="219"/>
      <c r="B133" s="341" t="s">
        <v>194</v>
      </c>
      <c r="C133" s="507"/>
      <c r="D133" s="352"/>
      <c r="E133" s="153"/>
      <c r="F133" s="306"/>
      <c r="G133" s="158"/>
      <c r="H133" s="255"/>
      <c r="I133" s="159"/>
      <c r="J133" s="159"/>
      <c r="K133" s="255"/>
      <c r="L133" s="260"/>
      <c r="M133" s="436"/>
      <c r="N133" s="436"/>
      <c r="O133" s="436"/>
      <c r="P133" s="365"/>
      <c r="Q133" s="187"/>
      <c r="R133" s="90"/>
    </row>
    <row r="134" spans="1:18" ht="26.25" x14ac:dyDescent="0.25">
      <c r="A134" s="219"/>
      <c r="B134" s="515" t="s">
        <v>351</v>
      </c>
      <c r="C134" s="507"/>
      <c r="D134" s="153">
        <f t="shared" ref="D134:D135" si="86">E134+G134</f>
        <v>2.2999999999999998</v>
      </c>
      <c r="E134" s="153">
        <v>2.2999999999999998</v>
      </c>
      <c r="F134" s="306">
        <v>1.7</v>
      </c>
      <c r="G134" s="63"/>
      <c r="H134" s="401">
        <f t="shared" ref="H134:H135" si="87">I134+K134</f>
        <v>0</v>
      </c>
      <c r="I134" s="64"/>
      <c r="J134" s="64"/>
      <c r="K134" s="64"/>
      <c r="L134" s="65">
        <f t="shared" ref="L134:L135" si="88">M134+O134</f>
        <v>2.2999999999999998</v>
      </c>
      <c r="M134" s="65">
        <f t="shared" ref="M134:O137" si="89">E134+I134</f>
        <v>2.2999999999999998</v>
      </c>
      <c r="N134" s="65">
        <f t="shared" si="89"/>
        <v>1.7</v>
      </c>
      <c r="O134" s="434"/>
      <c r="P134" s="365"/>
      <c r="Q134" s="187"/>
      <c r="R134" s="90"/>
    </row>
    <row r="135" spans="1:18" ht="26.25" x14ac:dyDescent="0.25">
      <c r="A135" s="40"/>
      <c r="B135" s="145" t="s">
        <v>520</v>
      </c>
      <c r="C135" s="507"/>
      <c r="D135" s="153">
        <f t="shared" si="86"/>
        <v>4.2</v>
      </c>
      <c r="E135" s="153">
        <v>4.2</v>
      </c>
      <c r="F135" s="153">
        <v>3.2</v>
      </c>
      <c r="G135" s="153"/>
      <c r="H135" s="401">
        <f t="shared" si="87"/>
        <v>0</v>
      </c>
      <c r="I135" s="64"/>
      <c r="J135" s="64"/>
      <c r="K135" s="64"/>
      <c r="L135" s="65">
        <f t="shared" si="88"/>
        <v>4.2</v>
      </c>
      <c r="M135" s="65">
        <f t="shared" si="89"/>
        <v>4.2</v>
      </c>
      <c r="N135" s="65">
        <f t="shared" si="89"/>
        <v>3.2</v>
      </c>
      <c r="O135" s="65"/>
      <c r="P135" s="365"/>
    </row>
    <row r="136" spans="1:18" ht="26.25" x14ac:dyDescent="0.25">
      <c r="A136" s="219"/>
      <c r="B136" s="145" t="s">
        <v>500</v>
      </c>
      <c r="C136" s="459"/>
      <c r="D136" s="150">
        <f>E136+G136</f>
        <v>9.5</v>
      </c>
      <c r="E136" s="150">
        <v>9.5</v>
      </c>
      <c r="F136" s="150">
        <v>7.3</v>
      </c>
      <c r="G136" s="254"/>
      <c r="H136" s="159">
        <f t="shared" si="51"/>
        <v>0</v>
      </c>
      <c r="I136" s="159"/>
      <c r="J136" s="159"/>
      <c r="K136" s="255"/>
      <c r="L136" s="260">
        <f>M136+O136</f>
        <v>9.5</v>
      </c>
      <c r="M136" s="160">
        <f t="shared" si="89"/>
        <v>9.5</v>
      </c>
      <c r="N136" s="160">
        <f t="shared" si="89"/>
        <v>7.3</v>
      </c>
      <c r="O136" s="160">
        <f t="shared" si="89"/>
        <v>0</v>
      </c>
      <c r="P136" s="365"/>
      <c r="Q136" s="187"/>
      <c r="R136" s="90"/>
    </row>
    <row r="137" spans="1:18" x14ac:dyDescent="0.25">
      <c r="A137" s="32" t="s">
        <v>99</v>
      </c>
      <c r="B137" s="29" t="s">
        <v>417</v>
      </c>
      <c r="C137" s="504" t="s">
        <v>51</v>
      </c>
      <c r="D137" s="429">
        <f>E137+G137</f>
        <v>13.5</v>
      </c>
      <c r="E137" s="150">
        <f>SUM(E139:E140)</f>
        <v>13.5</v>
      </c>
      <c r="F137" s="150">
        <f t="shared" ref="F137:G137" si="90">SUM(F139:F140)</f>
        <v>10.3</v>
      </c>
      <c r="G137" s="150">
        <f t="shared" si="90"/>
        <v>0</v>
      </c>
      <c r="H137" s="192">
        <f t="shared" si="51"/>
        <v>0</v>
      </c>
      <c r="I137" s="151">
        <f>SUM(I139:I140)</f>
        <v>0</v>
      </c>
      <c r="J137" s="151">
        <f t="shared" ref="J137:K137" si="91">SUM(J139:J140)</f>
        <v>0</v>
      </c>
      <c r="K137" s="151">
        <f t="shared" si="91"/>
        <v>0</v>
      </c>
      <c r="L137" s="152">
        <f>M137+O137</f>
        <v>13.5</v>
      </c>
      <c r="M137" s="152">
        <f t="shared" si="89"/>
        <v>13.5</v>
      </c>
      <c r="N137" s="152">
        <f t="shared" si="89"/>
        <v>10.3</v>
      </c>
      <c r="O137" s="152">
        <f t="shared" si="89"/>
        <v>0</v>
      </c>
      <c r="P137" s="365"/>
      <c r="Q137" s="187"/>
      <c r="R137" s="90"/>
    </row>
    <row r="138" spans="1:18" x14ac:dyDescent="0.25">
      <c r="A138" s="40"/>
      <c r="B138" s="341" t="s">
        <v>194</v>
      </c>
      <c r="C138" s="506"/>
      <c r="D138" s="352"/>
      <c r="E138" s="153"/>
      <c r="F138" s="306"/>
      <c r="G138" s="153"/>
      <c r="H138" s="255"/>
      <c r="I138" s="255"/>
      <c r="J138" s="159"/>
      <c r="K138" s="159"/>
      <c r="L138" s="160"/>
      <c r="M138" s="160"/>
      <c r="N138" s="160"/>
      <c r="O138" s="160"/>
      <c r="P138" s="365"/>
      <c r="Q138" s="187"/>
      <c r="R138" s="90"/>
    </row>
    <row r="139" spans="1:18" ht="26.25" x14ac:dyDescent="0.25">
      <c r="A139" s="40"/>
      <c r="B139" s="145" t="s">
        <v>520</v>
      </c>
      <c r="C139" s="507"/>
      <c r="D139" s="153">
        <f t="shared" ref="D139" si="92">E139+G139</f>
        <v>2.9</v>
      </c>
      <c r="E139" s="153">
        <v>2.9</v>
      </c>
      <c r="F139" s="153">
        <v>2.2000000000000002</v>
      </c>
      <c r="G139" s="153"/>
      <c r="H139" s="401">
        <f t="shared" ref="H139" si="93">I139+K139</f>
        <v>0</v>
      </c>
      <c r="I139" s="64"/>
      <c r="J139" s="64"/>
      <c r="K139" s="64"/>
      <c r="L139" s="65">
        <f t="shared" ref="L139:L140" si="94">M139+O139</f>
        <v>2.9</v>
      </c>
      <c r="M139" s="65">
        <f t="shared" ref="M139:O141" si="95">E139+I139</f>
        <v>2.9</v>
      </c>
      <c r="N139" s="65">
        <f t="shared" si="95"/>
        <v>2.2000000000000002</v>
      </c>
      <c r="O139" s="65"/>
      <c r="P139" s="365"/>
    </row>
    <row r="140" spans="1:18" s="37" customFormat="1" ht="26.25" x14ac:dyDescent="0.25">
      <c r="A140" s="40"/>
      <c r="B140" s="145" t="s">
        <v>500</v>
      </c>
      <c r="C140" s="508"/>
      <c r="D140" s="150">
        <f>E140+G140</f>
        <v>10.6</v>
      </c>
      <c r="E140" s="150">
        <v>10.6</v>
      </c>
      <c r="F140" s="150">
        <v>8.1</v>
      </c>
      <c r="G140" s="254"/>
      <c r="H140" s="159">
        <f t="shared" si="51"/>
        <v>0</v>
      </c>
      <c r="I140" s="255"/>
      <c r="J140" s="159"/>
      <c r="K140" s="159"/>
      <c r="L140" s="152">
        <f t="shared" si="94"/>
        <v>10.6</v>
      </c>
      <c r="M140" s="152">
        <f t="shared" si="95"/>
        <v>10.6</v>
      </c>
      <c r="N140" s="152">
        <f t="shared" si="95"/>
        <v>8.1</v>
      </c>
      <c r="O140" s="152">
        <f t="shared" si="95"/>
        <v>0</v>
      </c>
      <c r="P140" s="365"/>
      <c r="Q140" s="195"/>
      <c r="R140" s="196"/>
    </row>
    <row r="141" spans="1:18" x14ac:dyDescent="0.25">
      <c r="A141" s="32" t="s">
        <v>100</v>
      </c>
      <c r="B141" s="17" t="s">
        <v>418</v>
      </c>
      <c r="C141" s="504" t="s">
        <v>51</v>
      </c>
      <c r="D141" s="429">
        <f>E141+G141</f>
        <v>20</v>
      </c>
      <c r="E141" s="150">
        <f>SUM(E143:E145)</f>
        <v>20</v>
      </c>
      <c r="F141" s="150">
        <f>SUM(F143:F145)</f>
        <v>15.3</v>
      </c>
      <c r="G141" s="150">
        <f t="shared" ref="G141" si="96">SUM(G144:G145)</f>
        <v>0</v>
      </c>
      <c r="H141" s="192">
        <f t="shared" si="51"/>
        <v>0</v>
      </c>
      <c r="I141" s="151">
        <f>SUM(I143:I144)</f>
        <v>0</v>
      </c>
      <c r="J141" s="151">
        <f t="shared" ref="J141:K141" si="97">SUM(J143:J144)</f>
        <v>0</v>
      </c>
      <c r="K141" s="151">
        <f t="shared" si="97"/>
        <v>0</v>
      </c>
      <c r="L141" s="152">
        <f>M141+O141</f>
        <v>20</v>
      </c>
      <c r="M141" s="152">
        <f t="shared" si="95"/>
        <v>20</v>
      </c>
      <c r="N141" s="152">
        <f t="shared" si="95"/>
        <v>15.3</v>
      </c>
      <c r="O141" s="152">
        <f t="shared" si="95"/>
        <v>0</v>
      </c>
      <c r="P141" s="365"/>
      <c r="Q141" s="187"/>
      <c r="R141" s="90"/>
    </row>
    <row r="142" spans="1:18" x14ac:dyDescent="0.25">
      <c r="A142" s="40"/>
      <c r="B142" s="341" t="s">
        <v>194</v>
      </c>
      <c r="C142" s="506"/>
      <c r="D142" s="352"/>
      <c r="E142" s="153"/>
      <c r="F142" s="306"/>
      <c r="G142" s="153"/>
      <c r="H142" s="255"/>
      <c r="I142" s="255"/>
      <c r="J142" s="159"/>
      <c r="K142" s="159"/>
      <c r="L142" s="160"/>
      <c r="M142" s="160"/>
      <c r="N142" s="160"/>
      <c r="O142" s="160"/>
      <c r="P142" s="365"/>
      <c r="Q142" s="187"/>
      <c r="R142" s="90"/>
    </row>
    <row r="143" spans="1:18" ht="26.25" x14ac:dyDescent="0.25">
      <c r="A143" s="40"/>
      <c r="B143" s="515" t="s">
        <v>351</v>
      </c>
      <c r="C143" s="506"/>
      <c r="D143" s="153">
        <f t="shared" ref="D143:D144" si="98">E143+G143</f>
        <v>2.6</v>
      </c>
      <c r="E143" s="153">
        <v>2.6</v>
      </c>
      <c r="F143" s="306">
        <v>2</v>
      </c>
      <c r="G143" s="153"/>
      <c r="H143" s="401">
        <f t="shared" ref="H143:H144" si="99">I143+K143</f>
        <v>0</v>
      </c>
      <c r="I143" s="64"/>
      <c r="J143" s="64"/>
      <c r="K143" s="64"/>
      <c r="L143" s="65">
        <f t="shared" ref="L143:L154" si="100">M143+O143</f>
        <v>2.6</v>
      </c>
      <c r="M143" s="65">
        <f t="shared" ref="M143:O155" si="101">E143+I143</f>
        <v>2.6</v>
      </c>
      <c r="N143" s="65">
        <f t="shared" si="101"/>
        <v>2</v>
      </c>
      <c r="O143" s="65"/>
      <c r="P143" s="365"/>
      <c r="Q143" s="187"/>
      <c r="R143" s="90"/>
    </row>
    <row r="144" spans="1:18" ht="26.25" x14ac:dyDescent="0.25">
      <c r="A144" s="40"/>
      <c r="B144" s="145" t="s">
        <v>520</v>
      </c>
      <c r="C144" s="507"/>
      <c r="D144" s="153">
        <f t="shared" si="98"/>
        <v>3.7</v>
      </c>
      <c r="E144" s="153">
        <v>3.7</v>
      </c>
      <c r="F144" s="153">
        <v>2.8</v>
      </c>
      <c r="G144" s="153"/>
      <c r="H144" s="401">
        <f t="shared" si="99"/>
        <v>0</v>
      </c>
      <c r="I144" s="64"/>
      <c r="J144" s="64"/>
      <c r="K144" s="64"/>
      <c r="L144" s="65">
        <f t="shared" si="100"/>
        <v>3.7</v>
      </c>
      <c r="M144" s="65">
        <f t="shared" si="101"/>
        <v>3.7</v>
      </c>
      <c r="N144" s="65">
        <f t="shared" si="101"/>
        <v>2.8</v>
      </c>
      <c r="O144" s="65"/>
      <c r="P144" s="365"/>
    </row>
    <row r="145" spans="1:18" ht="26.25" x14ac:dyDescent="0.25">
      <c r="A145" s="40"/>
      <c r="B145" s="145" t="s">
        <v>500</v>
      </c>
      <c r="C145" s="508"/>
      <c r="D145" s="150">
        <f>E145+G145</f>
        <v>13.7</v>
      </c>
      <c r="E145" s="150">
        <v>13.7</v>
      </c>
      <c r="F145" s="150">
        <v>10.5</v>
      </c>
      <c r="G145" s="254"/>
      <c r="H145" s="159">
        <f t="shared" si="51"/>
        <v>0</v>
      </c>
      <c r="I145" s="255"/>
      <c r="J145" s="159"/>
      <c r="K145" s="159"/>
      <c r="L145" s="160">
        <f t="shared" si="100"/>
        <v>13.7</v>
      </c>
      <c r="M145" s="160">
        <f t="shared" si="101"/>
        <v>13.7</v>
      </c>
      <c r="N145" s="160">
        <f t="shared" si="101"/>
        <v>10.5</v>
      </c>
      <c r="O145" s="160">
        <f t="shared" si="101"/>
        <v>0</v>
      </c>
      <c r="P145" s="365"/>
      <c r="Q145" s="187"/>
      <c r="R145" s="90"/>
    </row>
    <row r="146" spans="1:18" x14ac:dyDescent="0.25">
      <c r="A146" s="32" t="s">
        <v>101</v>
      </c>
      <c r="B146" s="29" t="s">
        <v>419</v>
      </c>
      <c r="C146" s="506" t="s">
        <v>51</v>
      </c>
      <c r="D146" s="429">
        <f>E146+G146</f>
        <v>12.9</v>
      </c>
      <c r="E146" s="150">
        <f>SUM(E148:E149)</f>
        <v>12.9</v>
      </c>
      <c r="F146" s="150">
        <f t="shared" ref="F146:G146" si="102">SUM(F148:F149)</f>
        <v>9.9</v>
      </c>
      <c r="G146" s="150">
        <f t="shared" si="102"/>
        <v>0</v>
      </c>
      <c r="H146" s="192">
        <f t="shared" si="51"/>
        <v>0</v>
      </c>
      <c r="I146" s="151">
        <f>SUM(I148:I149)</f>
        <v>0</v>
      </c>
      <c r="J146" s="151">
        <f t="shared" ref="J146:K146" si="103">SUM(J148:J149)</f>
        <v>0</v>
      </c>
      <c r="K146" s="151">
        <f t="shared" si="103"/>
        <v>0</v>
      </c>
      <c r="L146" s="152">
        <f>M146+O146</f>
        <v>12.9</v>
      </c>
      <c r="M146" s="152">
        <f t="shared" si="101"/>
        <v>12.9</v>
      </c>
      <c r="N146" s="152">
        <f t="shared" si="101"/>
        <v>9.9</v>
      </c>
      <c r="O146" s="152">
        <f t="shared" si="101"/>
        <v>0</v>
      </c>
      <c r="P146" s="365"/>
      <c r="Q146" s="187"/>
      <c r="R146" s="90"/>
    </row>
    <row r="147" spans="1:18" x14ac:dyDescent="0.25">
      <c r="A147" s="40"/>
      <c r="B147" s="341" t="s">
        <v>194</v>
      </c>
      <c r="C147" s="506"/>
      <c r="D147" s="352"/>
      <c r="E147" s="153"/>
      <c r="F147" s="306"/>
      <c r="G147" s="153"/>
      <c r="H147" s="255"/>
      <c r="I147" s="257"/>
      <c r="J147" s="159"/>
      <c r="K147" s="257"/>
      <c r="L147" s="160"/>
      <c r="M147" s="258"/>
      <c r="N147" s="160"/>
      <c r="O147" s="260"/>
      <c r="P147" s="365"/>
      <c r="Q147" s="187"/>
      <c r="R147" s="90"/>
    </row>
    <row r="148" spans="1:18" ht="26.25" x14ac:dyDescent="0.25">
      <c r="A148" s="40"/>
      <c r="B148" s="145" t="s">
        <v>520</v>
      </c>
      <c r="C148" s="507"/>
      <c r="D148" s="153">
        <f t="shared" ref="D148" si="104">E148+G148</f>
        <v>1.4</v>
      </c>
      <c r="E148" s="153">
        <v>1.4</v>
      </c>
      <c r="F148" s="153">
        <v>1.1000000000000001</v>
      </c>
      <c r="G148" s="153"/>
      <c r="H148" s="401">
        <f t="shared" ref="H148" si="105">I148+K148</f>
        <v>0</v>
      </c>
      <c r="I148" s="64"/>
      <c r="J148" s="64"/>
      <c r="K148" s="64"/>
      <c r="L148" s="65">
        <f t="shared" ref="L148" si="106">M148+O148</f>
        <v>1.4</v>
      </c>
      <c r="M148" s="65">
        <f t="shared" ref="M148:N148" si="107">E148+I148</f>
        <v>1.4</v>
      </c>
      <c r="N148" s="65">
        <f t="shared" si="107"/>
        <v>1.1000000000000001</v>
      </c>
      <c r="O148" s="65"/>
      <c r="P148" s="365"/>
    </row>
    <row r="149" spans="1:18" ht="26.25" x14ac:dyDescent="0.25">
      <c r="A149" s="222"/>
      <c r="B149" s="149" t="s">
        <v>500</v>
      </c>
      <c r="C149" s="505"/>
      <c r="D149" s="150">
        <f>E149+G149</f>
        <v>11.5</v>
      </c>
      <c r="E149" s="150">
        <v>11.5</v>
      </c>
      <c r="F149" s="150">
        <v>8.8000000000000007</v>
      </c>
      <c r="G149" s="256"/>
      <c r="H149" s="154">
        <f t="shared" si="51"/>
        <v>0</v>
      </c>
      <c r="I149" s="285"/>
      <c r="J149" s="154"/>
      <c r="K149" s="285"/>
      <c r="L149" s="155">
        <f t="shared" si="100"/>
        <v>11.5</v>
      </c>
      <c r="M149" s="286">
        <f t="shared" si="101"/>
        <v>11.5</v>
      </c>
      <c r="N149" s="155">
        <f t="shared" si="101"/>
        <v>8.8000000000000007</v>
      </c>
      <c r="O149" s="199">
        <f t="shared" si="101"/>
        <v>0</v>
      </c>
      <c r="P149" s="365"/>
      <c r="Q149" s="187"/>
      <c r="R149" s="90"/>
    </row>
    <row r="150" spans="1:18" x14ac:dyDescent="0.25">
      <c r="A150" s="32" t="s">
        <v>102</v>
      </c>
      <c r="B150" s="35" t="s">
        <v>391</v>
      </c>
      <c r="C150" s="504" t="s">
        <v>51</v>
      </c>
      <c r="D150" s="429">
        <f>E150+G150</f>
        <v>19.8</v>
      </c>
      <c r="E150" s="150">
        <f>SUM(E152:E154)</f>
        <v>19.8</v>
      </c>
      <c r="F150" s="150">
        <f>SUM(F152:F154)</f>
        <v>15.2</v>
      </c>
      <c r="G150" s="150">
        <f t="shared" ref="G150" si="108">SUM(G153:G154)</f>
        <v>0</v>
      </c>
      <c r="H150" s="192">
        <f t="shared" si="51"/>
        <v>0</v>
      </c>
      <c r="I150" s="151">
        <f>SUM(I152:I154)</f>
        <v>0</v>
      </c>
      <c r="J150" s="151">
        <f t="shared" ref="J150:K150" si="109">SUM(J152:J154)</f>
        <v>0</v>
      </c>
      <c r="K150" s="151">
        <f t="shared" si="109"/>
        <v>0</v>
      </c>
      <c r="L150" s="152">
        <f>M150+O150</f>
        <v>19.8</v>
      </c>
      <c r="M150" s="152">
        <f>E150+I150</f>
        <v>19.8</v>
      </c>
      <c r="N150" s="152">
        <f>F150+J150</f>
        <v>15.2</v>
      </c>
      <c r="O150" s="152">
        <f t="shared" si="101"/>
        <v>0</v>
      </c>
      <c r="P150" s="365"/>
      <c r="Q150" s="187"/>
      <c r="R150" s="90"/>
    </row>
    <row r="151" spans="1:18" x14ac:dyDescent="0.25">
      <c r="A151" s="40"/>
      <c r="B151" s="341" t="s">
        <v>194</v>
      </c>
      <c r="C151" s="506"/>
      <c r="D151" s="352"/>
      <c r="E151" s="153"/>
      <c r="F151" s="306"/>
      <c r="G151" s="153"/>
      <c r="H151" s="255"/>
      <c r="I151" s="257"/>
      <c r="J151" s="159"/>
      <c r="K151" s="257"/>
      <c r="L151" s="160"/>
      <c r="M151" s="258"/>
      <c r="N151" s="160"/>
      <c r="O151" s="260"/>
      <c r="P151" s="365"/>
      <c r="Q151" s="187"/>
      <c r="R151" s="90"/>
    </row>
    <row r="152" spans="1:18" ht="26.25" x14ac:dyDescent="0.25">
      <c r="A152" s="40"/>
      <c r="B152" s="515" t="s">
        <v>351</v>
      </c>
      <c r="C152" s="506"/>
      <c r="D152" s="153">
        <f t="shared" ref="D152:D153" si="110">E152+G152</f>
        <v>4.9000000000000004</v>
      </c>
      <c r="E152" s="153">
        <v>4.9000000000000004</v>
      </c>
      <c r="F152" s="306">
        <v>3.8</v>
      </c>
      <c r="G152" s="153"/>
      <c r="H152" s="401">
        <f t="shared" ref="H152:H153" si="111">I152+K152</f>
        <v>0</v>
      </c>
      <c r="I152" s="64"/>
      <c r="J152" s="64"/>
      <c r="K152" s="64"/>
      <c r="L152" s="65">
        <f t="shared" ref="L152:L153" si="112">M152+O152</f>
        <v>4.9000000000000004</v>
      </c>
      <c r="M152" s="65">
        <f t="shared" ref="M152:N153" si="113">E152+I152</f>
        <v>4.9000000000000004</v>
      </c>
      <c r="N152" s="65">
        <f t="shared" si="113"/>
        <v>3.8</v>
      </c>
      <c r="O152" s="65"/>
      <c r="P152" s="365"/>
      <c r="Q152" s="187"/>
      <c r="R152" s="90"/>
    </row>
    <row r="153" spans="1:18" ht="26.25" x14ac:dyDescent="0.25">
      <c r="A153" s="40"/>
      <c r="B153" s="145" t="s">
        <v>520</v>
      </c>
      <c r="C153" s="507"/>
      <c r="D153" s="153">
        <f t="shared" si="110"/>
        <v>1.7</v>
      </c>
      <c r="E153" s="153">
        <v>1.7</v>
      </c>
      <c r="F153" s="153">
        <v>1.3</v>
      </c>
      <c r="G153" s="153"/>
      <c r="H153" s="401">
        <f t="shared" si="111"/>
        <v>0</v>
      </c>
      <c r="I153" s="64"/>
      <c r="J153" s="64"/>
      <c r="K153" s="64"/>
      <c r="L153" s="65">
        <f t="shared" si="112"/>
        <v>1.7</v>
      </c>
      <c r="M153" s="65">
        <f t="shared" si="113"/>
        <v>1.7</v>
      </c>
      <c r="N153" s="65">
        <f t="shared" si="113"/>
        <v>1.3</v>
      </c>
      <c r="O153" s="65"/>
      <c r="P153" s="365"/>
    </row>
    <row r="154" spans="1:18" ht="26.25" x14ac:dyDescent="0.25">
      <c r="A154" s="40"/>
      <c r="B154" s="145" t="s">
        <v>500</v>
      </c>
      <c r="C154" s="505"/>
      <c r="D154" s="150">
        <f>E154+G154</f>
        <v>13.2</v>
      </c>
      <c r="E154" s="150">
        <v>13.2</v>
      </c>
      <c r="F154" s="150">
        <v>10.1</v>
      </c>
      <c r="G154" s="256"/>
      <c r="H154" s="154">
        <f t="shared" si="51"/>
        <v>0</v>
      </c>
      <c r="I154" s="285"/>
      <c r="J154" s="154"/>
      <c r="K154" s="285"/>
      <c r="L154" s="155">
        <f t="shared" si="100"/>
        <v>13.2</v>
      </c>
      <c r="M154" s="286">
        <f t="shared" si="101"/>
        <v>13.2</v>
      </c>
      <c r="N154" s="155">
        <f t="shared" si="101"/>
        <v>10.1</v>
      </c>
      <c r="O154" s="199">
        <f t="shared" si="101"/>
        <v>0</v>
      </c>
      <c r="P154" s="365"/>
      <c r="Q154" s="187"/>
      <c r="R154" s="90"/>
    </row>
    <row r="155" spans="1:18" x14ac:dyDescent="0.25">
      <c r="A155" s="32" t="s">
        <v>103</v>
      </c>
      <c r="B155" s="29" t="s">
        <v>46</v>
      </c>
      <c r="C155" s="609" t="s">
        <v>51</v>
      </c>
      <c r="D155" s="429">
        <f>E155+G155</f>
        <v>5.6</v>
      </c>
      <c r="E155" s="150">
        <f>SUM(E157:E158)</f>
        <v>5.6</v>
      </c>
      <c r="F155" s="150">
        <f t="shared" ref="F155:G155" si="114">SUM(F157:F158)</f>
        <v>4.3</v>
      </c>
      <c r="G155" s="150">
        <f t="shared" si="114"/>
        <v>0</v>
      </c>
      <c r="H155" s="192">
        <f t="shared" si="51"/>
        <v>0</v>
      </c>
      <c r="I155" s="151">
        <f>SUM(I157:I158)</f>
        <v>0</v>
      </c>
      <c r="J155" s="151">
        <f t="shared" ref="J155:K155" si="115">SUM(J157:J158)</f>
        <v>0</v>
      </c>
      <c r="K155" s="151">
        <f t="shared" si="115"/>
        <v>0</v>
      </c>
      <c r="L155" s="152">
        <f>M155+O155</f>
        <v>5.6</v>
      </c>
      <c r="M155" s="152">
        <f t="shared" si="101"/>
        <v>5.6</v>
      </c>
      <c r="N155" s="152">
        <f t="shared" si="101"/>
        <v>4.3</v>
      </c>
      <c r="O155" s="152">
        <f t="shared" si="101"/>
        <v>0</v>
      </c>
      <c r="P155" s="365"/>
      <c r="Q155" s="187"/>
      <c r="R155" s="90"/>
    </row>
    <row r="156" spans="1:18" x14ac:dyDescent="0.25">
      <c r="A156" s="40"/>
      <c r="B156" s="341" t="s">
        <v>194</v>
      </c>
      <c r="C156" s="610"/>
      <c r="D156" s="352"/>
      <c r="E156" s="153"/>
      <c r="F156" s="306"/>
      <c r="G156" s="153"/>
      <c r="H156" s="255"/>
      <c r="I156" s="255"/>
      <c r="J156" s="159"/>
      <c r="K156" s="159"/>
      <c r="L156" s="160"/>
      <c r="M156" s="160"/>
      <c r="N156" s="160"/>
      <c r="O156" s="160"/>
      <c r="P156" s="365"/>
      <c r="Q156" s="187"/>
      <c r="R156" s="90"/>
    </row>
    <row r="157" spans="1:18" ht="26.25" x14ac:dyDescent="0.25">
      <c r="A157" s="40"/>
      <c r="B157" s="145" t="s">
        <v>520</v>
      </c>
      <c r="C157" s="611"/>
      <c r="D157" s="153">
        <f t="shared" ref="D157" si="116">E157+G157</f>
        <v>2</v>
      </c>
      <c r="E157" s="153">
        <v>2</v>
      </c>
      <c r="F157" s="153">
        <v>1.5</v>
      </c>
      <c r="G157" s="153"/>
      <c r="H157" s="401">
        <f t="shared" ref="H157" si="117">I157+K157</f>
        <v>0</v>
      </c>
      <c r="I157" s="64"/>
      <c r="J157" s="64"/>
      <c r="K157" s="64"/>
      <c r="L157" s="65">
        <f t="shared" ref="L157:L158" si="118">M157+O157</f>
        <v>2</v>
      </c>
      <c r="M157" s="65">
        <f t="shared" ref="M157:O159" si="119">E157+I157</f>
        <v>2</v>
      </c>
      <c r="N157" s="65">
        <f t="shared" si="119"/>
        <v>1.5</v>
      </c>
      <c r="O157" s="65"/>
      <c r="P157" s="365"/>
    </row>
    <row r="158" spans="1:18" s="37" customFormat="1" ht="26.25" x14ac:dyDescent="0.25">
      <c r="A158" s="222"/>
      <c r="B158" s="149" t="s">
        <v>500</v>
      </c>
      <c r="C158" s="611"/>
      <c r="D158" s="150">
        <f>E158+G158</f>
        <v>3.6</v>
      </c>
      <c r="E158" s="150">
        <v>3.6</v>
      </c>
      <c r="F158" s="150">
        <v>2.8</v>
      </c>
      <c r="G158" s="254"/>
      <c r="H158" s="159">
        <f t="shared" si="51"/>
        <v>0</v>
      </c>
      <c r="I158" s="255"/>
      <c r="J158" s="159"/>
      <c r="K158" s="159"/>
      <c r="L158" s="152">
        <f t="shared" si="118"/>
        <v>3.6</v>
      </c>
      <c r="M158" s="152">
        <f t="shared" si="119"/>
        <v>3.6</v>
      </c>
      <c r="N158" s="152">
        <f t="shared" si="119"/>
        <v>2.8</v>
      </c>
      <c r="O158" s="152">
        <f t="shared" si="119"/>
        <v>0</v>
      </c>
      <c r="P158" s="365"/>
      <c r="Q158" s="195"/>
      <c r="R158" s="196"/>
    </row>
    <row r="159" spans="1:18" x14ac:dyDescent="0.25">
      <c r="A159" s="32" t="s">
        <v>104</v>
      </c>
      <c r="B159" s="26" t="s">
        <v>43</v>
      </c>
      <c r="C159" s="504" t="s">
        <v>51</v>
      </c>
      <c r="D159" s="429">
        <f>E159+G159</f>
        <v>6.1</v>
      </c>
      <c r="E159" s="150">
        <f>SUM(E161:E162)</f>
        <v>6.1</v>
      </c>
      <c r="F159" s="150">
        <f t="shared" ref="F159:G159" si="120">SUM(F161:F162)</f>
        <v>4.6999999999999993</v>
      </c>
      <c r="G159" s="150">
        <f t="shared" si="120"/>
        <v>0</v>
      </c>
      <c r="H159" s="192">
        <f t="shared" si="51"/>
        <v>0</v>
      </c>
      <c r="I159" s="151">
        <f>SUM(I161:I162)</f>
        <v>0</v>
      </c>
      <c r="J159" s="151">
        <f t="shared" ref="J159:K159" si="121">SUM(J161:J162)</f>
        <v>0</v>
      </c>
      <c r="K159" s="151">
        <f t="shared" si="121"/>
        <v>0</v>
      </c>
      <c r="L159" s="152">
        <f>M159+O159</f>
        <v>6.1</v>
      </c>
      <c r="M159" s="152">
        <f t="shared" si="119"/>
        <v>6.1</v>
      </c>
      <c r="N159" s="152">
        <f t="shared" si="119"/>
        <v>4.6999999999999993</v>
      </c>
      <c r="O159" s="152">
        <f t="shared" si="119"/>
        <v>0</v>
      </c>
      <c r="P159" s="365"/>
      <c r="Q159" s="187"/>
      <c r="R159" s="90"/>
    </row>
    <row r="160" spans="1:18" x14ac:dyDescent="0.25">
      <c r="A160" s="40"/>
      <c r="B160" s="341" t="s">
        <v>194</v>
      </c>
      <c r="C160" s="506"/>
      <c r="D160" s="352"/>
      <c r="E160" s="153"/>
      <c r="F160" s="306"/>
      <c r="G160" s="153"/>
      <c r="H160" s="255"/>
      <c r="I160" s="257"/>
      <c r="J160" s="159"/>
      <c r="K160" s="257"/>
      <c r="L160" s="160"/>
      <c r="M160" s="258"/>
      <c r="N160" s="160"/>
      <c r="O160" s="260"/>
      <c r="P160" s="365"/>
      <c r="Q160" s="187"/>
      <c r="R160" s="90"/>
    </row>
    <row r="161" spans="1:18" ht="26.25" x14ac:dyDescent="0.25">
      <c r="A161" s="40"/>
      <c r="B161" s="145" t="s">
        <v>520</v>
      </c>
      <c r="C161" s="507"/>
      <c r="D161" s="153">
        <f t="shared" ref="D161" si="122">E161+G161</f>
        <v>2.5</v>
      </c>
      <c r="E161" s="153">
        <v>2.5</v>
      </c>
      <c r="F161" s="153">
        <v>1.9</v>
      </c>
      <c r="G161" s="153"/>
      <c r="H161" s="401">
        <f t="shared" ref="H161" si="123">I161+K161</f>
        <v>0</v>
      </c>
      <c r="I161" s="64"/>
      <c r="J161" s="64"/>
      <c r="K161" s="64"/>
      <c r="L161" s="65">
        <f t="shared" ref="L161" si="124">M161+O161</f>
        <v>2.5</v>
      </c>
      <c r="M161" s="65">
        <f t="shared" ref="M161:O163" si="125">E161+I161</f>
        <v>2.5</v>
      </c>
      <c r="N161" s="65">
        <f t="shared" si="125"/>
        <v>1.9</v>
      </c>
      <c r="O161" s="65"/>
      <c r="P161" s="365"/>
    </row>
    <row r="162" spans="1:18" ht="26.25" x14ac:dyDescent="0.25">
      <c r="A162" s="40"/>
      <c r="B162" s="145" t="s">
        <v>500</v>
      </c>
      <c r="C162" s="505"/>
      <c r="D162" s="150">
        <f>E162+G162</f>
        <v>3.6</v>
      </c>
      <c r="E162" s="150">
        <v>3.6</v>
      </c>
      <c r="F162" s="150">
        <v>2.8</v>
      </c>
      <c r="G162" s="256"/>
      <c r="H162" s="154">
        <f t="shared" si="51"/>
        <v>0</v>
      </c>
      <c r="I162" s="285"/>
      <c r="J162" s="154"/>
      <c r="K162" s="285"/>
      <c r="L162" s="155">
        <f>M162+O162</f>
        <v>3.6</v>
      </c>
      <c r="M162" s="286">
        <f t="shared" si="125"/>
        <v>3.6</v>
      </c>
      <c r="N162" s="155">
        <f t="shared" si="125"/>
        <v>2.8</v>
      </c>
      <c r="O162" s="199">
        <f t="shared" si="125"/>
        <v>0</v>
      </c>
      <c r="P162" s="365"/>
      <c r="Q162" s="187"/>
      <c r="R162" s="90"/>
    </row>
    <row r="163" spans="1:18" x14ac:dyDescent="0.25">
      <c r="A163" s="32" t="s">
        <v>105</v>
      </c>
      <c r="B163" s="29" t="s">
        <v>45</v>
      </c>
      <c r="C163" s="609" t="s">
        <v>51</v>
      </c>
      <c r="D163" s="429">
        <f>E163+G163</f>
        <v>5</v>
      </c>
      <c r="E163" s="150">
        <f>SUM(E165:E166)</f>
        <v>5</v>
      </c>
      <c r="F163" s="150">
        <f t="shared" ref="F163:G163" si="126">SUM(F165:F166)</f>
        <v>3.9</v>
      </c>
      <c r="G163" s="150">
        <f t="shared" si="126"/>
        <v>0</v>
      </c>
      <c r="H163" s="192">
        <f t="shared" si="51"/>
        <v>0</v>
      </c>
      <c r="I163" s="151">
        <f>SUM(I165:I166)</f>
        <v>0</v>
      </c>
      <c r="J163" s="151">
        <f t="shared" ref="J163:K163" si="127">SUM(J165:J166)</f>
        <v>0</v>
      </c>
      <c r="K163" s="151">
        <f t="shared" si="127"/>
        <v>0</v>
      </c>
      <c r="L163" s="152">
        <f>M163+O163</f>
        <v>5</v>
      </c>
      <c r="M163" s="152">
        <f t="shared" si="125"/>
        <v>5</v>
      </c>
      <c r="N163" s="152">
        <f t="shared" si="125"/>
        <v>3.9</v>
      </c>
      <c r="O163" s="152">
        <f t="shared" si="125"/>
        <v>0</v>
      </c>
      <c r="P163" s="365"/>
      <c r="Q163" s="187"/>
      <c r="R163" s="90"/>
    </row>
    <row r="164" spans="1:18" x14ac:dyDescent="0.25">
      <c r="A164" s="40"/>
      <c r="B164" s="341" t="s">
        <v>194</v>
      </c>
      <c r="C164" s="610"/>
      <c r="D164" s="352"/>
      <c r="E164" s="153"/>
      <c r="F164" s="306"/>
      <c r="G164" s="153"/>
      <c r="H164" s="255"/>
      <c r="I164" s="255"/>
      <c r="J164" s="159"/>
      <c r="K164" s="159"/>
      <c r="L164" s="160"/>
      <c r="M164" s="160"/>
      <c r="N164" s="160"/>
      <c r="O164" s="160"/>
      <c r="P164" s="365"/>
      <c r="Q164" s="187"/>
      <c r="R164" s="90"/>
    </row>
    <row r="165" spans="1:18" ht="26.25" x14ac:dyDescent="0.25">
      <c r="A165" s="40"/>
      <c r="B165" s="145" t="s">
        <v>520</v>
      </c>
      <c r="C165" s="611"/>
      <c r="D165" s="153">
        <f t="shared" ref="D165" si="128">E165+G165</f>
        <v>1.4</v>
      </c>
      <c r="E165" s="153">
        <v>1.4</v>
      </c>
      <c r="F165" s="153">
        <v>1.1000000000000001</v>
      </c>
      <c r="G165" s="153"/>
      <c r="H165" s="401">
        <f t="shared" ref="H165" si="129">I165+K165</f>
        <v>0</v>
      </c>
      <c r="I165" s="64"/>
      <c r="J165" s="64"/>
      <c r="K165" s="64"/>
      <c r="L165" s="65">
        <f t="shared" ref="L165:L166" si="130">M165+O165</f>
        <v>1.4</v>
      </c>
      <c r="M165" s="65">
        <f t="shared" ref="M165:O166" si="131">E165+I165</f>
        <v>1.4</v>
      </c>
      <c r="N165" s="65">
        <f t="shared" si="131"/>
        <v>1.1000000000000001</v>
      </c>
      <c r="O165" s="65"/>
      <c r="P165" s="365"/>
    </row>
    <row r="166" spans="1:18" s="37" customFormat="1" ht="26.25" x14ac:dyDescent="0.25">
      <c r="A166" s="222"/>
      <c r="B166" s="145" t="s">
        <v>500</v>
      </c>
      <c r="C166" s="612"/>
      <c r="D166" s="150">
        <f>E166+G166</f>
        <v>3.6</v>
      </c>
      <c r="E166" s="150">
        <v>3.6</v>
      </c>
      <c r="F166" s="150">
        <v>2.8</v>
      </c>
      <c r="G166" s="254"/>
      <c r="H166" s="154">
        <f t="shared" si="51"/>
        <v>0</v>
      </c>
      <c r="I166" s="194"/>
      <c r="J166" s="154"/>
      <c r="K166" s="154"/>
      <c r="L166" s="152">
        <f t="shared" si="130"/>
        <v>3.6</v>
      </c>
      <c r="M166" s="152">
        <f t="shared" si="131"/>
        <v>3.6</v>
      </c>
      <c r="N166" s="152">
        <f t="shared" si="131"/>
        <v>2.8</v>
      </c>
      <c r="O166" s="152">
        <f t="shared" si="131"/>
        <v>0</v>
      </c>
      <c r="P166" s="365"/>
      <c r="Q166" s="195"/>
      <c r="R166" s="196"/>
    </row>
    <row r="167" spans="1:18" x14ac:dyDescent="0.25">
      <c r="A167" s="32" t="s">
        <v>106</v>
      </c>
      <c r="B167" s="29" t="s">
        <v>165</v>
      </c>
      <c r="C167" s="609" t="s">
        <v>51</v>
      </c>
      <c r="D167" s="429">
        <f>E167+G167</f>
        <v>9.1</v>
      </c>
      <c r="E167" s="150">
        <f>SUM(E169:E170)</f>
        <v>9.1</v>
      </c>
      <c r="F167" s="150">
        <f t="shared" ref="F167:G167" si="132">SUM(F169:F170)</f>
        <v>6.9</v>
      </c>
      <c r="G167" s="150">
        <f t="shared" si="132"/>
        <v>0</v>
      </c>
      <c r="H167" s="192">
        <f t="shared" si="51"/>
        <v>0</v>
      </c>
      <c r="I167" s="151">
        <f>SUM(I169:I170)</f>
        <v>0</v>
      </c>
      <c r="J167" s="151">
        <f t="shared" ref="J167:K167" si="133">SUM(J169:J170)</f>
        <v>0</v>
      </c>
      <c r="K167" s="151">
        <f t="shared" si="133"/>
        <v>0</v>
      </c>
      <c r="L167" s="152">
        <f>M167+O167</f>
        <v>9.1</v>
      </c>
      <c r="M167" s="152">
        <f>E167+I167</f>
        <v>9.1</v>
      </c>
      <c r="N167" s="152">
        <f>F167+J167</f>
        <v>6.9</v>
      </c>
      <c r="O167" s="152">
        <f>G167+K167</f>
        <v>0</v>
      </c>
      <c r="P167" s="365"/>
      <c r="Q167" s="187"/>
      <c r="R167" s="90"/>
    </row>
    <row r="168" spans="1:18" x14ac:dyDescent="0.25">
      <c r="A168" s="40"/>
      <c r="B168" s="341" t="s">
        <v>194</v>
      </c>
      <c r="C168" s="610"/>
      <c r="D168" s="352"/>
      <c r="E168" s="153"/>
      <c r="F168" s="306"/>
      <c r="G168" s="153"/>
      <c r="H168" s="255"/>
      <c r="I168" s="255"/>
      <c r="J168" s="159"/>
      <c r="K168" s="159"/>
      <c r="L168" s="160"/>
      <c r="M168" s="160"/>
      <c r="N168" s="160"/>
      <c r="O168" s="160"/>
      <c r="P168" s="365"/>
      <c r="Q168" s="187"/>
      <c r="R168" s="90"/>
    </row>
    <row r="169" spans="1:18" ht="26.25" x14ac:dyDescent="0.25">
      <c r="A169" s="40"/>
      <c r="B169" s="145" t="s">
        <v>520</v>
      </c>
      <c r="C169" s="611"/>
      <c r="D169" s="153">
        <f t="shared" ref="D169" si="134">E169+G169</f>
        <v>2.5</v>
      </c>
      <c r="E169" s="153">
        <v>2.5</v>
      </c>
      <c r="F169" s="153">
        <v>1.9</v>
      </c>
      <c r="G169" s="153"/>
      <c r="H169" s="401">
        <f t="shared" ref="H169:H217" si="135">I169+K169</f>
        <v>0</v>
      </c>
      <c r="I169" s="64"/>
      <c r="J169" s="64"/>
      <c r="K169" s="64"/>
      <c r="L169" s="65">
        <f t="shared" ref="L169:L170" si="136">M169+O169</f>
        <v>2.5</v>
      </c>
      <c r="M169" s="65">
        <f t="shared" ref="M169:O170" si="137">E169+I169</f>
        <v>2.5</v>
      </c>
      <c r="N169" s="65">
        <f t="shared" si="137"/>
        <v>1.9</v>
      </c>
      <c r="O169" s="65"/>
      <c r="P169" s="365"/>
    </row>
    <row r="170" spans="1:18" s="37" customFormat="1" ht="26.25" x14ac:dyDescent="0.25">
      <c r="A170" s="222"/>
      <c r="B170" s="145" t="s">
        <v>500</v>
      </c>
      <c r="C170" s="612"/>
      <c r="D170" s="150">
        <f>E170+G170</f>
        <v>6.6</v>
      </c>
      <c r="E170" s="150">
        <v>6.6</v>
      </c>
      <c r="F170" s="150">
        <v>5</v>
      </c>
      <c r="G170" s="254"/>
      <c r="H170" s="154">
        <f t="shared" si="135"/>
        <v>0</v>
      </c>
      <c r="I170" s="194"/>
      <c r="J170" s="154"/>
      <c r="K170" s="154"/>
      <c r="L170" s="152">
        <f t="shared" si="136"/>
        <v>6.6</v>
      </c>
      <c r="M170" s="152">
        <f t="shared" si="137"/>
        <v>6.6</v>
      </c>
      <c r="N170" s="152">
        <f t="shared" si="137"/>
        <v>5</v>
      </c>
      <c r="O170" s="152">
        <f t="shared" si="137"/>
        <v>0</v>
      </c>
      <c r="P170" s="365"/>
      <c r="Q170" s="195"/>
      <c r="R170" s="196"/>
    </row>
    <row r="171" spans="1:18" x14ac:dyDescent="0.25">
      <c r="A171" s="32" t="s">
        <v>107</v>
      </c>
      <c r="B171" s="29" t="s">
        <v>44</v>
      </c>
      <c r="C171" s="609" t="s">
        <v>51</v>
      </c>
      <c r="D171" s="429">
        <f>E171+G171</f>
        <v>4.2</v>
      </c>
      <c r="E171" s="150">
        <f>SUM(E173:E174)</f>
        <v>4.2</v>
      </c>
      <c r="F171" s="150">
        <f t="shared" ref="F171:G171" si="138">SUM(F173:F174)</f>
        <v>3.2</v>
      </c>
      <c r="G171" s="150">
        <f t="shared" si="138"/>
        <v>0</v>
      </c>
      <c r="H171" s="192">
        <f t="shared" si="135"/>
        <v>0</v>
      </c>
      <c r="I171" s="151">
        <f>SUM(I173:I174)</f>
        <v>0</v>
      </c>
      <c r="J171" s="151">
        <f t="shared" ref="J171:K171" si="139">SUM(J173:J174)</f>
        <v>0</v>
      </c>
      <c r="K171" s="151">
        <f t="shared" si="139"/>
        <v>0</v>
      </c>
      <c r="L171" s="152">
        <f>M171+O171</f>
        <v>4.2</v>
      </c>
      <c r="M171" s="152">
        <f>E171+I171</f>
        <v>4.2</v>
      </c>
      <c r="N171" s="152">
        <f>F171+J171</f>
        <v>3.2</v>
      </c>
      <c r="O171" s="152">
        <f>G171+K171</f>
        <v>0</v>
      </c>
      <c r="P171" s="365"/>
      <c r="Q171" s="187"/>
      <c r="R171" s="90"/>
    </row>
    <row r="172" spans="1:18" x14ac:dyDescent="0.25">
      <c r="A172" s="40"/>
      <c r="B172" s="341" t="s">
        <v>194</v>
      </c>
      <c r="C172" s="610"/>
      <c r="D172" s="352"/>
      <c r="E172" s="153"/>
      <c r="F172" s="306"/>
      <c r="G172" s="153"/>
      <c r="H172" s="255"/>
      <c r="I172" s="255"/>
      <c r="J172" s="159"/>
      <c r="K172" s="159"/>
      <c r="L172" s="160"/>
      <c r="M172" s="160"/>
      <c r="N172" s="160"/>
      <c r="O172" s="160"/>
      <c r="P172" s="365"/>
      <c r="Q172" s="187"/>
      <c r="R172" s="90"/>
    </row>
    <row r="173" spans="1:18" ht="26.25" x14ac:dyDescent="0.25">
      <c r="A173" s="40"/>
      <c r="B173" s="145" t="s">
        <v>520</v>
      </c>
      <c r="C173" s="611"/>
      <c r="D173" s="153">
        <f t="shared" ref="D173" si="140">E173+G173</f>
        <v>1.8</v>
      </c>
      <c r="E173" s="153">
        <v>1.8</v>
      </c>
      <c r="F173" s="153">
        <v>1.4</v>
      </c>
      <c r="G173" s="153"/>
      <c r="H173" s="401">
        <f t="shared" ref="H173" si="141">I173+K173</f>
        <v>0</v>
      </c>
      <c r="I173" s="64"/>
      <c r="J173" s="64"/>
      <c r="K173" s="64"/>
      <c r="L173" s="65">
        <f t="shared" ref="L173:L174" si="142">M173+O173</f>
        <v>1.8</v>
      </c>
      <c r="M173" s="65">
        <f t="shared" ref="M173:O174" si="143">E173+I173</f>
        <v>1.8</v>
      </c>
      <c r="N173" s="65">
        <f t="shared" si="143"/>
        <v>1.4</v>
      </c>
      <c r="O173" s="65"/>
      <c r="P173" s="365"/>
    </row>
    <row r="174" spans="1:18" s="37" customFormat="1" ht="26.25" x14ac:dyDescent="0.25">
      <c r="A174" s="222"/>
      <c r="B174" s="145" t="s">
        <v>500</v>
      </c>
      <c r="C174" s="612"/>
      <c r="D174" s="150">
        <f>E174+G174</f>
        <v>2.4</v>
      </c>
      <c r="E174" s="150">
        <v>2.4</v>
      </c>
      <c r="F174" s="150">
        <v>1.8</v>
      </c>
      <c r="G174" s="254"/>
      <c r="H174" s="154">
        <f t="shared" si="135"/>
        <v>0</v>
      </c>
      <c r="I174" s="194"/>
      <c r="J174" s="154"/>
      <c r="K174" s="154"/>
      <c r="L174" s="152">
        <f t="shared" si="142"/>
        <v>2.4</v>
      </c>
      <c r="M174" s="152">
        <f t="shared" si="143"/>
        <v>2.4</v>
      </c>
      <c r="N174" s="152">
        <f t="shared" si="143"/>
        <v>1.8</v>
      </c>
      <c r="O174" s="152">
        <f t="shared" si="143"/>
        <v>0</v>
      </c>
      <c r="P174" s="365"/>
      <c r="Q174" s="195"/>
      <c r="R174" s="196"/>
    </row>
    <row r="175" spans="1:18" x14ac:dyDescent="0.25">
      <c r="A175" s="32" t="s">
        <v>108</v>
      </c>
      <c r="B175" s="29" t="s">
        <v>47</v>
      </c>
      <c r="C175" s="609" t="s">
        <v>51</v>
      </c>
      <c r="D175" s="429">
        <f>E175+G175</f>
        <v>10.7</v>
      </c>
      <c r="E175" s="150">
        <f>SUM(E177:E179)</f>
        <v>10.7</v>
      </c>
      <c r="F175" s="150">
        <f t="shared" ref="F175:G175" si="144">SUM(F177:F179)</f>
        <v>8.1999999999999993</v>
      </c>
      <c r="G175" s="150">
        <f t="shared" si="144"/>
        <v>0</v>
      </c>
      <c r="H175" s="192">
        <f t="shared" si="135"/>
        <v>0</v>
      </c>
      <c r="I175" s="151">
        <f>SUM(I177:I179)</f>
        <v>0</v>
      </c>
      <c r="J175" s="151">
        <f t="shared" ref="J175:K175" si="145">SUM(J177:J179)</f>
        <v>0</v>
      </c>
      <c r="K175" s="151">
        <f t="shared" si="145"/>
        <v>0</v>
      </c>
      <c r="L175" s="152">
        <f>M175+O175</f>
        <v>10.7</v>
      </c>
      <c r="M175" s="152">
        <f>E175+I175</f>
        <v>10.7</v>
      </c>
      <c r="N175" s="152">
        <f>F175+J175</f>
        <v>8.1999999999999993</v>
      </c>
      <c r="O175" s="152">
        <f>G175+K175</f>
        <v>0</v>
      </c>
      <c r="P175" s="365"/>
      <c r="Q175" s="187"/>
      <c r="R175" s="90"/>
    </row>
    <row r="176" spans="1:18" x14ac:dyDescent="0.25">
      <c r="A176" s="40"/>
      <c r="B176" s="341" t="s">
        <v>194</v>
      </c>
      <c r="C176" s="610"/>
      <c r="D176" s="352"/>
      <c r="E176" s="153"/>
      <c r="F176" s="306"/>
      <c r="G176" s="153"/>
      <c r="H176" s="255"/>
      <c r="I176" s="255"/>
      <c r="J176" s="159"/>
      <c r="K176" s="159"/>
      <c r="L176" s="160"/>
      <c r="M176" s="160"/>
      <c r="N176" s="160"/>
      <c r="O176" s="160"/>
      <c r="P176" s="365"/>
      <c r="Q176" s="187"/>
      <c r="R176" s="90"/>
    </row>
    <row r="177" spans="1:18" ht="26.25" x14ac:dyDescent="0.25">
      <c r="A177" s="40"/>
      <c r="B177" s="515" t="s">
        <v>351</v>
      </c>
      <c r="C177" s="610"/>
      <c r="D177" s="153">
        <f t="shared" ref="D177:D178" si="146">E177+G177</f>
        <v>4</v>
      </c>
      <c r="E177" s="153">
        <v>4</v>
      </c>
      <c r="F177" s="306">
        <v>3.1</v>
      </c>
      <c r="G177" s="153"/>
      <c r="H177" s="401">
        <f t="shared" ref="H177:H178" si="147">I177+K177</f>
        <v>0</v>
      </c>
      <c r="I177" s="64"/>
      <c r="J177" s="64"/>
      <c r="K177" s="64"/>
      <c r="L177" s="65">
        <f t="shared" ref="L177:L179" si="148">M177+O177</f>
        <v>4</v>
      </c>
      <c r="M177" s="65">
        <f t="shared" ref="M177:O179" si="149">E177+I177</f>
        <v>4</v>
      </c>
      <c r="N177" s="65">
        <f t="shared" si="149"/>
        <v>3.1</v>
      </c>
      <c r="O177" s="65"/>
      <c r="P177" s="365"/>
      <c r="Q177" s="187"/>
      <c r="R177" s="90"/>
    </row>
    <row r="178" spans="1:18" ht="26.25" x14ac:dyDescent="0.25">
      <c r="A178" s="40"/>
      <c r="B178" s="145" t="s">
        <v>520</v>
      </c>
      <c r="C178" s="611"/>
      <c r="D178" s="153">
        <f t="shared" si="146"/>
        <v>1.6</v>
      </c>
      <c r="E178" s="153">
        <v>1.6</v>
      </c>
      <c r="F178" s="153">
        <v>1.2</v>
      </c>
      <c r="G178" s="153"/>
      <c r="H178" s="401">
        <f t="shared" si="147"/>
        <v>0</v>
      </c>
      <c r="I178" s="64"/>
      <c r="J178" s="64"/>
      <c r="K178" s="64"/>
      <c r="L178" s="65">
        <f t="shared" si="148"/>
        <v>1.6</v>
      </c>
      <c r="M178" s="65">
        <f t="shared" si="149"/>
        <v>1.6</v>
      </c>
      <c r="N178" s="65">
        <f t="shared" si="149"/>
        <v>1.2</v>
      </c>
      <c r="O178" s="65"/>
      <c r="P178" s="365"/>
    </row>
    <row r="179" spans="1:18" s="37" customFormat="1" ht="26.25" x14ac:dyDescent="0.25">
      <c r="A179" s="222"/>
      <c r="B179" s="145" t="s">
        <v>500</v>
      </c>
      <c r="C179" s="612"/>
      <c r="D179" s="150">
        <f>E179+G179</f>
        <v>5.0999999999999996</v>
      </c>
      <c r="E179" s="150">
        <v>5.0999999999999996</v>
      </c>
      <c r="F179" s="150">
        <v>3.9</v>
      </c>
      <c r="G179" s="254"/>
      <c r="H179" s="154">
        <f t="shared" si="135"/>
        <v>0</v>
      </c>
      <c r="I179" s="194"/>
      <c r="J179" s="154"/>
      <c r="K179" s="154"/>
      <c r="L179" s="152">
        <f t="shared" si="148"/>
        <v>5.0999999999999996</v>
      </c>
      <c r="M179" s="152">
        <f t="shared" si="149"/>
        <v>5.0999999999999996</v>
      </c>
      <c r="N179" s="152">
        <f t="shared" si="149"/>
        <v>3.9</v>
      </c>
      <c r="O179" s="152">
        <f t="shared" si="149"/>
        <v>0</v>
      </c>
      <c r="P179" s="365"/>
      <c r="Q179" s="195"/>
      <c r="R179" s="196"/>
    </row>
    <row r="180" spans="1:18" x14ac:dyDescent="0.25">
      <c r="A180" s="32" t="s">
        <v>109</v>
      </c>
      <c r="B180" s="29" t="s">
        <v>392</v>
      </c>
      <c r="C180" s="615" t="s">
        <v>51</v>
      </c>
      <c r="D180" s="429">
        <f>E180+G180</f>
        <v>6.5</v>
      </c>
      <c r="E180" s="150">
        <f>SUM(E182:E183)</f>
        <v>6.5</v>
      </c>
      <c r="F180" s="150">
        <f t="shared" ref="F180:G180" si="150">SUM(F182:F183)</f>
        <v>4.9000000000000004</v>
      </c>
      <c r="G180" s="150">
        <f t="shared" si="150"/>
        <v>0</v>
      </c>
      <c r="H180" s="192">
        <f t="shared" si="135"/>
        <v>0</v>
      </c>
      <c r="I180" s="151">
        <f>SUM(I182:I183)</f>
        <v>0</v>
      </c>
      <c r="J180" s="151">
        <f t="shared" ref="J180:K180" si="151">SUM(J182:J183)</f>
        <v>0</v>
      </c>
      <c r="K180" s="151">
        <f t="shared" si="151"/>
        <v>0</v>
      </c>
      <c r="L180" s="152">
        <f>M180+O180</f>
        <v>6.5</v>
      </c>
      <c r="M180" s="152">
        <f>E180+I180</f>
        <v>6.5</v>
      </c>
      <c r="N180" s="152">
        <f>F180+J180</f>
        <v>4.9000000000000004</v>
      </c>
      <c r="O180" s="152">
        <f>G180+K180</f>
        <v>0</v>
      </c>
      <c r="P180" s="365"/>
      <c r="Q180" s="187"/>
      <c r="R180" s="90"/>
    </row>
    <row r="181" spans="1:18" x14ac:dyDescent="0.25">
      <c r="A181" s="40"/>
      <c r="B181" s="341" t="s">
        <v>194</v>
      </c>
      <c r="C181" s="616"/>
      <c r="D181" s="352"/>
      <c r="E181" s="153"/>
      <c r="F181" s="306"/>
      <c r="G181" s="153"/>
      <c r="H181" s="255"/>
      <c r="I181" s="255"/>
      <c r="J181" s="159"/>
      <c r="K181" s="159"/>
      <c r="L181" s="160"/>
      <c r="M181" s="160"/>
      <c r="N181" s="160"/>
      <c r="O181" s="160"/>
      <c r="P181" s="365"/>
      <c r="Q181" s="187"/>
      <c r="R181" s="90"/>
    </row>
    <row r="182" spans="1:18" ht="26.25" x14ac:dyDescent="0.25">
      <c r="A182" s="40"/>
      <c r="B182" s="145" t="s">
        <v>520</v>
      </c>
      <c r="C182" s="617"/>
      <c r="D182" s="153">
        <f t="shared" ref="D182" si="152">E182+G182</f>
        <v>2.4</v>
      </c>
      <c r="E182" s="153">
        <v>2.4</v>
      </c>
      <c r="F182" s="153">
        <v>1.8</v>
      </c>
      <c r="G182" s="153"/>
      <c r="H182" s="401">
        <f t="shared" ref="H182" si="153">I182+K182</f>
        <v>0</v>
      </c>
      <c r="I182" s="64"/>
      <c r="J182" s="64"/>
      <c r="K182" s="64"/>
      <c r="L182" s="65">
        <f t="shared" ref="L182:L183" si="154">M182+O182</f>
        <v>2.4</v>
      </c>
      <c r="M182" s="65">
        <f t="shared" ref="M182:O183" si="155">E182+I182</f>
        <v>2.4</v>
      </c>
      <c r="N182" s="65">
        <f t="shared" si="155"/>
        <v>1.8</v>
      </c>
      <c r="O182" s="65"/>
      <c r="P182" s="365"/>
    </row>
    <row r="183" spans="1:18" s="37" customFormat="1" ht="26.25" x14ac:dyDescent="0.25">
      <c r="A183" s="222"/>
      <c r="B183" s="145" t="s">
        <v>500</v>
      </c>
      <c r="C183" s="618"/>
      <c r="D183" s="150">
        <f>E183+G183</f>
        <v>4.0999999999999996</v>
      </c>
      <c r="E183" s="150">
        <v>4.0999999999999996</v>
      </c>
      <c r="F183" s="150">
        <v>3.1</v>
      </c>
      <c r="G183" s="254"/>
      <c r="H183" s="154">
        <f t="shared" si="135"/>
        <v>0</v>
      </c>
      <c r="I183" s="194"/>
      <c r="J183" s="154"/>
      <c r="K183" s="154"/>
      <c r="L183" s="152">
        <f t="shared" si="154"/>
        <v>4.0999999999999996</v>
      </c>
      <c r="M183" s="152">
        <f t="shared" si="155"/>
        <v>4.0999999999999996</v>
      </c>
      <c r="N183" s="152">
        <f t="shared" si="155"/>
        <v>3.1</v>
      </c>
      <c r="O183" s="152">
        <f t="shared" si="155"/>
        <v>0</v>
      </c>
      <c r="P183" s="365"/>
      <c r="Q183" s="195"/>
      <c r="R183" s="196"/>
    </row>
    <row r="184" spans="1:18" x14ac:dyDescent="0.25">
      <c r="A184" s="32" t="s">
        <v>155</v>
      </c>
      <c r="B184" s="29" t="s">
        <v>42</v>
      </c>
      <c r="C184" s="615" t="s">
        <v>51</v>
      </c>
      <c r="D184" s="429">
        <f>E184+G184</f>
        <v>7</v>
      </c>
      <c r="E184" s="150">
        <f>SUM(E186:E187)</f>
        <v>7</v>
      </c>
      <c r="F184" s="150">
        <f t="shared" ref="F184:G184" si="156">SUM(F186:F187)</f>
        <v>5.3</v>
      </c>
      <c r="G184" s="150">
        <f t="shared" si="156"/>
        <v>0</v>
      </c>
      <c r="H184" s="192">
        <f t="shared" si="135"/>
        <v>0</v>
      </c>
      <c r="I184" s="151">
        <f>SUM(I186:I187)</f>
        <v>0</v>
      </c>
      <c r="J184" s="151">
        <f t="shared" ref="J184:K184" si="157">SUM(J186:J187)</f>
        <v>0</v>
      </c>
      <c r="K184" s="151">
        <f t="shared" si="157"/>
        <v>0</v>
      </c>
      <c r="L184" s="152">
        <f>M184+O184</f>
        <v>7</v>
      </c>
      <c r="M184" s="152">
        <f>E184+I184</f>
        <v>7</v>
      </c>
      <c r="N184" s="152">
        <f>F184+J184</f>
        <v>5.3</v>
      </c>
      <c r="O184" s="152">
        <f>G184+K184</f>
        <v>0</v>
      </c>
      <c r="P184" s="365"/>
      <c r="Q184" s="187"/>
      <c r="R184" s="90"/>
    </row>
    <row r="185" spans="1:18" x14ac:dyDescent="0.25">
      <c r="A185" s="40"/>
      <c r="B185" s="341" t="s">
        <v>194</v>
      </c>
      <c r="C185" s="616"/>
      <c r="D185" s="352"/>
      <c r="E185" s="153"/>
      <c r="F185" s="306"/>
      <c r="G185" s="153"/>
      <c r="H185" s="255"/>
      <c r="I185" s="255"/>
      <c r="J185" s="159"/>
      <c r="K185" s="159"/>
      <c r="L185" s="160"/>
      <c r="M185" s="160"/>
      <c r="N185" s="160"/>
      <c r="O185" s="160"/>
      <c r="P185" s="365"/>
      <c r="Q185" s="187"/>
      <c r="R185" s="90"/>
    </row>
    <row r="186" spans="1:18" ht="26.25" x14ac:dyDescent="0.25">
      <c r="A186" s="40"/>
      <c r="B186" s="145" t="s">
        <v>520</v>
      </c>
      <c r="C186" s="617"/>
      <c r="D186" s="153">
        <f t="shared" ref="D186" si="158">E186+G186</f>
        <v>2</v>
      </c>
      <c r="E186" s="153">
        <v>2</v>
      </c>
      <c r="F186" s="153">
        <v>1.5</v>
      </c>
      <c r="G186" s="153"/>
      <c r="H186" s="401">
        <f t="shared" ref="H186" si="159">I186+K186</f>
        <v>0</v>
      </c>
      <c r="I186" s="64"/>
      <c r="J186" s="64"/>
      <c r="K186" s="64"/>
      <c r="L186" s="65">
        <f t="shared" ref="L186:L187" si="160">M186+O186</f>
        <v>2</v>
      </c>
      <c r="M186" s="65">
        <f t="shared" ref="M186:O187" si="161">E186+I186</f>
        <v>2</v>
      </c>
      <c r="N186" s="65">
        <f t="shared" si="161"/>
        <v>1.5</v>
      </c>
      <c r="O186" s="65"/>
      <c r="P186" s="365"/>
    </row>
    <row r="187" spans="1:18" s="37" customFormat="1" ht="26.25" x14ac:dyDescent="0.25">
      <c r="A187" s="222"/>
      <c r="B187" s="145" t="s">
        <v>500</v>
      </c>
      <c r="C187" s="618"/>
      <c r="D187" s="150">
        <f>E187+G187</f>
        <v>5</v>
      </c>
      <c r="E187" s="150">
        <v>5</v>
      </c>
      <c r="F187" s="150">
        <v>3.8</v>
      </c>
      <c r="G187" s="254"/>
      <c r="H187" s="154">
        <f t="shared" si="135"/>
        <v>0</v>
      </c>
      <c r="I187" s="194"/>
      <c r="J187" s="154"/>
      <c r="K187" s="154"/>
      <c r="L187" s="152">
        <f t="shared" si="160"/>
        <v>5</v>
      </c>
      <c r="M187" s="152">
        <f t="shared" si="161"/>
        <v>5</v>
      </c>
      <c r="N187" s="152">
        <f t="shared" si="161"/>
        <v>3.8</v>
      </c>
      <c r="O187" s="152">
        <f t="shared" si="161"/>
        <v>0</v>
      </c>
      <c r="P187" s="365"/>
      <c r="Q187" s="195"/>
      <c r="R187" s="196"/>
    </row>
    <row r="188" spans="1:18" x14ac:dyDescent="0.25">
      <c r="A188" s="32" t="s">
        <v>156</v>
      </c>
      <c r="B188" s="29" t="s">
        <v>393</v>
      </c>
      <c r="C188" s="615" t="s">
        <v>51</v>
      </c>
      <c r="D188" s="429">
        <f>E188+G188</f>
        <v>3.8</v>
      </c>
      <c r="E188" s="150">
        <f>SUM(E190:E191)</f>
        <v>3.8</v>
      </c>
      <c r="F188" s="150">
        <f t="shared" ref="F188:G188" si="162">SUM(F190:F191)</f>
        <v>2.9000000000000004</v>
      </c>
      <c r="G188" s="150">
        <f t="shared" si="162"/>
        <v>0</v>
      </c>
      <c r="H188" s="192">
        <f>I188+K188</f>
        <v>0</v>
      </c>
      <c r="I188" s="151">
        <f>SUM(I190:I191)</f>
        <v>0</v>
      </c>
      <c r="J188" s="151">
        <f t="shared" ref="J188:K188" si="163">SUM(J190:J191)</f>
        <v>0</v>
      </c>
      <c r="K188" s="151">
        <f t="shared" si="163"/>
        <v>0</v>
      </c>
      <c r="L188" s="152">
        <f>M188+O188</f>
        <v>3.8</v>
      </c>
      <c r="M188" s="152">
        <f>E188+I188</f>
        <v>3.8</v>
      </c>
      <c r="N188" s="152">
        <f>F188+J188</f>
        <v>2.9000000000000004</v>
      </c>
      <c r="O188" s="152">
        <f>G188+K188</f>
        <v>0</v>
      </c>
      <c r="P188" s="365"/>
      <c r="Q188" s="187"/>
      <c r="R188" s="90"/>
    </row>
    <row r="189" spans="1:18" x14ac:dyDescent="0.25">
      <c r="A189" s="40"/>
      <c r="B189" s="341" t="s">
        <v>194</v>
      </c>
      <c r="C189" s="616"/>
      <c r="D189" s="352"/>
      <c r="E189" s="153"/>
      <c r="F189" s="306"/>
      <c r="G189" s="153"/>
      <c r="H189" s="255"/>
      <c r="I189" s="255"/>
      <c r="J189" s="159"/>
      <c r="K189" s="159"/>
      <c r="L189" s="160"/>
      <c r="M189" s="160"/>
      <c r="N189" s="160"/>
      <c r="O189" s="160"/>
      <c r="P189" s="365"/>
      <c r="Q189" s="187"/>
      <c r="R189" s="90"/>
    </row>
    <row r="190" spans="1:18" ht="26.25" x14ac:dyDescent="0.25">
      <c r="A190" s="40"/>
      <c r="B190" s="145" t="s">
        <v>520</v>
      </c>
      <c r="C190" s="617"/>
      <c r="D190" s="153">
        <f t="shared" ref="D190" si="164">E190+G190</f>
        <v>1.4</v>
      </c>
      <c r="E190" s="153">
        <v>1.4</v>
      </c>
      <c r="F190" s="153">
        <v>1.1000000000000001</v>
      </c>
      <c r="G190" s="153"/>
      <c r="H190" s="401">
        <f t="shared" ref="H190" si="165">I190+K190</f>
        <v>0</v>
      </c>
      <c r="I190" s="64"/>
      <c r="J190" s="64"/>
      <c r="K190" s="64"/>
      <c r="L190" s="65">
        <f t="shared" ref="L190:L191" si="166">M190+O190</f>
        <v>1.4</v>
      </c>
      <c r="M190" s="65">
        <f t="shared" ref="M190:O191" si="167">E190+I190</f>
        <v>1.4</v>
      </c>
      <c r="N190" s="65">
        <f t="shared" si="167"/>
        <v>1.1000000000000001</v>
      </c>
      <c r="O190" s="65"/>
      <c r="P190" s="365"/>
    </row>
    <row r="191" spans="1:18" s="37" customFormat="1" ht="26.25" x14ac:dyDescent="0.25">
      <c r="A191" s="222"/>
      <c r="B191" s="145" t="s">
        <v>500</v>
      </c>
      <c r="C191" s="618"/>
      <c r="D191" s="150">
        <f>E191+G191</f>
        <v>2.4</v>
      </c>
      <c r="E191" s="150">
        <v>2.4</v>
      </c>
      <c r="F191" s="150">
        <v>1.8</v>
      </c>
      <c r="G191" s="254"/>
      <c r="H191" s="154">
        <f>I191+K191</f>
        <v>0</v>
      </c>
      <c r="I191" s="194"/>
      <c r="J191" s="154"/>
      <c r="K191" s="154"/>
      <c r="L191" s="152">
        <f t="shared" si="166"/>
        <v>2.4</v>
      </c>
      <c r="M191" s="152">
        <f t="shared" si="167"/>
        <v>2.4</v>
      </c>
      <c r="N191" s="152">
        <f t="shared" si="167"/>
        <v>1.8</v>
      </c>
      <c r="O191" s="152">
        <f t="shared" si="167"/>
        <v>0</v>
      </c>
      <c r="P191" s="365"/>
      <c r="Q191" s="195"/>
      <c r="R191" s="196"/>
    </row>
    <row r="192" spans="1:18" x14ac:dyDescent="0.25">
      <c r="A192" s="32" t="s">
        <v>110</v>
      </c>
      <c r="B192" s="29" t="s">
        <v>41</v>
      </c>
      <c r="C192" s="615" t="s">
        <v>51</v>
      </c>
      <c r="D192" s="429">
        <f>E192+G192</f>
        <v>3.8</v>
      </c>
      <c r="E192" s="150">
        <f>SUM(E194:E195)</f>
        <v>3.8</v>
      </c>
      <c r="F192" s="150">
        <f t="shared" ref="F192:G192" si="168">SUM(F194:F195)</f>
        <v>2.9</v>
      </c>
      <c r="G192" s="150">
        <f t="shared" si="168"/>
        <v>0</v>
      </c>
      <c r="H192" s="192">
        <f t="shared" si="135"/>
        <v>0</v>
      </c>
      <c r="I192" s="151">
        <f>SUM(I194:I195)</f>
        <v>0</v>
      </c>
      <c r="J192" s="151">
        <f t="shared" ref="J192:K192" si="169">SUM(J194:J195)</f>
        <v>0</v>
      </c>
      <c r="K192" s="151">
        <f t="shared" si="169"/>
        <v>0</v>
      </c>
      <c r="L192" s="152">
        <f>M192+O192</f>
        <v>3.8</v>
      </c>
      <c r="M192" s="152">
        <f>E192+I192</f>
        <v>3.8</v>
      </c>
      <c r="N192" s="152">
        <f>F192+J192</f>
        <v>2.9</v>
      </c>
      <c r="O192" s="152">
        <f>G192+K192</f>
        <v>0</v>
      </c>
      <c r="P192" s="365"/>
      <c r="Q192" s="187"/>
      <c r="R192" s="90"/>
    </row>
    <row r="193" spans="1:18" x14ac:dyDescent="0.25">
      <c r="A193" s="40"/>
      <c r="B193" s="341" t="s">
        <v>194</v>
      </c>
      <c r="C193" s="616"/>
      <c r="D193" s="352"/>
      <c r="E193" s="153"/>
      <c r="F193" s="306"/>
      <c r="G193" s="153"/>
      <c r="H193" s="255"/>
      <c r="I193" s="255"/>
      <c r="J193" s="159"/>
      <c r="K193" s="159"/>
      <c r="L193" s="160"/>
      <c r="M193" s="160"/>
      <c r="N193" s="160"/>
      <c r="O193" s="160"/>
      <c r="P193" s="365"/>
      <c r="Q193" s="187"/>
      <c r="R193" s="90"/>
    </row>
    <row r="194" spans="1:18" ht="26.25" x14ac:dyDescent="0.25">
      <c r="A194" s="40"/>
      <c r="B194" s="145" t="s">
        <v>520</v>
      </c>
      <c r="C194" s="617"/>
      <c r="D194" s="153">
        <f t="shared" ref="D194" si="170">E194+G194</f>
        <v>1.2</v>
      </c>
      <c r="E194" s="153">
        <v>1.2</v>
      </c>
      <c r="F194" s="153">
        <v>0.9</v>
      </c>
      <c r="G194" s="153"/>
      <c r="H194" s="401">
        <f t="shared" ref="H194" si="171">I194+K194</f>
        <v>0</v>
      </c>
      <c r="I194" s="64"/>
      <c r="J194" s="64"/>
      <c r="K194" s="64"/>
      <c r="L194" s="65">
        <f t="shared" ref="L194:L195" si="172">M194+O194</f>
        <v>1.2</v>
      </c>
      <c r="M194" s="65">
        <f t="shared" ref="M194:O195" si="173">E194+I194</f>
        <v>1.2</v>
      </c>
      <c r="N194" s="65">
        <f t="shared" si="173"/>
        <v>0.9</v>
      </c>
      <c r="O194" s="65"/>
      <c r="P194" s="365"/>
    </row>
    <row r="195" spans="1:18" s="37" customFormat="1" ht="26.25" x14ac:dyDescent="0.25">
      <c r="A195" s="222"/>
      <c r="B195" s="145" t="s">
        <v>500</v>
      </c>
      <c r="C195" s="618"/>
      <c r="D195" s="150">
        <f>E195+G195</f>
        <v>2.6</v>
      </c>
      <c r="E195" s="150">
        <v>2.6</v>
      </c>
      <c r="F195" s="150">
        <v>2</v>
      </c>
      <c r="G195" s="254"/>
      <c r="H195" s="154">
        <f t="shared" si="135"/>
        <v>0</v>
      </c>
      <c r="I195" s="194"/>
      <c r="J195" s="154"/>
      <c r="K195" s="154"/>
      <c r="L195" s="152">
        <f t="shared" si="172"/>
        <v>2.6</v>
      </c>
      <c r="M195" s="152">
        <f t="shared" si="173"/>
        <v>2.6</v>
      </c>
      <c r="N195" s="152">
        <f t="shared" si="173"/>
        <v>2</v>
      </c>
      <c r="O195" s="152">
        <f t="shared" si="173"/>
        <v>0</v>
      </c>
      <c r="P195" s="365"/>
      <c r="Q195" s="195"/>
      <c r="R195" s="196"/>
    </row>
    <row r="196" spans="1:18" x14ac:dyDescent="0.25">
      <c r="A196" s="32" t="s">
        <v>157</v>
      </c>
      <c r="B196" s="29" t="s">
        <v>161</v>
      </c>
      <c r="C196" s="609" t="s">
        <v>51</v>
      </c>
      <c r="D196" s="429">
        <f>E196+G196</f>
        <v>5.7</v>
      </c>
      <c r="E196" s="150">
        <f>SUM(E198:E200)</f>
        <v>5.7</v>
      </c>
      <c r="F196" s="150">
        <f t="shared" ref="F196:G196" si="174">SUM(F198:F200)</f>
        <v>4.3</v>
      </c>
      <c r="G196" s="150">
        <f t="shared" si="174"/>
        <v>0</v>
      </c>
      <c r="H196" s="192">
        <f t="shared" si="135"/>
        <v>0</v>
      </c>
      <c r="I196" s="151">
        <f>SUM(I198:I200)</f>
        <v>0</v>
      </c>
      <c r="J196" s="151">
        <f t="shared" ref="J196:K196" si="175">SUM(J198:J200)</f>
        <v>0</v>
      </c>
      <c r="K196" s="151">
        <f t="shared" si="175"/>
        <v>0</v>
      </c>
      <c r="L196" s="152">
        <f>M196+O196</f>
        <v>5.7</v>
      </c>
      <c r="M196" s="152">
        <f>E196+I196</f>
        <v>5.7</v>
      </c>
      <c r="N196" s="152">
        <f>F196+J196</f>
        <v>4.3</v>
      </c>
      <c r="O196" s="152">
        <f t="shared" ref="O196" si="176">G196+K196+O198</f>
        <v>0</v>
      </c>
      <c r="P196" s="365"/>
      <c r="Q196" s="187"/>
      <c r="R196" s="90"/>
    </row>
    <row r="197" spans="1:18" x14ac:dyDescent="0.25">
      <c r="A197" s="40"/>
      <c r="B197" s="341" t="s">
        <v>194</v>
      </c>
      <c r="C197" s="610"/>
      <c r="D197" s="352"/>
      <c r="E197" s="153"/>
      <c r="F197" s="306"/>
      <c r="G197" s="153"/>
      <c r="H197" s="255"/>
      <c r="I197" s="255"/>
      <c r="J197" s="159"/>
      <c r="K197" s="159"/>
      <c r="L197" s="160"/>
      <c r="M197" s="160"/>
      <c r="N197" s="160"/>
      <c r="O197" s="160"/>
      <c r="P197" s="365"/>
      <c r="Q197" s="187"/>
      <c r="R197" s="90"/>
    </row>
    <row r="198" spans="1:18" ht="26.25" x14ac:dyDescent="0.25">
      <c r="A198" s="40"/>
      <c r="B198" s="515" t="s">
        <v>351</v>
      </c>
      <c r="C198" s="610"/>
      <c r="D198" s="153">
        <f t="shared" ref="D198:D199" si="177">E198+G198</f>
        <v>2</v>
      </c>
      <c r="E198" s="153">
        <v>2</v>
      </c>
      <c r="F198" s="306">
        <v>1.5</v>
      </c>
      <c r="G198" s="153"/>
      <c r="H198" s="401">
        <f t="shared" ref="H198:H199" si="178">I198+K198</f>
        <v>0</v>
      </c>
      <c r="I198" s="64"/>
      <c r="J198" s="64"/>
      <c r="K198" s="64"/>
      <c r="L198" s="65">
        <f t="shared" ref="L198:L200" si="179">M198+O198</f>
        <v>2</v>
      </c>
      <c r="M198" s="65">
        <f t="shared" ref="M198:O200" si="180">E198+I198</f>
        <v>2</v>
      </c>
      <c r="N198" s="65">
        <f t="shared" si="180"/>
        <v>1.5</v>
      </c>
      <c r="O198" s="65"/>
      <c r="P198" s="365"/>
      <c r="Q198" s="187"/>
      <c r="R198" s="90"/>
    </row>
    <row r="199" spans="1:18" ht="26.25" x14ac:dyDescent="0.25">
      <c r="A199" s="40"/>
      <c r="B199" s="145" t="s">
        <v>520</v>
      </c>
      <c r="C199" s="611"/>
      <c r="D199" s="153">
        <f t="shared" si="177"/>
        <v>1.7</v>
      </c>
      <c r="E199" s="153">
        <v>1.7</v>
      </c>
      <c r="F199" s="153">
        <v>1.3</v>
      </c>
      <c r="G199" s="153"/>
      <c r="H199" s="401">
        <f t="shared" si="178"/>
        <v>0</v>
      </c>
      <c r="I199" s="64"/>
      <c r="J199" s="64"/>
      <c r="K199" s="64"/>
      <c r="L199" s="65">
        <f t="shared" si="179"/>
        <v>1.7</v>
      </c>
      <c r="M199" s="65">
        <f t="shared" si="180"/>
        <v>1.7</v>
      </c>
      <c r="N199" s="65">
        <f t="shared" si="180"/>
        <v>1.3</v>
      </c>
      <c r="O199" s="65"/>
      <c r="P199" s="365"/>
    </row>
    <row r="200" spans="1:18" s="37" customFormat="1" ht="26.25" x14ac:dyDescent="0.25">
      <c r="A200" s="222"/>
      <c r="B200" s="145" t="s">
        <v>500</v>
      </c>
      <c r="C200" s="612"/>
      <c r="D200" s="150">
        <f>E200+G200</f>
        <v>2</v>
      </c>
      <c r="E200" s="150">
        <v>2</v>
      </c>
      <c r="F200" s="150">
        <v>1.5</v>
      </c>
      <c r="G200" s="254"/>
      <c r="H200" s="154">
        <f t="shared" si="135"/>
        <v>0</v>
      </c>
      <c r="I200" s="194"/>
      <c r="J200" s="154"/>
      <c r="K200" s="154"/>
      <c r="L200" s="152">
        <f t="shared" si="179"/>
        <v>2</v>
      </c>
      <c r="M200" s="152">
        <f t="shared" si="180"/>
        <v>2</v>
      </c>
      <c r="N200" s="152">
        <f t="shared" si="180"/>
        <v>1.5</v>
      </c>
      <c r="O200" s="152">
        <f t="shared" si="180"/>
        <v>0</v>
      </c>
      <c r="P200" s="365"/>
      <c r="Q200" s="195"/>
      <c r="R200" s="196"/>
    </row>
    <row r="201" spans="1:18" x14ac:dyDescent="0.25">
      <c r="A201" s="32" t="s">
        <v>158</v>
      </c>
      <c r="B201" s="29" t="s">
        <v>153</v>
      </c>
      <c r="C201" s="609" t="s">
        <v>51</v>
      </c>
      <c r="D201" s="429">
        <f>E201+G201</f>
        <v>10.1</v>
      </c>
      <c r="E201" s="150">
        <f>SUM(E203:E204)</f>
        <v>10.1</v>
      </c>
      <c r="F201" s="150">
        <f t="shared" ref="F201:G201" si="181">SUM(F203:F204)</f>
        <v>7.6999999999999993</v>
      </c>
      <c r="G201" s="150">
        <f t="shared" si="181"/>
        <v>0</v>
      </c>
      <c r="H201" s="192">
        <f t="shared" si="135"/>
        <v>0</v>
      </c>
      <c r="I201" s="151">
        <f>SUM(I203:I204)</f>
        <v>0</v>
      </c>
      <c r="J201" s="151">
        <f t="shared" ref="J201:K201" si="182">SUM(J203:J204)</f>
        <v>0</v>
      </c>
      <c r="K201" s="151">
        <f t="shared" si="182"/>
        <v>0</v>
      </c>
      <c r="L201" s="152">
        <f>M201+O201</f>
        <v>10.1</v>
      </c>
      <c r="M201" s="152">
        <f>E201+I201</f>
        <v>10.1</v>
      </c>
      <c r="N201" s="152">
        <f>F201+J201</f>
        <v>7.6999999999999993</v>
      </c>
      <c r="O201" s="152">
        <f>G201+K201</f>
        <v>0</v>
      </c>
      <c r="P201" s="365"/>
      <c r="Q201" s="187"/>
      <c r="R201" s="90"/>
    </row>
    <row r="202" spans="1:18" x14ac:dyDescent="0.25">
      <c r="A202" s="40"/>
      <c r="B202" s="341" t="s">
        <v>194</v>
      </c>
      <c r="C202" s="610"/>
      <c r="D202" s="352"/>
      <c r="E202" s="153"/>
      <c r="F202" s="153"/>
      <c r="G202" s="203"/>
      <c r="H202" s="255"/>
      <c r="I202" s="255"/>
      <c r="J202" s="159"/>
      <c r="K202" s="159"/>
      <c r="L202" s="160"/>
      <c r="M202" s="160"/>
      <c r="N202" s="160"/>
      <c r="O202" s="160"/>
      <c r="P202" s="365"/>
      <c r="Q202" s="187"/>
      <c r="R202" s="90"/>
    </row>
    <row r="203" spans="1:18" ht="26.25" x14ac:dyDescent="0.25">
      <c r="A203" s="40"/>
      <c r="B203" s="145" t="s">
        <v>520</v>
      </c>
      <c r="C203" s="611"/>
      <c r="D203" s="153">
        <f t="shared" ref="D203" si="183">E203+G203</f>
        <v>4.5</v>
      </c>
      <c r="E203" s="153">
        <v>4.5</v>
      </c>
      <c r="F203" s="153">
        <v>3.4</v>
      </c>
      <c r="G203" s="153"/>
      <c r="H203" s="401">
        <f t="shared" ref="H203" si="184">I203+K203</f>
        <v>0</v>
      </c>
      <c r="I203" s="64"/>
      <c r="J203" s="64"/>
      <c r="K203" s="64"/>
      <c r="L203" s="65">
        <f t="shared" ref="L203:L204" si="185">M203+O203</f>
        <v>4.5</v>
      </c>
      <c r="M203" s="65">
        <f t="shared" ref="M203:O204" si="186">E203+I203</f>
        <v>4.5</v>
      </c>
      <c r="N203" s="65">
        <f t="shared" si="186"/>
        <v>3.4</v>
      </c>
      <c r="O203" s="65"/>
      <c r="P203" s="365"/>
    </row>
    <row r="204" spans="1:18" s="37" customFormat="1" ht="26.25" x14ac:dyDescent="0.25">
      <c r="A204" s="222"/>
      <c r="B204" s="145" t="s">
        <v>500</v>
      </c>
      <c r="C204" s="612"/>
      <c r="D204" s="150">
        <f>E204+G204</f>
        <v>5.6</v>
      </c>
      <c r="E204" s="150">
        <v>5.6</v>
      </c>
      <c r="F204" s="150">
        <v>4.3</v>
      </c>
      <c r="G204" s="254"/>
      <c r="H204" s="154">
        <f t="shared" si="135"/>
        <v>0</v>
      </c>
      <c r="I204" s="194"/>
      <c r="J204" s="154"/>
      <c r="K204" s="154"/>
      <c r="L204" s="152">
        <f t="shared" si="185"/>
        <v>5.6</v>
      </c>
      <c r="M204" s="152">
        <f t="shared" si="186"/>
        <v>5.6</v>
      </c>
      <c r="N204" s="152">
        <f t="shared" si="186"/>
        <v>4.3</v>
      </c>
      <c r="O204" s="152">
        <f t="shared" si="186"/>
        <v>0</v>
      </c>
      <c r="P204" s="365"/>
      <c r="Q204" s="195"/>
      <c r="R204" s="196"/>
    </row>
    <row r="205" spans="1:18" x14ac:dyDescent="0.25">
      <c r="A205" s="32" t="s">
        <v>111</v>
      </c>
      <c r="B205" s="29" t="s">
        <v>34</v>
      </c>
      <c r="C205" s="609" t="s">
        <v>51</v>
      </c>
      <c r="D205" s="429">
        <f>E205+G205</f>
        <v>5.7</v>
      </c>
      <c r="E205" s="150">
        <f>SUM(E207:E208)</f>
        <v>5.7</v>
      </c>
      <c r="F205" s="150">
        <f t="shared" ref="F205:G205" si="187">SUM(F207:F208)</f>
        <v>4.3</v>
      </c>
      <c r="G205" s="150">
        <f t="shared" si="187"/>
        <v>0</v>
      </c>
      <c r="H205" s="192">
        <f t="shared" si="135"/>
        <v>0</v>
      </c>
      <c r="I205" s="151">
        <f>SUM(I207:I208)</f>
        <v>0</v>
      </c>
      <c r="J205" s="151">
        <f t="shared" ref="J205:K205" si="188">SUM(J207:J208)</f>
        <v>0</v>
      </c>
      <c r="K205" s="151">
        <f t="shared" si="188"/>
        <v>0</v>
      </c>
      <c r="L205" s="152">
        <f>M205+O205</f>
        <v>5.7</v>
      </c>
      <c r="M205" s="152">
        <f>E205+I205</f>
        <v>5.7</v>
      </c>
      <c r="N205" s="152">
        <f>F205+J205</f>
        <v>4.3</v>
      </c>
      <c r="O205" s="152">
        <f>G205+K205</f>
        <v>0</v>
      </c>
      <c r="P205" s="365"/>
      <c r="Q205" s="187"/>
      <c r="R205" s="90"/>
    </row>
    <row r="206" spans="1:18" x14ac:dyDescent="0.25">
      <c r="A206" s="40"/>
      <c r="B206" s="341" t="s">
        <v>194</v>
      </c>
      <c r="C206" s="610"/>
      <c r="D206" s="352"/>
      <c r="E206" s="153"/>
      <c r="F206" s="306"/>
      <c r="G206" s="153"/>
      <c r="H206" s="255"/>
      <c r="I206" s="255"/>
      <c r="J206" s="159"/>
      <c r="K206" s="159"/>
      <c r="L206" s="160"/>
      <c r="M206" s="160"/>
      <c r="N206" s="160"/>
      <c r="O206" s="160"/>
      <c r="P206" s="365"/>
      <c r="Q206" s="187"/>
      <c r="R206" s="90"/>
    </row>
    <row r="207" spans="1:18" ht="26.25" x14ac:dyDescent="0.25">
      <c r="A207" s="40"/>
      <c r="B207" s="145" t="s">
        <v>520</v>
      </c>
      <c r="C207" s="611"/>
      <c r="D207" s="153">
        <f t="shared" ref="D207" si="189">E207+G207</f>
        <v>2.5</v>
      </c>
      <c r="E207" s="153">
        <v>2.5</v>
      </c>
      <c r="F207" s="153">
        <v>1.9</v>
      </c>
      <c r="G207" s="153"/>
      <c r="H207" s="401">
        <f t="shared" ref="H207" si="190">I207+K207</f>
        <v>0</v>
      </c>
      <c r="I207" s="64"/>
      <c r="J207" s="64"/>
      <c r="K207" s="64"/>
      <c r="L207" s="65">
        <f t="shared" ref="L207:L208" si="191">M207+O207</f>
        <v>2.5</v>
      </c>
      <c r="M207" s="65">
        <f t="shared" ref="M207:O208" si="192">E207+I207</f>
        <v>2.5</v>
      </c>
      <c r="N207" s="65">
        <f t="shared" si="192"/>
        <v>1.9</v>
      </c>
      <c r="O207" s="65"/>
      <c r="P207" s="365"/>
    </row>
    <row r="208" spans="1:18" s="37" customFormat="1" ht="26.25" x14ac:dyDescent="0.25">
      <c r="A208" s="222"/>
      <c r="B208" s="145" t="s">
        <v>500</v>
      </c>
      <c r="C208" s="612"/>
      <c r="D208" s="150">
        <f>E208+G208</f>
        <v>3.2</v>
      </c>
      <c r="E208" s="150">
        <v>3.2</v>
      </c>
      <c r="F208" s="150">
        <v>2.4</v>
      </c>
      <c r="G208" s="254"/>
      <c r="H208" s="154">
        <f t="shared" si="135"/>
        <v>0</v>
      </c>
      <c r="I208" s="255"/>
      <c r="J208" s="159"/>
      <c r="K208" s="159"/>
      <c r="L208" s="152">
        <f t="shared" si="191"/>
        <v>3.2</v>
      </c>
      <c r="M208" s="152">
        <f t="shared" si="192"/>
        <v>3.2</v>
      </c>
      <c r="N208" s="152">
        <f t="shared" si="192"/>
        <v>2.4</v>
      </c>
      <c r="O208" s="152">
        <f t="shared" si="192"/>
        <v>0</v>
      </c>
      <c r="P208" s="365"/>
      <c r="Q208" s="195"/>
      <c r="R208" s="196"/>
    </row>
    <row r="209" spans="1:18" x14ac:dyDescent="0.25">
      <c r="A209" s="32" t="s">
        <v>112</v>
      </c>
      <c r="B209" s="29" t="s">
        <v>36</v>
      </c>
      <c r="C209" s="623" t="s">
        <v>51</v>
      </c>
      <c r="D209" s="429">
        <f>E209+G209</f>
        <v>5.2</v>
      </c>
      <c r="E209" s="150">
        <f>SUM(E211:E212)</f>
        <v>5.2</v>
      </c>
      <c r="F209" s="150">
        <f t="shared" ref="F209:G209" si="193">SUM(F211:F212)</f>
        <v>4</v>
      </c>
      <c r="G209" s="150">
        <f t="shared" si="193"/>
        <v>0</v>
      </c>
      <c r="H209" s="206">
        <f t="shared" si="135"/>
        <v>0</v>
      </c>
      <c r="I209" s="151">
        <f>SUM(I211:I212)</f>
        <v>0</v>
      </c>
      <c r="J209" s="151">
        <f t="shared" ref="J209:K209" si="194">SUM(J211:J212)</f>
        <v>0</v>
      </c>
      <c r="K209" s="151">
        <f t="shared" si="194"/>
        <v>0</v>
      </c>
      <c r="L209" s="198">
        <f>M209+O209</f>
        <v>5.2</v>
      </c>
      <c r="M209" s="152">
        <f>E209+I209</f>
        <v>5.2</v>
      </c>
      <c r="N209" s="152">
        <f>F209+J209</f>
        <v>4</v>
      </c>
      <c r="O209" s="152">
        <f>G209+K209</f>
        <v>0</v>
      </c>
      <c r="P209" s="365"/>
      <c r="Q209" s="187"/>
      <c r="R209" s="90"/>
    </row>
    <row r="210" spans="1:18" x14ac:dyDescent="0.25">
      <c r="A210" s="40"/>
      <c r="B210" s="341" t="s">
        <v>194</v>
      </c>
      <c r="C210" s="611"/>
      <c r="D210" s="352"/>
      <c r="E210" s="153"/>
      <c r="F210" s="306"/>
      <c r="G210" s="153"/>
      <c r="H210" s="257"/>
      <c r="I210" s="159"/>
      <c r="J210" s="257"/>
      <c r="K210" s="159"/>
      <c r="L210" s="260"/>
      <c r="M210" s="160"/>
      <c r="N210" s="160"/>
      <c r="O210" s="160"/>
      <c r="P210" s="365"/>
      <c r="Q210" s="187"/>
      <c r="R210" s="90"/>
    </row>
    <row r="211" spans="1:18" ht="26.25" x14ac:dyDescent="0.25">
      <c r="A211" s="40"/>
      <c r="B211" s="145" t="s">
        <v>520</v>
      </c>
      <c r="C211" s="611"/>
      <c r="D211" s="153">
        <f t="shared" ref="D211" si="195">E211+G211</f>
        <v>2.6</v>
      </c>
      <c r="E211" s="153">
        <v>2.6</v>
      </c>
      <c r="F211" s="153">
        <v>2</v>
      </c>
      <c r="G211" s="153"/>
      <c r="H211" s="401">
        <f t="shared" ref="H211" si="196">I211+K211</f>
        <v>0</v>
      </c>
      <c r="I211" s="64"/>
      <c r="J211" s="64"/>
      <c r="K211" s="64"/>
      <c r="L211" s="65">
        <f t="shared" ref="L211:L212" si="197">M211+O211</f>
        <v>2.6</v>
      </c>
      <c r="M211" s="65">
        <f t="shared" ref="M211:O212" si="198">E211+I211</f>
        <v>2.6</v>
      </c>
      <c r="N211" s="65">
        <f t="shared" si="198"/>
        <v>2</v>
      </c>
      <c r="O211" s="65"/>
      <c r="P211" s="365"/>
    </row>
    <row r="212" spans="1:18" s="37" customFormat="1" ht="26.25" x14ac:dyDescent="0.25">
      <c r="A212" s="222"/>
      <c r="B212" s="145" t="s">
        <v>500</v>
      </c>
      <c r="C212" s="612"/>
      <c r="D212" s="150">
        <f>E212+G212</f>
        <v>2.6</v>
      </c>
      <c r="E212" s="150">
        <v>2.6</v>
      </c>
      <c r="F212" s="150">
        <v>2</v>
      </c>
      <c r="G212" s="254"/>
      <c r="H212" s="310">
        <f t="shared" si="135"/>
        <v>0</v>
      </c>
      <c r="I212" s="154"/>
      <c r="J212" s="285"/>
      <c r="K212" s="154"/>
      <c r="L212" s="152">
        <f t="shared" si="197"/>
        <v>2.6</v>
      </c>
      <c r="M212" s="152">
        <f t="shared" si="198"/>
        <v>2.6</v>
      </c>
      <c r="N212" s="152">
        <f t="shared" si="198"/>
        <v>2</v>
      </c>
      <c r="O212" s="152">
        <f t="shared" si="198"/>
        <v>0</v>
      </c>
      <c r="P212" s="365"/>
      <c r="Q212" s="195"/>
      <c r="R212" s="196"/>
    </row>
    <row r="213" spans="1:18" x14ac:dyDescent="0.25">
      <c r="A213" s="32" t="s">
        <v>113</v>
      </c>
      <c r="B213" s="29" t="s">
        <v>38</v>
      </c>
      <c r="C213" s="609" t="s">
        <v>51</v>
      </c>
      <c r="D213" s="429">
        <f>E213+G213</f>
        <v>11.5</v>
      </c>
      <c r="E213" s="150">
        <f>SUM(E215:E216)</f>
        <v>11.5</v>
      </c>
      <c r="F213" s="150">
        <f t="shared" ref="F213:G213" si="199">SUM(F215:F216)</f>
        <v>8.8000000000000007</v>
      </c>
      <c r="G213" s="150">
        <f t="shared" si="199"/>
        <v>0</v>
      </c>
      <c r="H213" s="192">
        <f t="shared" si="135"/>
        <v>0</v>
      </c>
      <c r="I213" s="151">
        <f>SUM(I215:I216)</f>
        <v>0</v>
      </c>
      <c r="J213" s="151">
        <f t="shared" ref="J213:K213" si="200">SUM(J215:J216)</f>
        <v>0</v>
      </c>
      <c r="K213" s="151">
        <f t="shared" si="200"/>
        <v>0</v>
      </c>
      <c r="L213" s="152">
        <f>M213+O213</f>
        <v>11.5</v>
      </c>
      <c r="M213" s="152">
        <f>E213+I213</f>
        <v>11.5</v>
      </c>
      <c r="N213" s="152">
        <f>F213+J213</f>
        <v>8.8000000000000007</v>
      </c>
      <c r="O213" s="152">
        <f>G213+K213</f>
        <v>0</v>
      </c>
      <c r="P213" s="365"/>
      <c r="Q213" s="187"/>
      <c r="R213" s="90"/>
    </row>
    <row r="214" spans="1:18" x14ac:dyDescent="0.25">
      <c r="A214" s="40"/>
      <c r="B214" s="341" t="s">
        <v>194</v>
      </c>
      <c r="C214" s="610"/>
      <c r="D214" s="352"/>
      <c r="E214" s="153"/>
      <c r="F214" s="306"/>
      <c r="G214" s="153"/>
      <c r="H214" s="255"/>
      <c r="I214" s="255"/>
      <c r="J214" s="159"/>
      <c r="K214" s="159"/>
      <c r="L214" s="160"/>
      <c r="M214" s="160"/>
      <c r="N214" s="160"/>
      <c r="O214" s="160"/>
      <c r="P214" s="365"/>
      <c r="Q214" s="187"/>
      <c r="R214" s="90"/>
    </row>
    <row r="215" spans="1:18" ht="26.25" x14ac:dyDescent="0.25">
      <c r="A215" s="40"/>
      <c r="B215" s="145" t="s">
        <v>520</v>
      </c>
      <c r="C215" s="611"/>
      <c r="D215" s="153">
        <f t="shared" ref="D215" si="201">E215+G215</f>
        <v>4.8</v>
      </c>
      <c r="E215" s="153">
        <v>4.8</v>
      </c>
      <c r="F215" s="153">
        <v>3.7</v>
      </c>
      <c r="G215" s="153"/>
      <c r="H215" s="401">
        <f t="shared" ref="H215" si="202">I215+K215</f>
        <v>0</v>
      </c>
      <c r="I215" s="64"/>
      <c r="J215" s="64"/>
      <c r="K215" s="64"/>
      <c r="L215" s="65">
        <f t="shared" ref="L215:L216" si="203">M215+O215</f>
        <v>4.8</v>
      </c>
      <c r="M215" s="65">
        <f t="shared" ref="M215:O216" si="204">E215+I215</f>
        <v>4.8</v>
      </c>
      <c r="N215" s="65">
        <f t="shared" si="204"/>
        <v>3.7</v>
      </c>
      <c r="O215" s="65"/>
      <c r="P215" s="365"/>
    </row>
    <row r="216" spans="1:18" s="37" customFormat="1" ht="26.25" x14ac:dyDescent="0.25">
      <c r="A216" s="222"/>
      <c r="B216" s="145" t="s">
        <v>500</v>
      </c>
      <c r="C216" s="612"/>
      <c r="D216" s="150">
        <f>E216+G216</f>
        <v>6.7</v>
      </c>
      <c r="E216" s="150">
        <v>6.7</v>
      </c>
      <c r="F216" s="150">
        <v>5.0999999999999996</v>
      </c>
      <c r="G216" s="254"/>
      <c r="H216" s="154">
        <f t="shared" si="135"/>
        <v>0</v>
      </c>
      <c r="I216" s="194"/>
      <c r="J216" s="154"/>
      <c r="K216" s="154"/>
      <c r="L216" s="152">
        <f t="shared" si="203"/>
        <v>6.7</v>
      </c>
      <c r="M216" s="152">
        <f t="shared" si="204"/>
        <v>6.7</v>
      </c>
      <c r="N216" s="152">
        <f t="shared" si="204"/>
        <v>5.0999999999999996</v>
      </c>
      <c r="O216" s="152">
        <f t="shared" si="204"/>
        <v>0</v>
      </c>
      <c r="P216" s="365"/>
      <c r="Q216" s="195"/>
      <c r="R216" s="196"/>
    </row>
    <row r="217" spans="1:18" x14ac:dyDescent="0.25">
      <c r="A217" s="32" t="s">
        <v>114</v>
      </c>
      <c r="B217" s="29" t="s">
        <v>37</v>
      </c>
      <c r="C217" s="609" t="s">
        <v>51</v>
      </c>
      <c r="D217" s="429">
        <f>E217+G217</f>
        <v>6.4</v>
      </c>
      <c r="E217" s="150">
        <f>SUM(E219:E220)</f>
        <v>6.4</v>
      </c>
      <c r="F217" s="150">
        <f t="shared" ref="F217:G217" si="205">SUM(F219:F220)</f>
        <v>4.9000000000000004</v>
      </c>
      <c r="G217" s="150">
        <f t="shared" si="205"/>
        <v>0</v>
      </c>
      <c r="H217" s="192">
        <f t="shared" si="135"/>
        <v>0</v>
      </c>
      <c r="I217" s="151">
        <f>SUM(I219:I220)</f>
        <v>0</v>
      </c>
      <c r="J217" s="151">
        <f t="shared" ref="J217:K217" si="206">SUM(J219:J220)</f>
        <v>0</v>
      </c>
      <c r="K217" s="151">
        <f t="shared" si="206"/>
        <v>0</v>
      </c>
      <c r="L217" s="152">
        <f>M217+O217</f>
        <v>6.4</v>
      </c>
      <c r="M217" s="152">
        <f>E217+I217</f>
        <v>6.4</v>
      </c>
      <c r="N217" s="152">
        <f>F217+J217</f>
        <v>4.9000000000000004</v>
      </c>
      <c r="O217" s="152">
        <f>G217+K217</f>
        <v>0</v>
      </c>
      <c r="P217" s="365"/>
      <c r="Q217" s="187"/>
      <c r="R217" s="90"/>
    </row>
    <row r="218" spans="1:18" x14ac:dyDescent="0.25">
      <c r="A218" s="40"/>
      <c r="B218" s="341" t="s">
        <v>194</v>
      </c>
      <c r="C218" s="610"/>
      <c r="D218" s="352"/>
      <c r="E218" s="153"/>
      <c r="F218" s="306"/>
      <c r="G218" s="153"/>
      <c r="H218" s="255"/>
      <c r="I218" s="255"/>
      <c r="J218" s="159"/>
      <c r="K218" s="159"/>
      <c r="L218" s="160"/>
      <c r="M218" s="160"/>
      <c r="N218" s="160"/>
      <c r="O218" s="160"/>
      <c r="P218" s="365"/>
      <c r="Q218" s="187"/>
      <c r="R218" s="90"/>
    </row>
    <row r="219" spans="1:18" ht="26.25" x14ac:dyDescent="0.25">
      <c r="A219" s="40"/>
      <c r="B219" s="145" t="s">
        <v>520</v>
      </c>
      <c r="C219" s="611"/>
      <c r="D219" s="153">
        <f t="shared" ref="D219" si="207">E219+G219</f>
        <v>2.8</v>
      </c>
      <c r="E219" s="153">
        <v>2.8</v>
      </c>
      <c r="F219" s="153">
        <v>2.1</v>
      </c>
      <c r="G219" s="153"/>
      <c r="H219" s="401">
        <f t="shared" ref="H219:H257" si="208">I219+K219</f>
        <v>0</v>
      </c>
      <c r="I219" s="64"/>
      <c r="J219" s="64"/>
      <c r="K219" s="64"/>
      <c r="L219" s="65">
        <f t="shared" ref="L219:L220" si="209">M219+O219</f>
        <v>2.8</v>
      </c>
      <c r="M219" s="65">
        <f t="shared" ref="M219:O220" si="210">E219+I219</f>
        <v>2.8</v>
      </c>
      <c r="N219" s="65">
        <f t="shared" si="210"/>
        <v>2.1</v>
      </c>
      <c r="O219" s="65"/>
      <c r="P219" s="365"/>
    </row>
    <row r="220" spans="1:18" s="37" customFormat="1" ht="26.25" x14ac:dyDescent="0.25">
      <c r="A220" s="222"/>
      <c r="B220" s="145" t="s">
        <v>500</v>
      </c>
      <c r="C220" s="612"/>
      <c r="D220" s="150">
        <f>E220+G220</f>
        <v>3.6</v>
      </c>
      <c r="E220" s="150">
        <v>3.6</v>
      </c>
      <c r="F220" s="150">
        <v>2.8</v>
      </c>
      <c r="G220" s="254"/>
      <c r="H220" s="154">
        <f t="shared" si="208"/>
        <v>0</v>
      </c>
      <c r="I220" s="194"/>
      <c r="J220" s="154"/>
      <c r="K220" s="154"/>
      <c r="L220" s="152">
        <f t="shared" si="209"/>
        <v>3.6</v>
      </c>
      <c r="M220" s="152">
        <f t="shared" si="210"/>
        <v>3.6</v>
      </c>
      <c r="N220" s="152">
        <f t="shared" si="210"/>
        <v>2.8</v>
      </c>
      <c r="O220" s="152">
        <f t="shared" si="210"/>
        <v>0</v>
      </c>
      <c r="P220" s="365"/>
      <c r="Q220" s="195"/>
      <c r="R220" s="196"/>
    </row>
    <row r="221" spans="1:18" x14ac:dyDescent="0.25">
      <c r="A221" s="32" t="s">
        <v>115</v>
      </c>
      <c r="B221" s="29" t="s">
        <v>35</v>
      </c>
      <c r="C221" s="609" t="s">
        <v>51</v>
      </c>
      <c r="D221" s="191">
        <f>E221+G221</f>
        <v>10.5</v>
      </c>
      <c r="E221" s="150">
        <f>SUM(E223:E224)</f>
        <v>10.5</v>
      </c>
      <c r="F221" s="150">
        <f t="shared" ref="F221:G221" si="211">SUM(F223:F224)</f>
        <v>8.1000000000000014</v>
      </c>
      <c r="G221" s="150">
        <f t="shared" si="211"/>
        <v>0</v>
      </c>
      <c r="H221" s="192">
        <f t="shared" si="208"/>
        <v>0</v>
      </c>
      <c r="I221" s="151">
        <f>SUM(I223:I224)</f>
        <v>0</v>
      </c>
      <c r="J221" s="151">
        <f t="shared" ref="J221:K221" si="212">SUM(J223:J224)</f>
        <v>0</v>
      </c>
      <c r="K221" s="151">
        <f t="shared" si="212"/>
        <v>0</v>
      </c>
      <c r="L221" s="152">
        <f>M221+O221</f>
        <v>10.5</v>
      </c>
      <c r="M221" s="152">
        <f>E221+I221</f>
        <v>10.5</v>
      </c>
      <c r="N221" s="152">
        <f>F221+J221</f>
        <v>8.1000000000000014</v>
      </c>
      <c r="O221" s="152">
        <f>G221+K221</f>
        <v>0</v>
      </c>
      <c r="P221" s="365"/>
      <c r="Q221" s="187"/>
      <c r="R221" s="90"/>
    </row>
    <row r="222" spans="1:18" x14ac:dyDescent="0.25">
      <c r="A222" s="219"/>
      <c r="B222" s="341" t="s">
        <v>194</v>
      </c>
      <c r="C222" s="610"/>
      <c r="D222" s="193"/>
      <c r="E222" s="153"/>
      <c r="F222" s="306"/>
      <c r="G222" s="153"/>
      <c r="H222" s="255"/>
      <c r="I222" s="255"/>
      <c r="J222" s="159"/>
      <c r="K222" s="159"/>
      <c r="L222" s="160"/>
      <c r="M222" s="160"/>
      <c r="N222" s="160"/>
      <c r="O222" s="160"/>
      <c r="P222" s="365"/>
      <c r="Q222" s="187"/>
      <c r="R222" s="90"/>
    </row>
    <row r="223" spans="1:18" ht="26.25" x14ac:dyDescent="0.25">
      <c r="A223" s="40"/>
      <c r="B223" s="145" t="s">
        <v>520</v>
      </c>
      <c r="C223" s="611"/>
      <c r="D223" s="153">
        <f t="shared" ref="D223" si="213">E223+G223</f>
        <v>4.8</v>
      </c>
      <c r="E223" s="153">
        <v>4.8</v>
      </c>
      <c r="F223" s="153">
        <v>3.7</v>
      </c>
      <c r="G223" s="153"/>
      <c r="H223" s="401">
        <f t="shared" ref="H223" si="214">I223+K223</f>
        <v>0</v>
      </c>
      <c r="I223" s="64"/>
      <c r="J223" s="64"/>
      <c r="K223" s="64"/>
      <c r="L223" s="65">
        <f t="shared" ref="L223:L224" si="215">M223+O223</f>
        <v>4.8</v>
      </c>
      <c r="M223" s="65">
        <f t="shared" ref="M223:O224" si="216">E223+I223</f>
        <v>4.8</v>
      </c>
      <c r="N223" s="65">
        <f t="shared" si="216"/>
        <v>3.7</v>
      </c>
      <c r="O223" s="65"/>
      <c r="P223" s="365"/>
    </row>
    <row r="224" spans="1:18" s="37" customFormat="1" ht="26.25" x14ac:dyDescent="0.25">
      <c r="A224" s="219"/>
      <c r="B224" s="145" t="s">
        <v>500</v>
      </c>
      <c r="C224" s="612"/>
      <c r="D224" s="150">
        <f>E224+G224</f>
        <v>5.7</v>
      </c>
      <c r="E224" s="150">
        <v>5.7</v>
      </c>
      <c r="F224" s="150">
        <v>4.4000000000000004</v>
      </c>
      <c r="G224" s="254"/>
      <c r="H224" s="154">
        <f t="shared" si="208"/>
        <v>0</v>
      </c>
      <c r="I224" s="194"/>
      <c r="J224" s="154"/>
      <c r="K224" s="154"/>
      <c r="L224" s="152">
        <f t="shared" si="215"/>
        <v>5.7</v>
      </c>
      <c r="M224" s="152">
        <f t="shared" si="216"/>
        <v>5.7</v>
      </c>
      <c r="N224" s="152">
        <f t="shared" si="216"/>
        <v>4.4000000000000004</v>
      </c>
      <c r="O224" s="152">
        <f t="shared" si="216"/>
        <v>0</v>
      </c>
      <c r="P224" s="365"/>
      <c r="Q224" s="195"/>
      <c r="R224" s="196"/>
    </row>
    <row r="225" spans="1:18" x14ac:dyDescent="0.25">
      <c r="A225" s="32" t="s">
        <v>166</v>
      </c>
      <c r="B225" s="29" t="s">
        <v>389</v>
      </c>
      <c r="C225" s="609" t="s">
        <v>51</v>
      </c>
      <c r="D225" s="429">
        <f>E225+G225</f>
        <v>2.8</v>
      </c>
      <c r="E225" s="150">
        <f>SUM(E227:E228)</f>
        <v>2.8</v>
      </c>
      <c r="F225" s="150">
        <f t="shared" ref="F225:G225" si="217">SUM(F227:F228)</f>
        <v>2.1</v>
      </c>
      <c r="G225" s="150">
        <f t="shared" si="217"/>
        <v>0</v>
      </c>
      <c r="H225" s="192">
        <f t="shared" si="208"/>
        <v>0</v>
      </c>
      <c r="I225" s="151">
        <f>SUM(I227:I228)</f>
        <v>0</v>
      </c>
      <c r="J225" s="151">
        <f t="shared" ref="J225:K225" si="218">SUM(J227:J228)</f>
        <v>0</v>
      </c>
      <c r="K225" s="151">
        <f t="shared" si="218"/>
        <v>0</v>
      </c>
      <c r="L225" s="152">
        <f>M225+O225</f>
        <v>2.8</v>
      </c>
      <c r="M225" s="152">
        <f>E225+I225</f>
        <v>2.8</v>
      </c>
      <c r="N225" s="152">
        <f>F225+J225</f>
        <v>2.1</v>
      </c>
      <c r="O225" s="152">
        <f>G225+K225</f>
        <v>0</v>
      </c>
      <c r="P225" s="365"/>
      <c r="Q225" s="187"/>
      <c r="R225" s="90"/>
    </row>
    <row r="226" spans="1:18" x14ac:dyDescent="0.25">
      <c r="A226" s="40"/>
      <c r="B226" s="341" t="s">
        <v>194</v>
      </c>
      <c r="C226" s="610"/>
      <c r="D226" s="352"/>
      <c r="E226" s="153"/>
      <c r="F226" s="306"/>
      <c r="G226" s="153"/>
      <c r="H226" s="255"/>
      <c r="I226" s="255"/>
      <c r="J226" s="159"/>
      <c r="K226" s="159"/>
      <c r="L226" s="160"/>
      <c r="M226" s="160"/>
      <c r="N226" s="160"/>
      <c r="O226" s="160"/>
      <c r="P226" s="365"/>
      <c r="Q226" s="187"/>
      <c r="R226" s="90"/>
    </row>
    <row r="227" spans="1:18" ht="26.25" x14ac:dyDescent="0.25">
      <c r="A227" s="40"/>
      <c r="B227" s="145" t="s">
        <v>520</v>
      </c>
      <c r="C227" s="611"/>
      <c r="D227" s="153">
        <f t="shared" ref="D227" si="219">E227+G227</f>
        <v>1.6</v>
      </c>
      <c r="E227" s="153">
        <v>1.6</v>
      </c>
      <c r="F227" s="153">
        <v>1.2</v>
      </c>
      <c r="G227" s="153"/>
      <c r="H227" s="401">
        <f t="shared" ref="H227" si="220">I227+K227</f>
        <v>0</v>
      </c>
      <c r="I227" s="64"/>
      <c r="J227" s="64"/>
      <c r="K227" s="64"/>
      <c r="L227" s="65">
        <f t="shared" ref="L227:L228" si="221">M227+O227</f>
        <v>1.6</v>
      </c>
      <c r="M227" s="65">
        <f t="shared" ref="M227:O228" si="222">E227+I227</f>
        <v>1.6</v>
      </c>
      <c r="N227" s="65">
        <f t="shared" si="222"/>
        <v>1.2</v>
      </c>
      <c r="O227" s="65"/>
      <c r="P227" s="365"/>
    </row>
    <row r="228" spans="1:18" s="37" customFormat="1" ht="26.25" x14ac:dyDescent="0.25">
      <c r="A228" s="222"/>
      <c r="B228" s="145" t="s">
        <v>500</v>
      </c>
      <c r="C228" s="612"/>
      <c r="D228" s="150">
        <f>E228+G228</f>
        <v>1.2</v>
      </c>
      <c r="E228" s="150">
        <v>1.2</v>
      </c>
      <c r="F228" s="150">
        <v>0.9</v>
      </c>
      <c r="G228" s="254"/>
      <c r="H228" s="154">
        <f t="shared" si="208"/>
        <v>0</v>
      </c>
      <c r="I228" s="194"/>
      <c r="J228" s="154"/>
      <c r="K228" s="154"/>
      <c r="L228" s="152">
        <f t="shared" si="221"/>
        <v>1.2</v>
      </c>
      <c r="M228" s="152">
        <f t="shared" si="222"/>
        <v>1.2</v>
      </c>
      <c r="N228" s="152">
        <f t="shared" si="222"/>
        <v>0.9</v>
      </c>
      <c r="O228" s="152">
        <f t="shared" si="222"/>
        <v>0</v>
      </c>
      <c r="P228" s="365"/>
      <c r="Q228" s="195"/>
      <c r="R228" s="196"/>
    </row>
    <row r="229" spans="1:18" x14ac:dyDescent="0.25">
      <c r="A229" s="32" t="s">
        <v>116</v>
      </c>
      <c r="B229" s="17" t="s">
        <v>390</v>
      </c>
      <c r="C229" s="609" t="s">
        <v>51</v>
      </c>
      <c r="D229" s="429">
        <f>E229+G229</f>
        <v>2.8</v>
      </c>
      <c r="E229" s="150">
        <f>SUM(E231:E232)</f>
        <v>2.8</v>
      </c>
      <c r="F229" s="150">
        <f t="shared" ref="F229:G229" si="223">SUM(F231:F232)</f>
        <v>2.1</v>
      </c>
      <c r="G229" s="150">
        <f t="shared" si="223"/>
        <v>0</v>
      </c>
      <c r="H229" s="192">
        <f t="shared" si="208"/>
        <v>0</v>
      </c>
      <c r="I229" s="151">
        <f>SUM(I231:I232)</f>
        <v>0</v>
      </c>
      <c r="J229" s="151">
        <f t="shared" ref="J229:K229" si="224">SUM(J231:J232)</f>
        <v>0</v>
      </c>
      <c r="K229" s="151">
        <f t="shared" si="224"/>
        <v>0</v>
      </c>
      <c r="L229" s="152">
        <f>M229+O229</f>
        <v>2.8</v>
      </c>
      <c r="M229" s="152">
        <f>E229+I229</f>
        <v>2.8</v>
      </c>
      <c r="N229" s="152">
        <f>F229+J229</f>
        <v>2.1</v>
      </c>
      <c r="O229" s="152">
        <f>G229+K229</f>
        <v>0</v>
      </c>
      <c r="P229" s="365"/>
      <c r="Q229" s="187"/>
      <c r="R229" s="90"/>
    </row>
    <row r="230" spans="1:18" x14ac:dyDescent="0.25">
      <c r="A230" s="40"/>
      <c r="B230" s="341" t="s">
        <v>194</v>
      </c>
      <c r="C230" s="610"/>
      <c r="D230" s="352"/>
      <c r="E230" s="153"/>
      <c r="F230" s="306"/>
      <c r="G230" s="153"/>
      <c r="H230" s="255"/>
      <c r="I230" s="255"/>
      <c r="J230" s="159"/>
      <c r="K230" s="159"/>
      <c r="L230" s="160"/>
      <c r="M230" s="160"/>
      <c r="N230" s="160"/>
      <c r="O230" s="160"/>
      <c r="P230" s="365"/>
      <c r="Q230" s="187"/>
      <c r="R230" s="90"/>
    </row>
    <row r="231" spans="1:18" ht="26.25" x14ac:dyDescent="0.25">
      <c r="A231" s="40"/>
      <c r="B231" s="145" t="s">
        <v>520</v>
      </c>
      <c r="C231" s="611"/>
      <c r="D231" s="153">
        <f t="shared" ref="D231" si="225">E231+G231</f>
        <v>1.3</v>
      </c>
      <c r="E231" s="153">
        <v>1.3</v>
      </c>
      <c r="F231" s="153">
        <v>1</v>
      </c>
      <c r="G231" s="153"/>
      <c r="H231" s="401">
        <f t="shared" ref="H231" si="226">I231+K231</f>
        <v>0</v>
      </c>
      <c r="I231" s="64"/>
      <c r="J231" s="64"/>
      <c r="K231" s="64"/>
      <c r="L231" s="65">
        <f t="shared" ref="L231:L232" si="227">M231+O231</f>
        <v>1.3</v>
      </c>
      <c r="M231" s="65">
        <f t="shared" ref="M231:O232" si="228">E231+I231</f>
        <v>1.3</v>
      </c>
      <c r="N231" s="65">
        <f t="shared" si="228"/>
        <v>1</v>
      </c>
      <c r="O231" s="65"/>
      <c r="P231" s="365"/>
    </row>
    <row r="232" spans="1:18" s="37" customFormat="1" ht="26.25" x14ac:dyDescent="0.25">
      <c r="A232" s="222"/>
      <c r="B232" s="145" t="s">
        <v>500</v>
      </c>
      <c r="C232" s="612"/>
      <c r="D232" s="150">
        <f>E232+G232</f>
        <v>1.5</v>
      </c>
      <c r="E232" s="150">
        <v>1.5</v>
      </c>
      <c r="F232" s="150">
        <v>1.1000000000000001</v>
      </c>
      <c r="G232" s="254"/>
      <c r="H232" s="154">
        <f t="shared" si="208"/>
        <v>0</v>
      </c>
      <c r="I232" s="194"/>
      <c r="J232" s="154"/>
      <c r="K232" s="154"/>
      <c r="L232" s="152">
        <f t="shared" si="227"/>
        <v>1.5</v>
      </c>
      <c r="M232" s="152">
        <f t="shared" si="228"/>
        <v>1.5</v>
      </c>
      <c r="N232" s="152">
        <f t="shared" si="228"/>
        <v>1.1000000000000001</v>
      </c>
      <c r="O232" s="152">
        <f t="shared" si="228"/>
        <v>0</v>
      </c>
      <c r="P232" s="365"/>
      <c r="Q232" s="195"/>
      <c r="R232" s="196"/>
    </row>
    <row r="233" spans="1:18" x14ac:dyDescent="0.25">
      <c r="A233" s="32" t="s">
        <v>117</v>
      </c>
      <c r="B233" s="29" t="s">
        <v>49</v>
      </c>
      <c r="C233" s="609" t="s">
        <v>51</v>
      </c>
      <c r="D233" s="429">
        <f>E233+G233</f>
        <v>1.4</v>
      </c>
      <c r="E233" s="150">
        <v>1.4</v>
      </c>
      <c r="F233" s="205">
        <v>1.1000000000000001</v>
      </c>
      <c r="G233" s="150"/>
      <c r="H233" s="192">
        <f t="shared" si="208"/>
        <v>0</v>
      </c>
      <c r="I233" s="192"/>
      <c r="J233" s="151"/>
      <c r="K233" s="151"/>
      <c r="L233" s="152">
        <f>M233+O233</f>
        <v>1.4</v>
      </c>
      <c r="M233" s="152">
        <f>E233+I233</f>
        <v>1.4</v>
      </c>
      <c r="N233" s="152">
        <f>F233+J233</f>
        <v>1.1000000000000001</v>
      </c>
      <c r="O233" s="152">
        <f>G233+K233</f>
        <v>0</v>
      </c>
      <c r="P233" s="365"/>
      <c r="Q233" s="187"/>
      <c r="R233" s="90"/>
    </row>
    <row r="234" spans="1:18" s="37" customFormat="1" ht="26.25" x14ac:dyDescent="0.25">
      <c r="A234" s="40"/>
      <c r="B234" s="149" t="s">
        <v>500</v>
      </c>
      <c r="C234" s="624"/>
      <c r="D234" s="193"/>
      <c r="E234" s="153"/>
      <c r="F234" s="306"/>
      <c r="G234" s="153"/>
      <c r="H234" s="194">
        <f t="shared" si="208"/>
        <v>0</v>
      </c>
      <c r="I234" s="194"/>
      <c r="J234" s="154"/>
      <c r="K234" s="154"/>
      <c r="L234" s="155"/>
      <c r="M234" s="155"/>
      <c r="N234" s="155"/>
      <c r="O234" s="155"/>
      <c r="P234" s="365"/>
      <c r="Q234" s="195"/>
      <c r="R234" s="196"/>
    </row>
    <row r="235" spans="1:18" x14ac:dyDescent="0.25">
      <c r="A235" s="32" t="s">
        <v>118</v>
      </c>
      <c r="B235" s="6" t="s">
        <v>48</v>
      </c>
      <c r="C235" s="609" t="s">
        <v>51</v>
      </c>
      <c r="D235" s="354">
        <f>E235+G235</f>
        <v>14.4</v>
      </c>
      <c r="E235" s="150">
        <f>SUM(E237:E238)</f>
        <v>14.4</v>
      </c>
      <c r="F235" s="150">
        <f t="shared" ref="F235:G235" si="229">SUM(F237:F238)</f>
        <v>11.100000000000001</v>
      </c>
      <c r="G235" s="150">
        <f t="shared" si="229"/>
        <v>0</v>
      </c>
      <c r="H235" s="192">
        <f t="shared" si="208"/>
        <v>0</v>
      </c>
      <c r="I235" s="151">
        <f>SUM(I237:I238)</f>
        <v>0</v>
      </c>
      <c r="J235" s="151">
        <f t="shared" ref="J235:K235" si="230">SUM(J237:J238)</f>
        <v>0</v>
      </c>
      <c r="K235" s="151">
        <f t="shared" si="230"/>
        <v>0</v>
      </c>
      <c r="L235" s="152">
        <f>M235+O235</f>
        <v>14.4</v>
      </c>
      <c r="M235" s="152">
        <f>E235+I235</f>
        <v>14.4</v>
      </c>
      <c r="N235" s="152">
        <f>F235+J235</f>
        <v>11.100000000000001</v>
      </c>
      <c r="O235" s="152">
        <f>G235+K235</f>
        <v>0</v>
      </c>
      <c r="P235" s="365"/>
      <c r="Q235" s="187"/>
      <c r="R235" s="90"/>
    </row>
    <row r="236" spans="1:18" x14ac:dyDescent="0.25">
      <c r="A236" s="40"/>
      <c r="B236" s="341" t="s">
        <v>194</v>
      </c>
      <c r="C236" s="610"/>
      <c r="D236" s="352"/>
      <c r="E236" s="153"/>
      <c r="F236" s="306"/>
      <c r="G236" s="153"/>
      <c r="H236" s="255"/>
      <c r="I236" s="255"/>
      <c r="J236" s="159"/>
      <c r="K236" s="159"/>
      <c r="L236" s="160"/>
      <c r="M236" s="160"/>
      <c r="N236" s="160"/>
      <c r="O236" s="160"/>
      <c r="P236" s="365"/>
      <c r="Q236" s="187"/>
      <c r="R236" s="90"/>
    </row>
    <row r="237" spans="1:18" ht="26.25" x14ac:dyDescent="0.25">
      <c r="A237" s="40"/>
      <c r="B237" s="145" t="s">
        <v>520</v>
      </c>
      <c r="C237" s="611"/>
      <c r="D237" s="153">
        <f t="shared" ref="D237" si="231">E237+G237</f>
        <v>1</v>
      </c>
      <c r="E237" s="153">
        <v>1</v>
      </c>
      <c r="F237" s="153">
        <v>0.8</v>
      </c>
      <c r="G237" s="153"/>
      <c r="H237" s="401">
        <f t="shared" ref="H237" si="232">I237+K237</f>
        <v>0</v>
      </c>
      <c r="I237" s="64"/>
      <c r="J237" s="64"/>
      <c r="K237" s="64"/>
      <c r="L237" s="65">
        <f t="shared" ref="L237:L239" si="233">M237+O237</f>
        <v>1</v>
      </c>
      <c r="M237" s="65">
        <f t="shared" ref="M237:O239" si="234">E237+I237</f>
        <v>1</v>
      </c>
      <c r="N237" s="65">
        <f t="shared" si="234"/>
        <v>0.8</v>
      </c>
      <c r="O237" s="65"/>
      <c r="P237" s="365"/>
    </row>
    <row r="238" spans="1:18" s="37" customFormat="1" ht="26.25" x14ac:dyDescent="0.25">
      <c r="A238" s="40"/>
      <c r="B238" s="149" t="s">
        <v>500</v>
      </c>
      <c r="C238" s="612"/>
      <c r="D238" s="150">
        <f>E238+G238</f>
        <v>13.4</v>
      </c>
      <c r="E238" s="150">
        <v>13.4</v>
      </c>
      <c r="F238" s="150">
        <v>10.3</v>
      </c>
      <c r="G238" s="254"/>
      <c r="H238" s="154">
        <f t="shared" si="208"/>
        <v>0</v>
      </c>
      <c r="I238" s="194"/>
      <c r="J238" s="154"/>
      <c r="K238" s="154"/>
      <c r="L238" s="152">
        <f t="shared" si="233"/>
        <v>13.4</v>
      </c>
      <c r="M238" s="152">
        <f t="shared" si="234"/>
        <v>13.4</v>
      </c>
      <c r="N238" s="152">
        <f t="shared" si="234"/>
        <v>10.3</v>
      </c>
      <c r="O238" s="152">
        <f t="shared" si="234"/>
        <v>0</v>
      </c>
      <c r="P238" s="365"/>
      <c r="Q238" s="195"/>
      <c r="R238" s="196"/>
    </row>
    <row r="239" spans="1:18" x14ac:dyDescent="0.25">
      <c r="A239" s="32" t="s">
        <v>119</v>
      </c>
      <c r="B239" s="35" t="s">
        <v>65</v>
      </c>
      <c r="C239" s="609" t="s">
        <v>51</v>
      </c>
      <c r="D239" s="429">
        <f>E239+G239</f>
        <v>1.2000000000000002</v>
      </c>
      <c r="E239" s="150">
        <f>SUM(E241:E242)</f>
        <v>1.2000000000000002</v>
      </c>
      <c r="F239" s="150">
        <f t="shared" ref="F239:G239" si="235">SUM(F241:F242)</f>
        <v>0.9</v>
      </c>
      <c r="G239" s="150">
        <f t="shared" si="235"/>
        <v>0</v>
      </c>
      <c r="H239" s="192">
        <f t="shared" si="208"/>
        <v>0</v>
      </c>
      <c r="I239" s="151">
        <f>SUM(I241:I242)</f>
        <v>0</v>
      </c>
      <c r="J239" s="151">
        <f t="shared" ref="J239:K239" si="236">SUM(J241:J242)</f>
        <v>0</v>
      </c>
      <c r="K239" s="151">
        <f t="shared" si="236"/>
        <v>0</v>
      </c>
      <c r="L239" s="152">
        <f t="shared" si="233"/>
        <v>1.2000000000000002</v>
      </c>
      <c r="M239" s="152">
        <f t="shared" si="234"/>
        <v>1.2000000000000002</v>
      </c>
      <c r="N239" s="152">
        <f t="shared" si="234"/>
        <v>0.9</v>
      </c>
      <c r="O239" s="152">
        <f t="shared" si="234"/>
        <v>0</v>
      </c>
      <c r="P239" s="365"/>
      <c r="Q239" s="187"/>
      <c r="R239" s="90"/>
    </row>
    <row r="240" spans="1:18" x14ac:dyDescent="0.25">
      <c r="A240" s="40"/>
      <c r="B240" s="341" t="s">
        <v>194</v>
      </c>
      <c r="C240" s="610"/>
      <c r="D240" s="352"/>
      <c r="E240" s="153"/>
      <c r="F240" s="306"/>
      <c r="G240" s="153"/>
      <c r="H240" s="255"/>
      <c r="I240" s="255"/>
      <c r="J240" s="159"/>
      <c r="K240" s="159"/>
      <c r="L240" s="160"/>
      <c r="M240" s="160"/>
      <c r="N240" s="160"/>
      <c r="O240" s="160"/>
      <c r="P240" s="365"/>
      <c r="Q240" s="187"/>
      <c r="R240" s="90"/>
    </row>
    <row r="241" spans="1:18" ht="26.25" x14ac:dyDescent="0.25">
      <c r="A241" s="40"/>
      <c r="B241" s="145" t="s">
        <v>520</v>
      </c>
      <c r="C241" s="611"/>
      <c r="D241" s="153">
        <f t="shared" ref="D241" si="237">E241+G241</f>
        <v>0.1</v>
      </c>
      <c r="E241" s="153">
        <v>0.1</v>
      </c>
      <c r="F241" s="153">
        <v>0.1</v>
      </c>
      <c r="G241" s="153"/>
      <c r="H241" s="401">
        <f t="shared" ref="H241" si="238">I241+K241</f>
        <v>0</v>
      </c>
      <c r="I241" s="64"/>
      <c r="J241" s="64"/>
      <c r="K241" s="64"/>
      <c r="L241" s="65">
        <f t="shared" ref="L241:L243" si="239">M241+O241</f>
        <v>0.1</v>
      </c>
      <c r="M241" s="65">
        <f t="shared" ref="M241:O243" si="240">E241+I241</f>
        <v>0.1</v>
      </c>
      <c r="N241" s="65">
        <f t="shared" si="240"/>
        <v>0.1</v>
      </c>
      <c r="O241" s="65"/>
      <c r="P241" s="365"/>
    </row>
    <row r="242" spans="1:18" s="37" customFormat="1" ht="26.25" x14ac:dyDescent="0.25">
      <c r="A242" s="222"/>
      <c r="B242" s="146" t="s">
        <v>500</v>
      </c>
      <c r="C242" s="611"/>
      <c r="D242" s="150">
        <f>E242+G242</f>
        <v>1.1000000000000001</v>
      </c>
      <c r="E242" s="150">
        <v>1.1000000000000001</v>
      </c>
      <c r="F242" s="150">
        <v>0.8</v>
      </c>
      <c r="G242" s="254"/>
      <c r="H242" s="159">
        <f t="shared" si="208"/>
        <v>0</v>
      </c>
      <c r="I242" s="255"/>
      <c r="J242" s="159"/>
      <c r="K242" s="159"/>
      <c r="L242" s="152">
        <f t="shared" si="239"/>
        <v>1.1000000000000001</v>
      </c>
      <c r="M242" s="152">
        <f t="shared" si="240"/>
        <v>1.1000000000000001</v>
      </c>
      <c r="N242" s="152">
        <f t="shared" si="240"/>
        <v>0.8</v>
      </c>
      <c r="O242" s="152">
        <f t="shared" si="240"/>
        <v>0</v>
      </c>
      <c r="P242" s="365"/>
      <c r="Q242" s="195"/>
      <c r="R242" s="196"/>
    </row>
    <row r="243" spans="1:18" x14ac:dyDescent="0.25">
      <c r="A243" s="32" t="s">
        <v>120</v>
      </c>
      <c r="B243" s="35" t="s">
        <v>50</v>
      </c>
      <c r="C243" s="609" t="s">
        <v>51</v>
      </c>
      <c r="D243" s="429">
        <f>E243+G243</f>
        <v>3</v>
      </c>
      <c r="E243" s="150">
        <v>3</v>
      </c>
      <c r="F243" s="202">
        <v>2.2999999999999998</v>
      </c>
      <c r="G243" s="202">
        <f t="shared" ref="G243" si="241">SUM(G245:G246)</f>
        <v>0</v>
      </c>
      <c r="H243" s="192">
        <f t="shared" si="208"/>
        <v>0</v>
      </c>
      <c r="I243" s="151">
        <f>SUM(I245:I246)</f>
        <v>0</v>
      </c>
      <c r="J243" s="151">
        <f t="shared" ref="J243:K243" si="242">SUM(J245:J246)</f>
        <v>0</v>
      </c>
      <c r="K243" s="309">
        <f t="shared" si="242"/>
        <v>0</v>
      </c>
      <c r="L243" s="441">
        <f t="shared" si="239"/>
        <v>3</v>
      </c>
      <c r="M243" s="152">
        <f t="shared" si="240"/>
        <v>3</v>
      </c>
      <c r="N243" s="207">
        <f t="shared" si="240"/>
        <v>2.2999999999999998</v>
      </c>
      <c r="O243" s="152">
        <f t="shared" si="240"/>
        <v>0</v>
      </c>
      <c r="P243" s="365"/>
      <c r="Q243" s="187"/>
      <c r="R243" s="90"/>
    </row>
    <row r="244" spans="1:18" hidden="1" x14ac:dyDescent="0.25">
      <c r="A244" s="40"/>
      <c r="B244" s="341" t="s">
        <v>194</v>
      </c>
      <c r="C244" s="610"/>
      <c r="D244" s="354"/>
      <c r="E244" s="158"/>
      <c r="F244" s="336"/>
      <c r="G244" s="203"/>
      <c r="H244" s="255"/>
      <c r="I244" s="255"/>
      <c r="J244" s="159"/>
      <c r="K244" s="357"/>
      <c r="L244" s="442"/>
      <c r="M244" s="160"/>
      <c r="N244" s="258"/>
      <c r="O244" s="160"/>
      <c r="P244" s="365"/>
      <c r="Q244" s="187"/>
      <c r="R244" s="90"/>
    </row>
    <row r="245" spans="1:18" ht="26.25" hidden="1" x14ac:dyDescent="0.25">
      <c r="A245" s="40"/>
      <c r="B245" s="145" t="s">
        <v>520</v>
      </c>
      <c r="C245" s="610"/>
      <c r="D245" s="254">
        <f t="shared" ref="D245" si="243">E245+G245</f>
        <v>0</v>
      </c>
      <c r="E245" s="158"/>
      <c r="F245" s="336"/>
      <c r="G245" s="203"/>
      <c r="H245" s="64"/>
      <c r="I245" s="64"/>
      <c r="J245" s="64"/>
      <c r="K245" s="440"/>
      <c r="L245" s="442">
        <f t="shared" ref="L245:L247" si="244">M245+O245</f>
        <v>0</v>
      </c>
      <c r="M245" s="160">
        <f t="shared" ref="M245:O246" si="245">E245+I245</f>
        <v>0</v>
      </c>
      <c r="N245" s="258">
        <f t="shared" si="245"/>
        <v>0</v>
      </c>
      <c r="O245" s="160"/>
      <c r="P245" s="365"/>
    </row>
    <row r="246" spans="1:18" s="37" customFormat="1" ht="26.25" x14ac:dyDescent="0.25">
      <c r="A246" s="222"/>
      <c r="B246" s="146" t="s">
        <v>500</v>
      </c>
      <c r="C246" s="610"/>
      <c r="D246" s="193">
        <f>E246+G246</f>
        <v>0</v>
      </c>
      <c r="E246" s="153"/>
      <c r="F246" s="203"/>
      <c r="G246" s="256"/>
      <c r="H246" s="159">
        <f t="shared" si="208"/>
        <v>0</v>
      </c>
      <c r="I246" s="255"/>
      <c r="J246" s="159"/>
      <c r="K246" s="357"/>
      <c r="L246" s="443">
        <f t="shared" si="244"/>
        <v>0</v>
      </c>
      <c r="M246" s="155">
        <f t="shared" si="245"/>
        <v>0</v>
      </c>
      <c r="N246" s="286">
        <f t="shared" si="245"/>
        <v>0</v>
      </c>
      <c r="O246" s="155">
        <f t="shared" si="245"/>
        <v>0</v>
      </c>
      <c r="P246" s="365"/>
      <c r="Q246" s="195"/>
      <c r="R246" s="196"/>
    </row>
    <row r="247" spans="1:18" x14ac:dyDescent="0.25">
      <c r="A247" s="374" t="s">
        <v>162</v>
      </c>
      <c r="B247" s="35" t="s">
        <v>167</v>
      </c>
      <c r="C247" s="514" t="s">
        <v>51</v>
      </c>
      <c r="D247" s="448">
        <f>E247+G247</f>
        <v>73.999999999999986</v>
      </c>
      <c r="E247" s="158">
        <f>E250+E251+E252+E249</f>
        <v>73.999999999999986</v>
      </c>
      <c r="F247" s="158">
        <f t="shared" ref="F247:G247" si="246">F250+F251+F252+F249</f>
        <v>52.800000000000004</v>
      </c>
      <c r="G247" s="150">
        <f t="shared" si="246"/>
        <v>0</v>
      </c>
      <c r="H247" s="151">
        <f t="shared" si="208"/>
        <v>0</v>
      </c>
      <c r="I247" s="192">
        <f>I250+I251+I252+I249</f>
        <v>0</v>
      </c>
      <c r="J247" s="192">
        <f t="shared" ref="J247:K247" si="247">J250+J251+J252+J249</f>
        <v>0</v>
      </c>
      <c r="K247" s="192">
        <f t="shared" si="247"/>
        <v>0</v>
      </c>
      <c r="L247" s="160">
        <f t="shared" si="244"/>
        <v>73.999999999999986</v>
      </c>
      <c r="M247" s="160">
        <f>M250+M251+M252+M249</f>
        <v>73.999999999999986</v>
      </c>
      <c r="N247" s="160">
        <f t="shared" ref="N247:O247" si="248">N250+N251+N252+N249</f>
        <v>52.800000000000004</v>
      </c>
      <c r="O247" s="160">
        <f t="shared" si="248"/>
        <v>0</v>
      </c>
      <c r="P247" s="365"/>
      <c r="Q247" s="187"/>
      <c r="R247" s="90"/>
    </row>
    <row r="248" spans="1:18" x14ac:dyDescent="0.25">
      <c r="A248" s="219"/>
      <c r="B248" s="142" t="s">
        <v>194</v>
      </c>
      <c r="C248" s="507"/>
      <c r="D248" s="336"/>
      <c r="E248" s="158"/>
      <c r="F248" s="158"/>
      <c r="G248" s="254"/>
      <c r="H248" s="159"/>
      <c r="I248" s="159"/>
      <c r="J248" s="159"/>
      <c r="K248" s="159"/>
      <c r="L248" s="160"/>
      <c r="M248" s="160"/>
      <c r="N248" s="160"/>
      <c r="O248" s="160"/>
      <c r="P248" s="365"/>
      <c r="Q248" s="187"/>
      <c r="R248" s="90"/>
    </row>
    <row r="249" spans="1:18" ht="26.25" x14ac:dyDescent="0.25">
      <c r="A249" s="219"/>
      <c r="B249" s="515" t="s">
        <v>351</v>
      </c>
      <c r="C249" s="507"/>
      <c r="D249" s="63">
        <f>E249+G249</f>
        <v>3.6</v>
      </c>
      <c r="E249" s="63">
        <v>3.6</v>
      </c>
      <c r="F249" s="63">
        <v>2.7</v>
      </c>
      <c r="G249" s="63"/>
      <c r="H249" s="401">
        <f t="shared" ref="H249:H250" si="249">I249+K249</f>
        <v>0</v>
      </c>
      <c r="I249" s="64"/>
      <c r="J249" s="64"/>
      <c r="K249" s="64"/>
      <c r="L249" s="65">
        <f t="shared" ref="L249:L250" si="250">M249+O249</f>
        <v>3.6</v>
      </c>
      <c r="M249" s="65">
        <f t="shared" ref="M249:O252" si="251">E249+I249</f>
        <v>3.6</v>
      </c>
      <c r="N249" s="65">
        <f t="shared" si="251"/>
        <v>2.7</v>
      </c>
      <c r="O249" s="65">
        <f t="shared" si="251"/>
        <v>0</v>
      </c>
      <c r="P249" s="365"/>
      <c r="Q249" s="187"/>
      <c r="R249" s="90"/>
    </row>
    <row r="250" spans="1:18" ht="26.25" x14ac:dyDescent="0.25">
      <c r="A250" s="219"/>
      <c r="B250" s="145" t="s">
        <v>520</v>
      </c>
      <c r="C250" s="507"/>
      <c r="D250" s="203">
        <f>E250+G250</f>
        <v>3</v>
      </c>
      <c r="E250" s="63">
        <v>3</v>
      </c>
      <c r="F250" s="63">
        <v>2.2999999999999998</v>
      </c>
      <c r="G250" s="63"/>
      <c r="H250" s="401">
        <f t="shared" si="249"/>
        <v>0</v>
      </c>
      <c r="I250" s="64"/>
      <c r="J250" s="64"/>
      <c r="K250" s="64"/>
      <c r="L250" s="65">
        <f t="shared" si="250"/>
        <v>3</v>
      </c>
      <c r="M250" s="65">
        <f t="shared" si="251"/>
        <v>3</v>
      </c>
      <c r="N250" s="65">
        <f t="shared" si="251"/>
        <v>2.2999999999999998</v>
      </c>
      <c r="O250" s="65">
        <f t="shared" si="251"/>
        <v>0</v>
      </c>
      <c r="P250" s="365"/>
      <c r="Q250" s="187"/>
      <c r="R250" s="90"/>
    </row>
    <row r="251" spans="1:18" ht="26.25" x14ac:dyDescent="0.25">
      <c r="A251" s="219"/>
      <c r="B251" s="145" t="s">
        <v>500</v>
      </c>
      <c r="C251" s="507"/>
      <c r="D251" s="203">
        <f>E251+G251</f>
        <v>4.0999999999999996</v>
      </c>
      <c r="E251" s="153">
        <v>4.0999999999999996</v>
      </c>
      <c r="F251" s="153">
        <v>3.2</v>
      </c>
      <c r="G251" s="193"/>
      <c r="H251" s="154">
        <f t="shared" si="208"/>
        <v>0</v>
      </c>
      <c r="I251" s="154"/>
      <c r="J251" s="154"/>
      <c r="K251" s="154"/>
      <c r="L251" s="155">
        <f>M251+O251</f>
        <v>4.0999999999999996</v>
      </c>
      <c r="M251" s="155">
        <f t="shared" si="251"/>
        <v>4.0999999999999996</v>
      </c>
      <c r="N251" s="155">
        <f t="shared" si="251"/>
        <v>3.2</v>
      </c>
      <c r="O251" s="155">
        <f t="shared" si="251"/>
        <v>0</v>
      </c>
      <c r="P251" s="365"/>
      <c r="Q251" s="187"/>
      <c r="R251" s="90"/>
    </row>
    <row r="252" spans="1:18" s="37" customFormat="1" ht="51.75" x14ac:dyDescent="0.25">
      <c r="A252" s="290"/>
      <c r="B252" s="253" t="s">
        <v>352</v>
      </c>
      <c r="C252" s="508"/>
      <c r="D252" s="202">
        <f>E252+G252</f>
        <v>63.3</v>
      </c>
      <c r="E252" s="150">
        <v>63.3</v>
      </c>
      <c r="F252" s="150">
        <v>44.6</v>
      </c>
      <c r="G252" s="191"/>
      <c r="H252" s="151">
        <f t="shared" si="208"/>
        <v>0</v>
      </c>
      <c r="I252" s="151"/>
      <c r="J252" s="151"/>
      <c r="K252" s="151"/>
      <c r="L252" s="152">
        <f t="shared" ref="L252:L253" si="252">M252+O252</f>
        <v>63.3</v>
      </c>
      <c r="M252" s="152">
        <f t="shared" si="251"/>
        <v>63.3</v>
      </c>
      <c r="N252" s="152">
        <f t="shared" si="251"/>
        <v>44.6</v>
      </c>
      <c r="O252" s="152">
        <f t="shared" si="251"/>
        <v>0</v>
      </c>
      <c r="P252" s="365"/>
      <c r="Q252" s="195"/>
      <c r="R252" s="196"/>
    </row>
    <row r="253" spans="1:18" s="37" customFormat="1" x14ac:dyDescent="0.25">
      <c r="A253" s="374" t="s">
        <v>121</v>
      </c>
      <c r="B253" s="26" t="s">
        <v>168</v>
      </c>
      <c r="C253" s="507" t="s">
        <v>51</v>
      </c>
      <c r="D253" s="305">
        <f>E253+G253</f>
        <v>348.6</v>
      </c>
      <c r="E253" s="150">
        <f>E256+E257+E255</f>
        <v>348.6</v>
      </c>
      <c r="F253" s="150">
        <f t="shared" ref="F253:G253" si="253">F256+F257+F255</f>
        <v>207.8</v>
      </c>
      <c r="G253" s="150">
        <f t="shared" si="253"/>
        <v>0</v>
      </c>
      <c r="H253" s="151">
        <f t="shared" si="208"/>
        <v>0</v>
      </c>
      <c r="I253" s="192">
        <f>I256+I257+I255</f>
        <v>0</v>
      </c>
      <c r="J253" s="192">
        <f t="shared" ref="J253:K253" si="254">J256+J257+J255</f>
        <v>0</v>
      </c>
      <c r="K253" s="192">
        <f t="shared" si="254"/>
        <v>0</v>
      </c>
      <c r="L253" s="152">
        <f t="shared" si="252"/>
        <v>348.6</v>
      </c>
      <c r="M253" s="152">
        <f>M256+M257+M255</f>
        <v>348.6</v>
      </c>
      <c r="N253" s="152">
        <f t="shared" ref="N253:O253" si="255">N256+N257+N255</f>
        <v>207.8</v>
      </c>
      <c r="O253" s="152">
        <f t="shared" si="255"/>
        <v>0</v>
      </c>
      <c r="P253" s="365"/>
      <c r="Q253" s="2"/>
      <c r="R253" s="2"/>
    </row>
    <row r="254" spans="1:18" s="37" customFormat="1" x14ac:dyDescent="0.25">
      <c r="A254" s="219"/>
      <c r="B254" s="142" t="s">
        <v>194</v>
      </c>
      <c r="C254" s="507"/>
      <c r="D254" s="336"/>
      <c r="E254" s="158"/>
      <c r="F254" s="158"/>
      <c r="G254" s="254"/>
      <c r="H254" s="159"/>
      <c r="I254" s="255"/>
      <c r="J254" s="159"/>
      <c r="K254" s="159"/>
      <c r="L254" s="160"/>
      <c r="M254" s="160"/>
      <c r="N254" s="160"/>
      <c r="O254" s="160"/>
      <c r="P254" s="365"/>
      <c r="Q254" s="2"/>
      <c r="R254" s="2"/>
    </row>
    <row r="255" spans="1:18" s="37" customFormat="1" ht="26.25" x14ac:dyDescent="0.25">
      <c r="A255" s="219"/>
      <c r="B255" s="145" t="s">
        <v>520</v>
      </c>
      <c r="C255" s="507"/>
      <c r="D255" s="340">
        <f>E255+G255</f>
        <v>0.4</v>
      </c>
      <c r="E255" s="63">
        <v>0.4</v>
      </c>
      <c r="F255" s="63">
        <v>0.3</v>
      </c>
      <c r="G255" s="358"/>
      <c r="H255" s="64">
        <f t="shared" ref="H255" si="256">I255+K255</f>
        <v>0</v>
      </c>
      <c r="I255" s="355"/>
      <c r="J255" s="64"/>
      <c r="K255" s="64"/>
      <c r="L255" s="65">
        <f t="shared" ref="L255:L256" si="257">M255+O255</f>
        <v>0.4</v>
      </c>
      <c r="M255" s="65">
        <f t="shared" ref="M255:O257" si="258">E255+I255</f>
        <v>0.4</v>
      </c>
      <c r="N255" s="65">
        <f t="shared" si="258"/>
        <v>0.3</v>
      </c>
      <c r="O255" s="65"/>
      <c r="P255" s="365"/>
      <c r="Q255" s="2"/>
      <c r="R255" s="2"/>
    </row>
    <row r="256" spans="1:18" s="37" customFormat="1" ht="26.25" x14ac:dyDescent="0.25">
      <c r="A256" s="219"/>
      <c r="B256" s="146" t="s">
        <v>500</v>
      </c>
      <c r="C256" s="507"/>
      <c r="D256" s="340">
        <f>E256+G256</f>
        <v>7.1</v>
      </c>
      <c r="E256" s="63">
        <v>7.1</v>
      </c>
      <c r="F256" s="63">
        <v>5.4</v>
      </c>
      <c r="G256" s="358"/>
      <c r="H256" s="64">
        <f t="shared" si="208"/>
        <v>0</v>
      </c>
      <c r="I256" s="355"/>
      <c r="J256" s="64"/>
      <c r="K256" s="64"/>
      <c r="L256" s="65">
        <f t="shared" si="257"/>
        <v>7.1</v>
      </c>
      <c r="M256" s="65">
        <f t="shared" si="258"/>
        <v>7.1</v>
      </c>
      <c r="N256" s="65">
        <f t="shared" si="258"/>
        <v>5.4</v>
      </c>
      <c r="O256" s="65"/>
      <c r="P256" s="365"/>
      <c r="Q256" s="2"/>
      <c r="R256" s="2"/>
    </row>
    <row r="257" spans="1:18" ht="51.75" x14ac:dyDescent="0.25">
      <c r="A257" s="290"/>
      <c r="B257" s="253" t="s">
        <v>352</v>
      </c>
      <c r="C257" s="508"/>
      <c r="D257" s="202">
        <f>E257+G257</f>
        <v>341.1</v>
      </c>
      <c r="E257" s="150">
        <v>341.1</v>
      </c>
      <c r="F257" s="150">
        <v>202.1</v>
      </c>
      <c r="G257" s="191"/>
      <c r="H257" s="151">
        <f t="shared" si="208"/>
        <v>0</v>
      </c>
      <c r="I257" s="192"/>
      <c r="J257" s="151"/>
      <c r="K257" s="151"/>
      <c r="L257" s="160">
        <f>M257+O257</f>
        <v>341.1</v>
      </c>
      <c r="M257" s="152">
        <f>E257+I257</f>
        <v>341.1</v>
      </c>
      <c r="N257" s="152">
        <f t="shared" si="258"/>
        <v>202.1</v>
      </c>
      <c r="O257" s="152">
        <f t="shared" si="258"/>
        <v>0</v>
      </c>
      <c r="P257" s="365"/>
      <c r="R257" s="200"/>
    </row>
    <row r="258" spans="1:18" x14ac:dyDescent="0.25">
      <c r="A258" s="493" t="s">
        <v>122</v>
      </c>
      <c r="B258" s="83" t="s">
        <v>177</v>
      </c>
      <c r="C258" s="350"/>
      <c r="D258" s="21">
        <f t="shared" ref="D258:K258" si="259">D102+D110+D114+D119+D124+D128+D132+D137+D141+D146+D150+D155+D159+D163+D167+D171+D175+D184+D192+D196+D201+D205+D209+D213+D217+D221+D225+D229+D233+D235+D239+D243+D247+D253+D180+D188</f>
        <v>1697.0000000000002</v>
      </c>
      <c r="E258" s="21">
        <f t="shared" si="259"/>
        <v>890.4</v>
      </c>
      <c r="F258" s="21">
        <f t="shared" si="259"/>
        <v>502.4</v>
      </c>
      <c r="G258" s="21">
        <f t="shared" si="259"/>
        <v>806.6</v>
      </c>
      <c r="H258" s="21">
        <f t="shared" si="259"/>
        <v>170</v>
      </c>
      <c r="I258" s="21">
        <f t="shared" si="259"/>
        <v>0</v>
      </c>
      <c r="J258" s="21">
        <f t="shared" si="259"/>
        <v>0</v>
      </c>
      <c r="K258" s="21">
        <f t="shared" si="259"/>
        <v>170</v>
      </c>
      <c r="L258" s="21">
        <f t="shared" ref="L258" si="260">M258+O258</f>
        <v>1867</v>
      </c>
      <c r="M258" s="21">
        <f>M102+M110+M114+M119+M124+M128+M132+M137+M141+M146+M150+M155+M159+M163+M167+M171+M175+M184+M192+M196+M201+M205+M209+M213+M217+M221+M225+M229+M233+M235+M239+M243+M247+M253+M180+M188</f>
        <v>890.4</v>
      </c>
      <c r="N258" s="21">
        <f>N102+N110+N114+N119+N124+N128+N132+N137+N141+N146+N150+N155+N159+N163+N167+N171+N175+N184+N192+N196+N201+N205+N209+N213+N217+N221+N225+N229+N233+N235+N239+N243+N247+N253+N180+N188</f>
        <v>502.4</v>
      </c>
      <c r="O258" s="21">
        <f>O102+O110+O114+O119+O124+O128+O132+O137+O141+O146+O150+O155+O159+O163+O167+O171+O175+O184+O192+O196+O201+O205+O209+O213+O217+O221+O225+O229+O233+O235+O239+O243+O247+O253+O180+O188</f>
        <v>976.6</v>
      </c>
      <c r="P258" s="366"/>
    </row>
    <row r="259" spans="1:18" x14ac:dyDescent="0.25">
      <c r="A259" s="32"/>
      <c r="B259" s="523" t="s">
        <v>181</v>
      </c>
      <c r="C259" s="524"/>
      <c r="D259" s="524"/>
      <c r="E259" s="524"/>
      <c r="F259" s="524"/>
      <c r="G259" s="524"/>
      <c r="H259" s="524"/>
      <c r="I259" s="524"/>
      <c r="J259" s="524"/>
      <c r="K259" s="524"/>
      <c r="L259" s="524"/>
      <c r="M259" s="524"/>
      <c r="N259" s="524"/>
      <c r="O259" s="525"/>
      <c r="P259" s="351"/>
      <c r="Q259" s="187"/>
      <c r="R259" s="90"/>
    </row>
    <row r="260" spans="1:18" x14ac:dyDescent="0.25">
      <c r="A260" s="374"/>
      <c r="B260" s="35" t="s">
        <v>20</v>
      </c>
      <c r="C260" s="652" t="s">
        <v>25</v>
      </c>
      <c r="D260" s="202">
        <f t="shared" ref="D260" si="261">E260+G260</f>
        <v>0</v>
      </c>
      <c r="E260" s="150">
        <f>E262+E263</f>
        <v>0</v>
      </c>
      <c r="F260" s="150">
        <f t="shared" ref="F260:G260" si="262">F262+F263</f>
        <v>0</v>
      </c>
      <c r="G260" s="150">
        <f t="shared" si="262"/>
        <v>0</v>
      </c>
      <c r="H260" s="151">
        <f>I260+K260</f>
        <v>1000.0999999999999</v>
      </c>
      <c r="I260" s="151">
        <f>I262+I263</f>
        <v>112.8</v>
      </c>
      <c r="J260" s="151">
        <f t="shared" ref="J260:K260" si="263">J262+J263</f>
        <v>10.1</v>
      </c>
      <c r="K260" s="151">
        <f t="shared" si="263"/>
        <v>887.3</v>
      </c>
      <c r="L260" s="152">
        <f>M260+O260</f>
        <v>1000.0999999999999</v>
      </c>
      <c r="M260" s="152">
        <f>E260+I260</f>
        <v>112.8</v>
      </c>
      <c r="N260" s="152">
        <f>F260+J260</f>
        <v>10.1</v>
      </c>
      <c r="O260" s="152">
        <f>G260+K260</f>
        <v>887.3</v>
      </c>
      <c r="P260" s="365"/>
      <c r="Q260" s="187"/>
      <c r="R260" s="90"/>
    </row>
    <row r="261" spans="1:18" x14ac:dyDescent="0.25">
      <c r="A261" s="219"/>
      <c r="B261" s="142" t="s">
        <v>194</v>
      </c>
      <c r="C261" s="342"/>
      <c r="D261" s="336"/>
      <c r="E261" s="158"/>
      <c r="F261" s="158"/>
      <c r="G261" s="158"/>
      <c r="H261" s="159"/>
      <c r="I261" s="159"/>
      <c r="J261" s="159"/>
      <c r="K261" s="159"/>
      <c r="L261" s="160"/>
      <c r="M261" s="160"/>
      <c r="N261" s="160"/>
      <c r="O261" s="160"/>
      <c r="P261" s="365"/>
      <c r="Q261" s="187"/>
      <c r="R261" s="90"/>
    </row>
    <row r="262" spans="1:18" ht="26.25" x14ac:dyDescent="0.25">
      <c r="A262" s="219"/>
      <c r="B262" s="653" t="s">
        <v>442</v>
      </c>
      <c r="C262" s="654"/>
      <c r="D262" s="202">
        <f t="shared" ref="D262:D263" si="264">E262+G262</f>
        <v>0</v>
      </c>
      <c r="E262" s="63"/>
      <c r="F262" s="63"/>
      <c r="G262" s="63"/>
      <c r="H262" s="151">
        <f>I262+K262</f>
        <v>916.4</v>
      </c>
      <c r="I262" s="64">
        <v>101</v>
      </c>
      <c r="J262" s="64">
        <v>9.1</v>
      </c>
      <c r="K262" s="64">
        <v>815.4</v>
      </c>
      <c r="L262" s="152">
        <f>M262+O262</f>
        <v>916.4</v>
      </c>
      <c r="M262" s="152">
        <f t="shared" ref="M262:O263" si="265">E262+I262</f>
        <v>101</v>
      </c>
      <c r="N262" s="152">
        <f t="shared" si="265"/>
        <v>9.1</v>
      </c>
      <c r="O262" s="152">
        <f t="shared" si="265"/>
        <v>815.4</v>
      </c>
      <c r="P262" s="365"/>
      <c r="Q262" s="187"/>
      <c r="R262" s="90"/>
    </row>
    <row r="263" spans="1:18" ht="39" x14ac:dyDescent="0.25">
      <c r="A263" s="290"/>
      <c r="B263" s="655" t="s">
        <v>443</v>
      </c>
      <c r="C263" s="656"/>
      <c r="D263" s="340">
        <f t="shared" si="264"/>
        <v>0</v>
      </c>
      <c r="E263" s="63"/>
      <c r="F263" s="63"/>
      <c r="G263" s="63"/>
      <c r="H263" s="64">
        <f>I263+K263</f>
        <v>83.7</v>
      </c>
      <c r="I263" s="64">
        <v>11.8</v>
      </c>
      <c r="J263" s="64">
        <v>1</v>
      </c>
      <c r="K263" s="64">
        <v>71.900000000000006</v>
      </c>
      <c r="L263" s="65">
        <f>M263+O263</f>
        <v>83.7</v>
      </c>
      <c r="M263" s="65">
        <f t="shared" si="265"/>
        <v>11.8</v>
      </c>
      <c r="N263" s="65">
        <f t="shared" si="265"/>
        <v>1</v>
      </c>
      <c r="O263" s="65">
        <f t="shared" si="265"/>
        <v>71.900000000000006</v>
      </c>
      <c r="P263" s="365"/>
      <c r="Q263" s="187"/>
      <c r="R263" s="90"/>
    </row>
    <row r="264" spans="1:18" x14ac:dyDescent="0.25">
      <c r="A264" s="222"/>
      <c r="B264" s="83" t="s">
        <v>178</v>
      </c>
      <c r="C264" s="350"/>
      <c r="D264" s="82">
        <f>D260</f>
        <v>0</v>
      </c>
      <c r="E264" s="82">
        <f t="shared" ref="E264:O264" si="266">E260</f>
        <v>0</v>
      </c>
      <c r="F264" s="82">
        <f t="shared" si="266"/>
        <v>0</v>
      </c>
      <c r="G264" s="82">
        <f t="shared" si="266"/>
        <v>0</v>
      </c>
      <c r="H264" s="201">
        <f t="shared" si="266"/>
        <v>1000.0999999999999</v>
      </c>
      <c r="I264" s="201">
        <f t="shared" si="266"/>
        <v>112.8</v>
      </c>
      <c r="J264" s="201">
        <f t="shared" si="266"/>
        <v>10.1</v>
      </c>
      <c r="K264" s="201">
        <f t="shared" si="266"/>
        <v>887.3</v>
      </c>
      <c r="L264" s="83">
        <f t="shared" si="266"/>
        <v>1000.0999999999999</v>
      </c>
      <c r="M264" s="83">
        <f t="shared" si="266"/>
        <v>112.8</v>
      </c>
      <c r="N264" s="83">
        <f t="shared" si="266"/>
        <v>10.1</v>
      </c>
      <c r="O264" s="83">
        <f t="shared" si="266"/>
        <v>887.3</v>
      </c>
      <c r="P264" s="366"/>
      <c r="Q264" s="187"/>
      <c r="R264" s="200"/>
    </row>
    <row r="265" spans="1:18" x14ac:dyDescent="0.25">
      <c r="A265" s="32"/>
      <c r="B265" s="523" t="s">
        <v>66</v>
      </c>
      <c r="C265" s="647"/>
      <c r="D265" s="524"/>
      <c r="E265" s="524"/>
      <c r="F265" s="524"/>
      <c r="G265" s="524"/>
      <c r="H265" s="647"/>
      <c r="I265" s="524"/>
      <c r="J265" s="524"/>
      <c r="K265" s="524"/>
      <c r="L265" s="524"/>
      <c r="M265" s="524"/>
      <c r="N265" s="524"/>
      <c r="O265" s="525"/>
      <c r="P265" s="351"/>
    </row>
    <row r="266" spans="1:18" x14ac:dyDescent="0.25">
      <c r="A266" s="32" t="s">
        <v>123</v>
      </c>
      <c r="B266" s="17" t="s">
        <v>20</v>
      </c>
      <c r="C266" s="513" t="s">
        <v>30</v>
      </c>
      <c r="D266" s="150">
        <f t="shared" ref="D266:D324" si="267">E266+G266</f>
        <v>1345</v>
      </c>
      <c r="E266" s="150">
        <f>E268+E269</f>
        <v>0</v>
      </c>
      <c r="F266" s="150">
        <f t="shared" ref="F266:O266" si="268">F268+F269</f>
        <v>0</v>
      </c>
      <c r="G266" s="191">
        <f t="shared" si="268"/>
        <v>1345</v>
      </c>
      <c r="H266" s="151">
        <f>I266+K266</f>
        <v>399.3</v>
      </c>
      <c r="I266" s="192">
        <f t="shared" si="268"/>
        <v>0.6</v>
      </c>
      <c r="J266" s="151">
        <f t="shared" si="268"/>
        <v>0.4</v>
      </c>
      <c r="K266" s="151">
        <f t="shared" si="268"/>
        <v>398.7</v>
      </c>
      <c r="L266" s="152">
        <f t="shared" si="268"/>
        <v>1744.3</v>
      </c>
      <c r="M266" s="152">
        <f t="shared" si="268"/>
        <v>0.6</v>
      </c>
      <c r="N266" s="152">
        <f t="shared" si="268"/>
        <v>0.4</v>
      </c>
      <c r="O266" s="152">
        <f t="shared" si="268"/>
        <v>1743.7</v>
      </c>
      <c r="P266" s="365"/>
    </row>
    <row r="267" spans="1:18" x14ac:dyDescent="0.25">
      <c r="A267" s="40"/>
      <c r="B267" s="444" t="s">
        <v>194</v>
      </c>
      <c r="C267" s="511"/>
      <c r="D267" s="158">
        <f t="shared" si="267"/>
        <v>0</v>
      </c>
      <c r="E267" s="158"/>
      <c r="F267" s="158"/>
      <c r="G267" s="254"/>
      <c r="H267" s="154">
        <f>I267+K267</f>
        <v>0</v>
      </c>
      <c r="I267" s="255"/>
      <c r="J267" s="159"/>
      <c r="K267" s="159"/>
      <c r="L267" s="160"/>
      <c r="M267" s="160"/>
      <c r="N267" s="160"/>
      <c r="O267" s="160"/>
      <c r="P267" s="365"/>
    </row>
    <row r="268" spans="1:18" ht="26.25" x14ac:dyDescent="0.25">
      <c r="A268" s="40"/>
      <c r="B268" s="353" t="s">
        <v>442</v>
      </c>
      <c r="C268" s="511"/>
      <c r="D268" s="202">
        <f t="shared" si="267"/>
        <v>0</v>
      </c>
      <c r="E268" s="657"/>
      <c r="F268" s="63"/>
      <c r="G268" s="657"/>
      <c r="H268" s="154">
        <f>I268+K268</f>
        <v>399.3</v>
      </c>
      <c r="I268" s="64">
        <v>0.6</v>
      </c>
      <c r="J268" s="64">
        <v>0.4</v>
      </c>
      <c r="K268" s="64">
        <v>398.7</v>
      </c>
      <c r="L268" s="65">
        <f t="shared" ref="L268:L324" si="269">M268+O268</f>
        <v>399.3</v>
      </c>
      <c r="M268" s="65">
        <f t="shared" ref="M268:O282" si="270">E268+I268</f>
        <v>0.6</v>
      </c>
      <c r="N268" s="65">
        <f t="shared" si="270"/>
        <v>0.4</v>
      </c>
      <c r="O268" s="65">
        <f t="shared" si="270"/>
        <v>398.7</v>
      </c>
      <c r="P268" s="365"/>
    </row>
    <row r="269" spans="1:18" ht="26.25" x14ac:dyDescent="0.25">
      <c r="A269" s="222"/>
      <c r="B269" s="445" t="s">
        <v>317</v>
      </c>
      <c r="C269" s="512"/>
      <c r="D269" s="202">
        <f t="shared" si="267"/>
        <v>1345</v>
      </c>
      <c r="E269" s="657"/>
      <c r="F269" s="63"/>
      <c r="G269" s="340">
        <v>1345</v>
      </c>
      <c r="H269" s="64">
        <f>I269+K269</f>
        <v>0</v>
      </c>
      <c r="I269" s="154"/>
      <c r="J269" s="154"/>
      <c r="K269" s="154"/>
      <c r="L269" s="65">
        <f t="shared" si="269"/>
        <v>1345</v>
      </c>
      <c r="M269" s="155">
        <f t="shared" si="270"/>
        <v>0</v>
      </c>
      <c r="N269" s="155">
        <f t="shared" si="270"/>
        <v>0</v>
      </c>
      <c r="O269" s="155">
        <f t="shared" si="270"/>
        <v>1345</v>
      </c>
      <c r="P269" s="365"/>
    </row>
    <row r="270" spans="1:18" x14ac:dyDescent="0.25">
      <c r="A270" s="40" t="s">
        <v>124</v>
      </c>
      <c r="B270" s="35" t="s">
        <v>7</v>
      </c>
      <c r="C270" s="510" t="s">
        <v>30</v>
      </c>
      <c r="D270" s="150">
        <f t="shared" si="267"/>
        <v>0.3</v>
      </c>
      <c r="E270" s="205">
        <v>0.3</v>
      </c>
      <c r="F270" s="150">
        <v>0.2</v>
      </c>
      <c r="G270" s="205"/>
      <c r="H270" s="151">
        <f t="shared" ref="H270:H325" si="271">I270+K270</f>
        <v>0</v>
      </c>
      <c r="I270" s="206"/>
      <c r="J270" s="151"/>
      <c r="K270" s="206">
        <f t="shared" ref="K270" si="272">K272+K273</f>
        <v>0</v>
      </c>
      <c r="L270" s="152">
        <f t="shared" si="269"/>
        <v>0.3</v>
      </c>
      <c r="M270" s="207">
        <f t="shared" si="270"/>
        <v>0.3</v>
      </c>
      <c r="N270" s="152">
        <f t="shared" si="270"/>
        <v>0.2</v>
      </c>
      <c r="O270" s="198">
        <f t="shared" si="270"/>
        <v>0</v>
      </c>
      <c r="P270" s="365"/>
      <c r="Q270" s="187"/>
      <c r="R270" s="90"/>
    </row>
    <row r="271" spans="1:18" hidden="1" x14ac:dyDescent="0.25">
      <c r="A271" s="40"/>
      <c r="B271" s="142" t="s">
        <v>194</v>
      </c>
      <c r="C271" s="506"/>
      <c r="D271" s="158"/>
      <c r="E271" s="256"/>
      <c r="F271" s="158"/>
      <c r="G271" s="256"/>
      <c r="H271" s="159"/>
      <c r="I271" s="257"/>
      <c r="J271" s="159"/>
      <c r="K271" s="257"/>
      <c r="L271" s="160"/>
      <c r="M271" s="258"/>
      <c r="N271" s="160"/>
      <c r="O271" s="260"/>
      <c r="P271" s="365"/>
      <c r="Q271" s="187"/>
      <c r="R271" s="90"/>
    </row>
    <row r="272" spans="1:18" ht="26.25" x14ac:dyDescent="0.25">
      <c r="A272" s="40"/>
      <c r="B272" s="145" t="s">
        <v>520</v>
      </c>
      <c r="C272" s="449"/>
      <c r="D272" s="153">
        <f t="shared" si="267"/>
        <v>0</v>
      </c>
      <c r="E272" s="306"/>
      <c r="F272" s="153"/>
      <c r="G272" s="306"/>
      <c r="H272" s="154">
        <f t="shared" si="271"/>
        <v>0</v>
      </c>
      <c r="I272" s="285"/>
      <c r="J272" s="154"/>
      <c r="K272" s="285"/>
      <c r="L272" s="155">
        <f t="shared" si="269"/>
        <v>0</v>
      </c>
      <c r="M272" s="286">
        <f t="shared" si="270"/>
        <v>0</v>
      </c>
      <c r="N272" s="155">
        <f t="shared" si="270"/>
        <v>0</v>
      </c>
      <c r="O272" s="199">
        <f t="shared" si="270"/>
        <v>0</v>
      </c>
      <c r="P272" s="365"/>
      <c r="Q272" s="187"/>
      <c r="R272" s="90"/>
    </row>
    <row r="273" spans="1:18" s="37" customFormat="1" ht="25.5" hidden="1" x14ac:dyDescent="0.25">
      <c r="A273" s="222"/>
      <c r="B273" s="308" t="s">
        <v>388</v>
      </c>
      <c r="C273" s="510"/>
      <c r="D273" s="158">
        <f t="shared" si="267"/>
        <v>0</v>
      </c>
      <c r="E273" s="256"/>
      <c r="F273" s="158"/>
      <c r="G273" s="256"/>
      <c r="H273" s="159">
        <f t="shared" si="271"/>
        <v>0</v>
      </c>
      <c r="I273" s="257"/>
      <c r="J273" s="159"/>
      <c r="K273" s="257"/>
      <c r="L273" s="160">
        <f t="shared" si="269"/>
        <v>0</v>
      </c>
      <c r="M273" s="258">
        <f t="shared" si="270"/>
        <v>0</v>
      </c>
      <c r="N273" s="160">
        <f t="shared" si="270"/>
        <v>0</v>
      </c>
      <c r="O273" s="260">
        <f t="shared" si="270"/>
        <v>0</v>
      </c>
      <c r="P273" s="365"/>
      <c r="Q273" s="195"/>
      <c r="R273" s="196"/>
    </row>
    <row r="274" spans="1:18" ht="17.25" customHeight="1" x14ac:dyDescent="0.25">
      <c r="A274" s="32" t="s">
        <v>125</v>
      </c>
      <c r="B274" s="35" t="s">
        <v>10</v>
      </c>
      <c r="C274" s="514" t="s">
        <v>30</v>
      </c>
      <c r="D274" s="205">
        <f t="shared" si="267"/>
        <v>0.1</v>
      </c>
      <c r="E274" s="150">
        <v>0.1</v>
      </c>
      <c r="F274" s="205">
        <v>0.1</v>
      </c>
      <c r="G274" s="150">
        <f>G276+G277</f>
        <v>0</v>
      </c>
      <c r="H274" s="206">
        <f t="shared" si="271"/>
        <v>0</v>
      </c>
      <c r="I274" s="151"/>
      <c r="J274" s="206"/>
      <c r="K274" s="151">
        <f>K276+K277</f>
        <v>0</v>
      </c>
      <c r="L274" s="207">
        <f t="shared" si="269"/>
        <v>0.1</v>
      </c>
      <c r="M274" s="152">
        <f t="shared" si="270"/>
        <v>0.1</v>
      </c>
      <c r="N274" s="207">
        <f t="shared" si="270"/>
        <v>0.1</v>
      </c>
      <c r="O274" s="152">
        <f t="shared" si="270"/>
        <v>0</v>
      </c>
      <c r="P274" s="365"/>
      <c r="Q274" s="187"/>
      <c r="R274" s="90"/>
    </row>
    <row r="275" spans="1:18" ht="17.25" hidden="1" customHeight="1" x14ac:dyDescent="0.25">
      <c r="A275" s="40"/>
      <c r="B275" s="142" t="s">
        <v>194</v>
      </c>
      <c r="C275" s="507"/>
      <c r="D275" s="256"/>
      <c r="E275" s="158"/>
      <c r="F275" s="256"/>
      <c r="G275" s="158"/>
      <c r="H275" s="257"/>
      <c r="I275" s="159"/>
      <c r="J275" s="257"/>
      <c r="K275" s="159"/>
      <c r="L275" s="258"/>
      <c r="M275" s="160"/>
      <c r="N275" s="258"/>
      <c r="O275" s="160"/>
      <c r="P275" s="365"/>
      <c r="Q275" s="187"/>
      <c r="R275" s="90"/>
    </row>
    <row r="276" spans="1:18" ht="26.25" x14ac:dyDescent="0.25">
      <c r="A276" s="40"/>
      <c r="B276" s="145" t="s">
        <v>520</v>
      </c>
      <c r="C276" s="512"/>
      <c r="D276" s="430">
        <f>E276+G276</f>
        <v>0</v>
      </c>
      <c r="E276" s="153"/>
      <c r="F276" s="306"/>
      <c r="G276" s="153"/>
      <c r="H276" s="285">
        <f t="shared" si="271"/>
        <v>0</v>
      </c>
      <c r="I276" s="154"/>
      <c r="J276" s="285"/>
      <c r="K276" s="154"/>
      <c r="L276" s="286">
        <f t="shared" si="269"/>
        <v>0</v>
      </c>
      <c r="M276" s="155">
        <f t="shared" si="270"/>
        <v>0</v>
      </c>
      <c r="N276" s="286">
        <f t="shared" si="270"/>
        <v>0</v>
      </c>
      <c r="O276" s="155">
        <f t="shared" si="270"/>
        <v>0</v>
      </c>
      <c r="P276" s="365"/>
      <c r="Q276" s="187"/>
      <c r="R276" s="90"/>
    </row>
    <row r="277" spans="1:18" s="37" customFormat="1" ht="25.5" hidden="1" x14ac:dyDescent="0.25">
      <c r="A277" s="222"/>
      <c r="B277" s="503" t="s">
        <v>388</v>
      </c>
      <c r="C277" s="450" t="s">
        <v>30</v>
      </c>
      <c r="D277" s="158">
        <f t="shared" si="267"/>
        <v>0</v>
      </c>
      <c r="E277" s="336"/>
      <c r="F277" s="158"/>
      <c r="G277" s="254"/>
      <c r="H277" s="159">
        <f t="shared" si="271"/>
        <v>0</v>
      </c>
      <c r="I277" s="255"/>
      <c r="J277" s="159"/>
      <c r="K277" s="159"/>
      <c r="L277" s="160">
        <f t="shared" si="269"/>
        <v>0</v>
      </c>
      <c r="M277" s="160">
        <f t="shared" si="270"/>
        <v>0</v>
      </c>
      <c r="N277" s="160">
        <f t="shared" si="270"/>
        <v>0</v>
      </c>
      <c r="O277" s="160">
        <f t="shared" si="270"/>
        <v>0</v>
      </c>
      <c r="P277" s="365"/>
      <c r="Q277" s="195"/>
      <c r="R277" s="196"/>
    </row>
    <row r="278" spans="1:18" x14ac:dyDescent="0.25">
      <c r="A278" s="32" t="s">
        <v>126</v>
      </c>
      <c r="B278" s="35" t="s">
        <v>11</v>
      </c>
      <c r="C278" s="504" t="s">
        <v>30</v>
      </c>
      <c r="D278" s="150">
        <f t="shared" si="267"/>
        <v>1.7</v>
      </c>
      <c r="E278" s="205">
        <v>1.7</v>
      </c>
      <c r="F278" s="150">
        <v>1.3</v>
      </c>
      <c r="G278" s="205">
        <f>G280+G281</f>
        <v>0</v>
      </c>
      <c r="H278" s="151">
        <f t="shared" si="271"/>
        <v>0</v>
      </c>
      <c r="I278" s="206"/>
      <c r="J278" s="151"/>
      <c r="K278" s="206">
        <f>K280+K281</f>
        <v>0</v>
      </c>
      <c r="L278" s="152">
        <f t="shared" si="269"/>
        <v>1.7</v>
      </c>
      <c r="M278" s="207">
        <f t="shared" si="270"/>
        <v>1.7</v>
      </c>
      <c r="N278" s="152">
        <f t="shared" si="270"/>
        <v>1.3</v>
      </c>
      <c r="O278" s="198">
        <f t="shared" si="270"/>
        <v>0</v>
      </c>
      <c r="P278" s="365"/>
      <c r="Q278" s="187"/>
      <c r="R278" s="90"/>
    </row>
    <row r="279" spans="1:18" hidden="1" x14ac:dyDescent="0.25">
      <c r="A279" s="40"/>
      <c r="B279" s="142" t="s">
        <v>194</v>
      </c>
      <c r="C279" s="506"/>
      <c r="D279" s="158"/>
      <c r="E279" s="256"/>
      <c r="F279" s="158"/>
      <c r="G279" s="256"/>
      <c r="H279" s="159"/>
      <c r="I279" s="257"/>
      <c r="J279" s="159"/>
      <c r="K279" s="257"/>
      <c r="L279" s="160"/>
      <c r="M279" s="258"/>
      <c r="N279" s="160"/>
      <c r="O279" s="260"/>
      <c r="P279" s="365"/>
      <c r="Q279" s="187"/>
      <c r="R279" s="90"/>
    </row>
    <row r="280" spans="1:18" ht="26.25" x14ac:dyDescent="0.25">
      <c r="A280" s="40"/>
      <c r="B280" s="145" t="s">
        <v>520</v>
      </c>
      <c r="C280" s="449"/>
      <c r="D280" s="304">
        <f>E280+G280</f>
        <v>0</v>
      </c>
      <c r="E280" s="306"/>
      <c r="F280" s="153"/>
      <c r="G280" s="306"/>
      <c r="H280" s="154">
        <f t="shared" si="271"/>
        <v>0</v>
      </c>
      <c r="I280" s="285"/>
      <c r="J280" s="154"/>
      <c r="K280" s="285"/>
      <c r="L280" s="155">
        <f t="shared" si="269"/>
        <v>0</v>
      </c>
      <c r="M280" s="286">
        <f t="shared" si="270"/>
        <v>0</v>
      </c>
      <c r="N280" s="155">
        <f t="shared" si="270"/>
        <v>0</v>
      </c>
      <c r="O280" s="199">
        <f t="shared" si="270"/>
        <v>0</v>
      </c>
      <c r="P280" s="365"/>
      <c r="Q280" s="187"/>
      <c r="R280" s="90"/>
    </row>
    <row r="281" spans="1:18" s="37" customFormat="1" ht="25.5" hidden="1" x14ac:dyDescent="0.25">
      <c r="A281" s="222"/>
      <c r="B281" s="503" t="s">
        <v>388</v>
      </c>
      <c r="C281" s="450" t="s">
        <v>30</v>
      </c>
      <c r="D281" s="158">
        <f t="shared" si="267"/>
        <v>0</v>
      </c>
      <c r="E281" s="336"/>
      <c r="F281" s="158"/>
      <c r="G281" s="254"/>
      <c r="H281" s="159">
        <f t="shared" si="271"/>
        <v>0</v>
      </c>
      <c r="I281" s="255"/>
      <c r="J281" s="159"/>
      <c r="K281" s="159"/>
      <c r="L281" s="160">
        <f t="shared" si="269"/>
        <v>0</v>
      </c>
      <c r="M281" s="160">
        <f t="shared" si="270"/>
        <v>0</v>
      </c>
      <c r="N281" s="160">
        <f t="shared" si="270"/>
        <v>0</v>
      </c>
      <c r="O281" s="160">
        <f t="shared" si="270"/>
        <v>0</v>
      </c>
      <c r="P281" s="365"/>
      <c r="Q281" s="195"/>
      <c r="R281" s="196"/>
    </row>
    <row r="282" spans="1:18" x14ac:dyDescent="0.25">
      <c r="A282" s="32" t="s">
        <v>127</v>
      </c>
      <c r="B282" s="35" t="s">
        <v>15</v>
      </c>
      <c r="C282" s="509" t="s">
        <v>30</v>
      </c>
      <c r="D282" s="150">
        <f t="shared" si="267"/>
        <v>0.3</v>
      </c>
      <c r="E282" s="205">
        <v>0.3</v>
      </c>
      <c r="F282" s="150">
        <v>0.2</v>
      </c>
      <c r="G282" s="205"/>
      <c r="H282" s="151">
        <f t="shared" si="271"/>
        <v>0</v>
      </c>
      <c r="I282" s="206"/>
      <c r="J282" s="151"/>
      <c r="K282" s="206">
        <f>K284+K285</f>
        <v>0</v>
      </c>
      <c r="L282" s="152">
        <f t="shared" si="269"/>
        <v>0.3</v>
      </c>
      <c r="M282" s="152">
        <f t="shared" si="270"/>
        <v>0.3</v>
      </c>
      <c r="N282" s="207">
        <f t="shared" si="270"/>
        <v>0.2</v>
      </c>
      <c r="O282" s="152">
        <f t="shared" si="270"/>
        <v>0</v>
      </c>
      <c r="P282" s="365"/>
      <c r="Q282" s="187"/>
      <c r="R282" s="90"/>
    </row>
    <row r="283" spans="1:18" hidden="1" x14ac:dyDescent="0.25">
      <c r="A283" s="40"/>
      <c r="B283" s="142" t="s">
        <v>194</v>
      </c>
      <c r="C283" s="506"/>
      <c r="D283" s="158"/>
      <c r="E283" s="256"/>
      <c r="F283" s="158"/>
      <c r="G283" s="256"/>
      <c r="H283" s="159"/>
      <c r="I283" s="257"/>
      <c r="J283" s="159"/>
      <c r="K283" s="257"/>
      <c r="L283" s="160"/>
      <c r="M283" s="160"/>
      <c r="N283" s="258"/>
      <c r="O283" s="160"/>
      <c r="P283" s="365"/>
      <c r="Q283" s="187"/>
      <c r="R283" s="90"/>
    </row>
    <row r="284" spans="1:18" ht="26.25" x14ac:dyDescent="0.25">
      <c r="A284" s="40"/>
      <c r="B284" s="145" t="s">
        <v>520</v>
      </c>
      <c r="C284" s="449"/>
      <c r="D284" s="153">
        <f t="shared" si="267"/>
        <v>0</v>
      </c>
      <c r="E284" s="306"/>
      <c r="F284" s="153"/>
      <c r="G284" s="306"/>
      <c r="H284" s="154">
        <f t="shared" si="271"/>
        <v>0</v>
      </c>
      <c r="I284" s="285"/>
      <c r="J284" s="154"/>
      <c r="K284" s="285"/>
      <c r="L284" s="155">
        <f t="shared" si="269"/>
        <v>0</v>
      </c>
      <c r="M284" s="155">
        <f t="shared" ref="M284:O338" si="273">E284+I284</f>
        <v>0</v>
      </c>
      <c r="N284" s="286">
        <f t="shared" si="273"/>
        <v>0</v>
      </c>
      <c r="O284" s="155">
        <f t="shared" si="273"/>
        <v>0</v>
      </c>
      <c r="P284" s="365"/>
      <c r="Q284" s="187"/>
      <c r="R284" s="90"/>
    </row>
    <row r="285" spans="1:18" s="37" customFormat="1" ht="25.5" hidden="1" x14ac:dyDescent="0.25">
      <c r="A285" s="222"/>
      <c r="B285" s="308" t="s">
        <v>388</v>
      </c>
      <c r="C285" s="510"/>
      <c r="D285" s="158">
        <f t="shared" si="267"/>
        <v>0</v>
      </c>
      <c r="E285" s="256"/>
      <c r="F285" s="158"/>
      <c r="G285" s="256"/>
      <c r="H285" s="159">
        <f t="shared" si="271"/>
        <v>0</v>
      </c>
      <c r="I285" s="257"/>
      <c r="J285" s="159"/>
      <c r="K285" s="257"/>
      <c r="L285" s="258">
        <f t="shared" si="269"/>
        <v>0</v>
      </c>
      <c r="M285" s="160">
        <f t="shared" si="273"/>
        <v>0</v>
      </c>
      <c r="N285" s="258">
        <f t="shared" si="273"/>
        <v>0</v>
      </c>
      <c r="O285" s="160">
        <f t="shared" si="273"/>
        <v>0</v>
      </c>
      <c r="P285" s="365"/>
      <c r="Q285" s="195"/>
      <c r="R285" s="196"/>
    </row>
    <row r="286" spans="1:18" s="37" customFormat="1" x14ac:dyDescent="0.25">
      <c r="A286" s="32" t="s">
        <v>128</v>
      </c>
      <c r="B286" s="35" t="s">
        <v>16</v>
      </c>
      <c r="C286" s="509" t="s">
        <v>30</v>
      </c>
      <c r="D286" s="150">
        <f t="shared" si="267"/>
        <v>0.5</v>
      </c>
      <c r="E286" s="256">
        <v>0.5</v>
      </c>
      <c r="F286" s="158">
        <v>0.4</v>
      </c>
      <c r="G286" s="256"/>
      <c r="H286" s="151">
        <f t="shared" si="271"/>
        <v>0</v>
      </c>
      <c r="I286" s="257"/>
      <c r="J286" s="159"/>
      <c r="K286" s="257"/>
      <c r="L286" s="152">
        <f t="shared" si="269"/>
        <v>0.5</v>
      </c>
      <c r="M286" s="152">
        <f t="shared" si="273"/>
        <v>0.5</v>
      </c>
      <c r="N286" s="207">
        <f t="shared" si="273"/>
        <v>0.4</v>
      </c>
      <c r="O286" s="152">
        <f t="shared" si="273"/>
        <v>0</v>
      </c>
      <c r="P286" s="365"/>
      <c r="Q286" s="195"/>
      <c r="R286" s="196"/>
    </row>
    <row r="287" spans="1:18" s="37" customFormat="1" ht="26.25" x14ac:dyDescent="0.25">
      <c r="A287" s="222"/>
      <c r="B287" s="145" t="s">
        <v>520</v>
      </c>
      <c r="C287" s="510"/>
      <c r="D287" s="158"/>
      <c r="E287" s="256"/>
      <c r="F287" s="158"/>
      <c r="G287" s="256"/>
      <c r="H287" s="159"/>
      <c r="I287" s="257"/>
      <c r="J287" s="159"/>
      <c r="K287" s="257"/>
      <c r="L287" s="155"/>
      <c r="M287" s="155"/>
      <c r="N287" s="155"/>
      <c r="O287" s="155"/>
      <c r="P287" s="365"/>
      <c r="Q287" s="195"/>
      <c r="R287" s="196"/>
    </row>
    <row r="288" spans="1:18" x14ac:dyDescent="0.25">
      <c r="A288" s="32" t="s">
        <v>129</v>
      </c>
      <c r="B288" s="35" t="s">
        <v>27</v>
      </c>
      <c r="C288" s="504" t="s">
        <v>30</v>
      </c>
      <c r="D288" s="150">
        <f t="shared" si="267"/>
        <v>2.5</v>
      </c>
      <c r="E288" s="205">
        <v>2.5</v>
      </c>
      <c r="F288" s="150">
        <v>1.9</v>
      </c>
      <c r="G288" s="205">
        <f>G290+G291</f>
        <v>0</v>
      </c>
      <c r="H288" s="151">
        <f t="shared" si="271"/>
        <v>0</v>
      </c>
      <c r="I288" s="206"/>
      <c r="J288" s="151"/>
      <c r="K288" s="206">
        <f>K290+K291</f>
        <v>0</v>
      </c>
      <c r="L288" s="152">
        <f t="shared" si="269"/>
        <v>2.5</v>
      </c>
      <c r="M288" s="207">
        <f t="shared" si="273"/>
        <v>2.5</v>
      </c>
      <c r="N288" s="152">
        <f t="shared" si="273"/>
        <v>1.9</v>
      </c>
      <c r="O288" s="198">
        <f t="shared" si="273"/>
        <v>0</v>
      </c>
      <c r="P288" s="365"/>
      <c r="Q288" s="187"/>
      <c r="R288" s="90"/>
    </row>
    <row r="289" spans="1:18" hidden="1" x14ac:dyDescent="0.25">
      <c r="A289" s="40"/>
      <c r="B289" s="142" t="s">
        <v>194</v>
      </c>
      <c r="C289" s="506"/>
      <c r="D289" s="158"/>
      <c r="E289" s="256"/>
      <c r="F289" s="158"/>
      <c r="G289" s="256"/>
      <c r="H289" s="159"/>
      <c r="I289" s="257"/>
      <c r="J289" s="159"/>
      <c r="K289" s="257"/>
      <c r="L289" s="160"/>
      <c r="M289" s="258"/>
      <c r="N289" s="160"/>
      <c r="O289" s="260"/>
      <c r="P289" s="365"/>
      <c r="Q289" s="187"/>
      <c r="R289" s="90"/>
    </row>
    <row r="290" spans="1:18" ht="26.25" x14ac:dyDescent="0.25">
      <c r="A290" s="40"/>
      <c r="B290" s="145" t="s">
        <v>520</v>
      </c>
      <c r="C290" s="449"/>
      <c r="D290" s="304">
        <f>E290+G290</f>
        <v>0</v>
      </c>
      <c r="E290" s="306"/>
      <c r="F290" s="153"/>
      <c r="G290" s="306"/>
      <c r="H290" s="154">
        <f t="shared" si="271"/>
        <v>0</v>
      </c>
      <c r="I290" s="285"/>
      <c r="J290" s="154"/>
      <c r="K290" s="285"/>
      <c r="L290" s="155">
        <f t="shared" si="269"/>
        <v>0</v>
      </c>
      <c r="M290" s="286">
        <f t="shared" si="273"/>
        <v>0</v>
      </c>
      <c r="N290" s="155">
        <f t="shared" si="273"/>
        <v>0</v>
      </c>
      <c r="O290" s="199">
        <f t="shared" si="273"/>
        <v>0</v>
      </c>
      <c r="P290" s="365"/>
      <c r="Q290" s="187"/>
      <c r="R290" s="90"/>
    </row>
    <row r="291" spans="1:18" s="37" customFormat="1" ht="25.5" hidden="1" x14ac:dyDescent="0.25">
      <c r="A291" s="222"/>
      <c r="B291" s="503" t="s">
        <v>388</v>
      </c>
      <c r="C291" s="450" t="s">
        <v>30</v>
      </c>
      <c r="D291" s="158">
        <f t="shared" si="267"/>
        <v>0</v>
      </c>
      <c r="E291" s="336"/>
      <c r="F291" s="158"/>
      <c r="G291" s="254"/>
      <c r="H291" s="159">
        <f t="shared" si="271"/>
        <v>0</v>
      </c>
      <c r="I291" s="255"/>
      <c r="J291" s="159"/>
      <c r="K291" s="159"/>
      <c r="L291" s="160">
        <f t="shared" si="269"/>
        <v>0</v>
      </c>
      <c r="M291" s="160">
        <f t="shared" si="273"/>
        <v>0</v>
      </c>
      <c r="N291" s="160">
        <f t="shared" si="273"/>
        <v>0</v>
      </c>
      <c r="O291" s="160">
        <f t="shared" si="273"/>
        <v>0</v>
      </c>
      <c r="P291" s="365"/>
      <c r="Q291" s="195"/>
      <c r="R291" s="196"/>
    </row>
    <row r="292" spans="1:18" x14ac:dyDescent="0.25">
      <c r="A292" s="32" t="s">
        <v>130</v>
      </c>
      <c r="B292" s="35" t="s">
        <v>57</v>
      </c>
      <c r="C292" s="514" t="s">
        <v>30</v>
      </c>
      <c r="D292" s="150">
        <f t="shared" si="267"/>
        <v>1.7</v>
      </c>
      <c r="E292" s="256">
        <v>1.7</v>
      </c>
      <c r="F292" s="150">
        <v>1.3</v>
      </c>
      <c r="G292" s="256">
        <f>G294+G295</f>
        <v>0</v>
      </c>
      <c r="H292" s="151">
        <f t="shared" si="271"/>
        <v>0</v>
      </c>
      <c r="I292" s="151"/>
      <c r="J292" s="257"/>
      <c r="K292" s="151">
        <f>K294+K295</f>
        <v>0</v>
      </c>
      <c r="L292" s="258">
        <f t="shared" si="269"/>
        <v>1.7</v>
      </c>
      <c r="M292" s="152">
        <f t="shared" si="273"/>
        <v>1.7</v>
      </c>
      <c r="N292" s="258">
        <f t="shared" si="273"/>
        <v>1.3</v>
      </c>
      <c r="O292" s="152">
        <f t="shared" si="273"/>
        <v>0</v>
      </c>
      <c r="P292" s="365"/>
      <c r="Q292" s="187"/>
      <c r="R292" s="90"/>
    </row>
    <row r="293" spans="1:18" hidden="1" x14ac:dyDescent="0.25">
      <c r="A293" s="40"/>
      <c r="B293" s="142" t="s">
        <v>194</v>
      </c>
      <c r="C293" s="507"/>
      <c r="D293" s="158"/>
      <c r="E293" s="256"/>
      <c r="F293" s="158"/>
      <c r="G293" s="256"/>
      <c r="H293" s="159"/>
      <c r="I293" s="159"/>
      <c r="J293" s="257"/>
      <c r="K293" s="159"/>
      <c r="L293" s="258"/>
      <c r="M293" s="160"/>
      <c r="N293" s="258"/>
      <c r="O293" s="160"/>
      <c r="P293" s="365"/>
      <c r="Q293" s="187"/>
      <c r="R293" s="90"/>
    </row>
    <row r="294" spans="1:18" ht="26.25" x14ac:dyDescent="0.25">
      <c r="A294" s="40"/>
      <c r="B294" s="145" t="s">
        <v>520</v>
      </c>
      <c r="C294" s="512"/>
      <c r="D294" s="304">
        <f>E294+G294</f>
        <v>0</v>
      </c>
      <c r="E294" s="256"/>
      <c r="F294" s="153"/>
      <c r="G294" s="256"/>
      <c r="H294" s="154">
        <f t="shared" si="271"/>
        <v>0</v>
      </c>
      <c r="I294" s="154"/>
      <c r="J294" s="257"/>
      <c r="K294" s="154"/>
      <c r="L294" s="258">
        <f t="shared" si="269"/>
        <v>0</v>
      </c>
      <c r="M294" s="155">
        <f t="shared" si="273"/>
        <v>0</v>
      </c>
      <c r="N294" s="258">
        <f t="shared" si="273"/>
        <v>0</v>
      </c>
      <c r="O294" s="155">
        <f t="shared" si="273"/>
        <v>0</v>
      </c>
      <c r="P294" s="365"/>
      <c r="Q294" s="187"/>
      <c r="R294" s="90"/>
    </row>
    <row r="295" spans="1:18" s="37" customFormat="1" ht="25.5" hidden="1" x14ac:dyDescent="0.25">
      <c r="A295" s="222"/>
      <c r="B295" s="503" t="s">
        <v>388</v>
      </c>
      <c r="C295" s="450" t="s">
        <v>30</v>
      </c>
      <c r="D295" s="158">
        <f t="shared" si="267"/>
        <v>0</v>
      </c>
      <c r="E295" s="336"/>
      <c r="F295" s="158"/>
      <c r="G295" s="254"/>
      <c r="H295" s="159">
        <f t="shared" si="271"/>
        <v>0</v>
      </c>
      <c r="I295" s="255"/>
      <c r="J295" s="159"/>
      <c r="K295" s="159"/>
      <c r="L295" s="160">
        <f t="shared" si="269"/>
        <v>0</v>
      </c>
      <c r="M295" s="160">
        <f t="shared" si="273"/>
        <v>0</v>
      </c>
      <c r="N295" s="160">
        <f t="shared" si="273"/>
        <v>0</v>
      </c>
      <c r="O295" s="160">
        <f t="shared" si="273"/>
        <v>0</v>
      </c>
      <c r="P295" s="365"/>
      <c r="Q295" s="195"/>
      <c r="R295" s="196"/>
    </row>
    <row r="296" spans="1:18" x14ac:dyDescent="0.25">
      <c r="A296" s="32" t="s">
        <v>131</v>
      </c>
      <c r="B296" s="35" t="s">
        <v>58</v>
      </c>
      <c r="C296" s="514" t="s">
        <v>30</v>
      </c>
      <c r="D296" s="205">
        <f t="shared" si="267"/>
        <v>0.5</v>
      </c>
      <c r="E296" s="150">
        <v>0.5</v>
      </c>
      <c r="F296" s="205">
        <v>0.4</v>
      </c>
      <c r="G296" s="150">
        <f>G298+G299</f>
        <v>0</v>
      </c>
      <c r="H296" s="206">
        <f t="shared" si="271"/>
        <v>0</v>
      </c>
      <c r="I296" s="151"/>
      <c r="J296" s="206"/>
      <c r="K296" s="151">
        <f>K298+K299</f>
        <v>0</v>
      </c>
      <c r="L296" s="207">
        <f t="shared" si="269"/>
        <v>0.5</v>
      </c>
      <c r="M296" s="152">
        <f t="shared" si="273"/>
        <v>0.5</v>
      </c>
      <c r="N296" s="207">
        <f t="shared" si="273"/>
        <v>0.4</v>
      </c>
      <c r="O296" s="152">
        <f t="shared" si="273"/>
        <v>0</v>
      </c>
      <c r="P296" s="365"/>
      <c r="Q296" s="187"/>
      <c r="R296" s="90"/>
    </row>
    <row r="297" spans="1:18" hidden="1" x14ac:dyDescent="0.25">
      <c r="A297" s="40"/>
      <c r="B297" s="142" t="s">
        <v>194</v>
      </c>
      <c r="C297" s="507"/>
      <c r="D297" s="256"/>
      <c r="E297" s="158"/>
      <c r="F297" s="256"/>
      <c r="G297" s="158"/>
      <c r="H297" s="257"/>
      <c r="I297" s="159"/>
      <c r="J297" s="257"/>
      <c r="K297" s="159"/>
      <c r="L297" s="258"/>
      <c r="M297" s="160"/>
      <c r="N297" s="258"/>
      <c r="O297" s="160"/>
      <c r="P297" s="365"/>
      <c r="Q297" s="187"/>
      <c r="R297" s="90"/>
    </row>
    <row r="298" spans="1:18" ht="26.25" x14ac:dyDescent="0.25">
      <c r="A298" s="40"/>
      <c r="B298" s="145" t="s">
        <v>520</v>
      </c>
      <c r="C298" s="512"/>
      <c r="D298" s="430">
        <f>E298+G298</f>
        <v>0</v>
      </c>
      <c r="E298" s="153"/>
      <c r="F298" s="306"/>
      <c r="G298" s="153"/>
      <c r="H298" s="285">
        <f t="shared" si="271"/>
        <v>0</v>
      </c>
      <c r="I298" s="154"/>
      <c r="J298" s="285"/>
      <c r="K298" s="154"/>
      <c r="L298" s="286">
        <f t="shared" si="269"/>
        <v>0</v>
      </c>
      <c r="M298" s="155">
        <f t="shared" si="273"/>
        <v>0</v>
      </c>
      <c r="N298" s="286">
        <f t="shared" si="273"/>
        <v>0</v>
      </c>
      <c r="O298" s="155">
        <f t="shared" si="273"/>
        <v>0</v>
      </c>
      <c r="P298" s="365"/>
      <c r="Q298" s="187"/>
      <c r="R298" s="90"/>
    </row>
    <row r="299" spans="1:18" s="37" customFormat="1" ht="25.5" hidden="1" x14ac:dyDescent="0.25">
      <c r="A299" s="222"/>
      <c r="B299" s="308" t="s">
        <v>388</v>
      </c>
      <c r="C299" s="511" t="s">
        <v>30</v>
      </c>
      <c r="D299" s="256">
        <f t="shared" si="267"/>
        <v>0</v>
      </c>
      <c r="E299" s="158"/>
      <c r="F299" s="256"/>
      <c r="G299" s="158"/>
      <c r="H299" s="257">
        <f t="shared" si="271"/>
        <v>0</v>
      </c>
      <c r="I299" s="159"/>
      <c r="J299" s="257"/>
      <c r="K299" s="159"/>
      <c r="L299" s="258">
        <f t="shared" si="269"/>
        <v>0</v>
      </c>
      <c r="M299" s="160">
        <f t="shared" si="273"/>
        <v>0</v>
      </c>
      <c r="N299" s="258">
        <f t="shared" si="273"/>
        <v>0</v>
      </c>
      <c r="O299" s="160">
        <f t="shared" si="273"/>
        <v>0</v>
      </c>
      <c r="P299" s="365"/>
      <c r="Q299" s="195"/>
      <c r="R299" s="196"/>
    </row>
    <row r="300" spans="1:18" x14ac:dyDescent="0.25">
      <c r="A300" s="32" t="s">
        <v>132</v>
      </c>
      <c r="B300" s="35" t="s">
        <v>394</v>
      </c>
      <c r="C300" s="507" t="s">
        <v>30</v>
      </c>
      <c r="D300" s="256">
        <f t="shared" si="267"/>
        <v>0.4</v>
      </c>
      <c r="E300" s="158">
        <v>0.4</v>
      </c>
      <c r="F300" s="256">
        <v>0.3</v>
      </c>
      <c r="G300" s="158">
        <f>G302+G303</f>
        <v>0</v>
      </c>
      <c r="H300" s="257">
        <f t="shared" si="271"/>
        <v>0</v>
      </c>
      <c r="I300" s="159"/>
      <c r="J300" s="257"/>
      <c r="K300" s="159">
        <f>K302+K303</f>
        <v>0</v>
      </c>
      <c r="L300" s="258">
        <f t="shared" si="269"/>
        <v>0.4</v>
      </c>
      <c r="M300" s="160">
        <f t="shared" si="273"/>
        <v>0.4</v>
      </c>
      <c r="N300" s="258">
        <f t="shared" si="273"/>
        <v>0.3</v>
      </c>
      <c r="O300" s="160">
        <f t="shared" si="273"/>
        <v>0</v>
      </c>
      <c r="P300" s="365"/>
      <c r="Q300" s="187"/>
      <c r="R300" s="90"/>
    </row>
    <row r="301" spans="1:18" hidden="1" x14ac:dyDescent="0.25">
      <c r="A301" s="40"/>
      <c r="B301" s="142" t="s">
        <v>194</v>
      </c>
      <c r="C301" s="507"/>
      <c r="D301" s="256"/>
      <c r="E301" s="158"/>
      <c r="F301" s="256"/>
      <c r="G301" s="158"/>
      <c r="H301" s="257"/>
      <c r="I301" s="159"/>
      <c r="J301" s="257"/>
      <c r="K301" s="159"/>
      <c r="L301" s="258"/>
      <c r="M301" s="160"/>
      <c r="N301" s="258"/>
      <c r="O301" s="160"/>
      <c r="P301" s="365"/>
      <c r="Q301" s="187"/>
      <c r="R301" s="90"/>
    </row>
    <row r="302" spans="1:18" ht="26.25" x14ac:dyDescent="0.25">
      <c r="A302" s="40"/>
      <c r="B302" s="145" t="s">
        <v>520</v>
      </c>
      <c r="C302" s="511"/>
      <c r="D302" s="446">
        <f>E302+G302</f>
        <v>0</v>
      </c>
      <c r="E302" s="158"/>
      <c r="F302" s="256"/>
      <c r="G302" s="158"/>
      <c r="H302" s="257">
        <f t="shared" si="271"/>
        <v>0</v>
      </c>
      <c r="I302" s="159"/>
      <c r="J302" s="257"/>
      <c r="K302" s="159"/>
      <c r="L302" s="258">
        <f t="shared" si="269"/>
        <v>0</v>
      </c>
      <c r="M302" s="160">
        <f t="shared" si="273"/>
        <v>0</v>
      </c>
      <c r="N302" s="258">
        <f t="shared" si="273"/>
        <v>0</v>
      </c>
      <c r="O302" s="160">
        <f t="shared" si="273"/>
        <v>0</v>
      </c>
      <c r="P302" s="365"/>
      <c r="Q302" s="187"/>
      <c r="R302" s="90"/>
    </row>
    <row r="303" spans="1:18" s="37" customFormat="1" ht="25.5" hidden="1" x14ac:dyDescent="0.25">
      <c r="A303" s="222"/>
      <c r="B303" s="308" t="s">
        <v>388</v>
      </c>
      <c r="C303" s="511" t="s">
        <v>30</v>
      </c>
      <c r="D303" s="256">
        <f t="shared" si="267"/>
        <v>0</v>
      </c>
      <c r="E303" s="158"/>
      <c r="F303" s="256"/>
      <c r="G303" s="158"/>
      <c r="H303" s="257">
        <f t="shared" si="271"/>
        <v>0</v>
      </c>
      <c r="I303" s="159"/>
      <c r="J303" s="257"/>
      <c r="K303" s="159"/>
      <c r="L303" s="258">
        <f t="shared" si="269"/>
        <v>0</v>
      </c>
      <c r="M303" s="160">
        <f t="shared" si="273"/>
        <v>0</v>
      </c>
      <c r="N303" s="258">
        <f t="shared" si="273"/>
        <v>0</v>
      </c>
      <c r="O303" s="160">
        <f t="shared" si="273"/>
        <v>0</v>
      </c>
      <c r="P303" s="365"/>
      <c r="Q303" s="195"/>
      <c r="R303" s="196"/>
    </row>
    <row r="304" spans="1:18" x14ac:dyDescent="0.25">
      <c r="A304" s="32" t="s">
        <v>163</v>
      </c>
      <c r="B304" s="35" t="s">
        <v>396</v>
      </c>
      <c r="C304" s="514" t="s">
        <v>30</v>
      </c>
      <c r="D304" s="205">
        <f t="shared" si="267"/>
        <v>0.9</v>
      </c>
      <c r="E304" s="150">
        <v>0.9</v>
      </c>
      <c r="F304" s="205">
        <v>0.7</v>
      </c>
      <c r="G304" s="150">
        <f>G306+G307</f>
        <v>0</v>
      </c>
      <c r="H304" s="206">
        <f t="shared" si="271"/>
        <v>0</v>
      </c>
      <c r="I304" s="151"/>
      <c r="J304" s="206"/>
      <c r="K304" s="151">
        <f>K306+K307</f>
        <v>0</v>
      </c>
      <c r="L304" s="207">
        <f t="shared" si="269"/>
        <v>0.9</v>
      </c>
      <c r="M304" s="152">
        <f t="shared" si="273"/>
        <v>0.9</v>
      </c>
      <c r="N304" s="207">
        <f t="shared" si="273"/>
        <v>0.7</v>
      </c>
      <c r="O304" s="152">
        <f t="shared" si="273"/>
        <v>0</v>
      </c>
      <c r="P304" s="365"/>
      <c r="Q304" s="187"/>
      <c r="R304" s="90"/>
    </row>
    <row r="305" spans="1:18" hidden="1" x14ac:dyDescent="0.25">
      <c r="A305" s="40"/>
      <c r="B305" s="142" t="s">
        <v>194</v>
      </c>
      <c r="C305" s="507"/>
      <c r="D305" s="256"/>
      <c r="E305" s="158"/>
      <c r="F305" s="256"/>
      <c r="G305" s="158"/>
      <c r="H305" s="257"/>
      <c r="I305" s="159"/>
      <c r="J305" s="257"/>
      <c r="K305" s="159"/>
      <c r="L305" s="258"/>
      <c r="M305" s="160"/>
      <c r="N305" s="258"/>
      <c r="O305" s="160"/>
      <c r="P305" s="365"/>
      <c r="Q305" s="187"/>
      <c r="R305" s="90"/>
    </row>
    <row r="306" spans="1:18" ht="26.25" x14ac:dyDescent="0.25">
      <c r="A306" s="40"/>
      <c r="B306" s="145" t="s">
        <v>520</v>
      </c>
      <c r="C306" s="512"/>
      <c r="D306" s="430">
        <f>E306+G306</f>
        <v>0</v>
      </c>
      <c r="E306" s="153"/>
      <c r="F306" s="306"/>
      <c r="G306" s="153"/>
      <c r="H306" s="285">
        <f t="shared" si="271"/>
        <v>0</v>
      </c>
      <c r="I306" s="154"/>
      <c r="J306" s="285"/>
      <c r="K306" s="154"/>
      <c r="L306" s="286">
        <f t="shared" si="269"/>
        <v>0</v>
      </c>
      <c r="M306" s="155">
        <f t="shared" si="273"/>
        <v>0</v>
      </c>
      <c r="N306" s="286">
        <f t="shared" si="273"/>
        <v>0</v>
      </c>
      <c r="O306" s="155">
        <f t="shared" si="273"/>
        <v>0</v>
      </c>
      <c r="P306" s="365"/>
      <c r="Q306" s="187"/>
      <c r="R306" s="90"/>
    </row>
    <row r="307" spans="1:18" s="37" customFormat="1" ht="25.5" hidden="1" x14ac:dyDescent="0.25">
      <c r="A307" s="222"/>
      <c r="B307" s="308" t="s">
        <v>388</v>
      </c>
      <c r="C307" s="511" t="s">
        <v>30</v>
      </c>
      <c r="D307" s="256">
        <f t="shared" si="267"/>
        <v>0</v>
      </c>
      <c r="E307" s="158"/>
      <c r="F307" s="256"/>
      <c r="G307" s="158"/>
      <c r="H307" s="257">
        <f t="shared" si="271"/>
        <v>0</v>
      </c>
      <c r="I307" s="159"/>
      <c r="J307" s="257"/>
      <c r="K307" s="159"/>
      <c r="L307" s="258">
        <f t="shared" si="269"/>
        <v>0</v>
      </c>
      <c r="M307" s="160">
        <f t="shared" si="273"/>
        <v>0</v>
      </c>
      <c r="N307" s="258">
        <f t="shared" si="273"/>
        <v>0</v>
      </c>
      <c r="O307" s="160">
        <f t="shared" si="273"/>
        <v>0</v>
      </c>
      <c r="P307" s="365"/>
      <c r="Q307" s="195"/>
      <c r="R307" s="196"/>
    </row>
    <row r="308" spans="1:18" x14ac:dyDescent="0.25">
      <c r="A308" s="32" t="s">
        <v>133</v>
      </c>
      <c r="B308" s="35" t="s">
        <v>67</v>
      </c>
      <c r="C308" s="507" t="s">
        <v>30</v>
      </c>
      <c r="D308" s="256">
        <f t="shared" si="267"/>
        <v>0.4</v>
      </c>
      <c r="E308" s="158">
        <v>0.4</v>
      </c>
      <c r="F308" s="256">
        <v>0.3</v>
      </c>
      <c r="G308" s="158">
        <f>G310+G311</f>
        <v>0</v>
      </c>
      <c r="H308" s="257">
        <f t="shared" si="271"/>
        <v>0</v>
      </c>
      <c r="I308" s="159"/>
      <c r="J308" s="257"/>
      <c r="K308" s="159">
        <f>K310+K311</f>
        <v>0</v>
      </c>
      <c r="L308" s="258">
        <f t="shared" si="269"/>
        <v>0.4</v>
      </c>
      <c r="M308" s="160">
        <f t="shared" si="273"/>
        <v>0.4</v>
      </c>
      <c r="N308" s="258">
        <f t="shared" si="273"/>
        <v>0.3</v>
      </c>
      <c r="O308" s="160">
        <f t="shared" si="273"/>
        <v>0</v>
      </c>
      <c r="P308" s="365"/>
      <c r="Q308" s="187"/>
      <c r="R308" s="90"/>
    </row>
    <row r="309" spans="1:18" hidden="1" x14ac:dyDescent="0.25">
      <c r="A309" s="40"/>
      <c r="B309" s="142" t="s">
        <v>194</v>
      </c>
      <c r="C309" s="507"/>
      <c r="D309" s="256"/>
      <c r="E309" s="158"/>
      <c r="F309" s="256"/>
      <c r="G309" s="158"/>
      <c r="H309" s="257"/>
      <c r="I309" s="159"/>
      <c r="J309" s="257"/>
      <c r="K309" s="159"/>
      <c r="L309" s="258"/>
      <c r="M309" s="160"/>
      <c r="N309" s="258"/>
      <c r="O309" s="160"/>
      <c r="P309" s="365"/>
      <c r="Q309" s="187"/>
      <c r="R309" s="90"/>
    </row>
    <row r="310" spans="1:18" ht="26.25" x14ac:dyDescent="0.25">
      <c r="A310" s="40"/>
      <c r="B310" s="145" t="s">
        <v>520</v>
      </c>
      <c r="C310" s="511"/>
      <c r="D310" s="446">
        <f>E310+G310</f>
        <v>0</v>
      </c>
      <c r="E310" s="158"/>
      <c r="F310" s="256"/>
      <c r="G310" s="158"/>
      <c r="H310" s="257">
        <f t="shared" si="271"/>
        <v>0</v>
      </c>
      <c r="I310" s="159"/>
      <c r="J310" s="257"/>
      <c r="K310" s="159"/>
      <c r="L310" s="258">
        <f t="shared" si="269"/>
        <v>0</v>
      </c>
      <c r="M310" s="160">
        <f t="shared" si="273"/>
        <v>0</v>
      </c>
      <c r="N310" s="258">
        <f t="shared" si="273"/>
        <v>0</v>
      </c>
      <c r="O310" s="160">
        <f t="shared" si="273"/>
        <v>0</v>
      </c>
      <c r="P310" s="365"/>
      <c r="Q310" s="187"/>
      <c r="R310" s="90"/>
    </row>
    <row r="311" spans="1:18" s="37" customFormat="1" ht="25.5" hidden="1" x14ac:dyDescent="0.25">
      <c r="A311" s="222"/>
      <c r="B311" s="308" t="s">
        <v>388</v>
      </c>
      <c r="C311" s="511" t="s">
        <v>30</v>
      </c>
      <c r="D311" s="256">
        <f t="shared" si="267"/>
        <v>0</v>
      </c>
      <c r="E311" s="158"/>
      <c r="F311" s="256"/>
      <c r="G311" s="158"/>
      <c r="H311" s="257">
        <f t="shared" si="271"/>
        <v>0</v>
      </c>
      <c r="I311" s="159"/>
      <c r="J311" s="257"/>
      <c r="K311" s="159"/>
      <c r="L311" s="258">
        <f t="shared" si="269"/>
        <v>0</v>
      </c>
      <c r="M311" s="160">
        <f t="shared" si="273"/>
        <v>0</v>
      </c>
      <c r="N311" s="258">
        <f t="shared" si="273"/>
        <v>0</v>
      </c>
      <c r="O311" s="160">
        <f t="shared" si="273"/>
        <v>0</v>
      </c>
      <c r="P311" s="365"/>
      <c r="Q311" s="195"/>
      <c r="R311" s="196"/>
    </row>
    <row r="312" spans="1:18" x14ac:dyDescent="0.25">
      <c r="A312" s="32" t="s">
        <v>134</v>
      </c>
      <c r="B312" s="35" t="s">
        <v>154</v>
      </c>
      <c r="C312" s="514" t="s">
        <v>30</v>
      </c>
      <c r="D312" s="205">
        <f t="shared" si="267"/>
        <v>0.4</v>
      </c>
      <c r="E312" s="150">
        <v>0.4</v>
      </c>
      <c r="F312" s="205">
        <v>0.3</v>
      </c>
      <c r="G312" s="150">
        <f>G314+G315</f>
        <v>0</v>
      </c>
      <c r="H312" s="206">
        <f t="shared" si="271"/>
        <v>0</v>
      </c>
      <c r="I312" s="151"/>
      <c r="J312" s="206"/>
      <c r="K312" s="151">
        <f>K314+K315</f>
        <v>0</v>
      </c>
      <c r="L312" s="207">
        <f t="shared" si="269"/>
        <v>0.4</v>
      </c>
      <c r="M312" s="152">
        <f t="shared" si="273"/>
        <v>0.4</v>
      </c>
      <c r="N312" s="207">
        <f t="shared" si="273"/>
        <v>0.3</v>
      </c>
      <c r="O312" s="152">
        <f t="shared" si="273"/>
        <v>0</v>
      </c>
      <c r="P312" s="365"/>
      <c r="Q312" s="187"/>
      <c r="R312" s="90"/>
    </row>
    <row r="313" spans="1:18" hidden="1" x14ac:dyDescent="0.25">
      <c r="A313" s="40"/>
      <c r="B313" s="142" t="s">
        <v>194</v>
      </c>
      <c r="C313" s="507"/>
      <c r="D313" s="256"/>
      <c r="E313" s="158"/>
      <c r="F313" s="256"/>
      <c r="G313" s="158"/>
      <c r="H313" s="257"/>
      <c r="I313" s="159"/>
      <c r="J313" s="257"/>
      <c r="K313" s="159"/>
      <c r="L313" s="258"/>
      <c r="M313" s="160"/>
      <c r="N313" s="258"/>
      <c r="O313" s="160"/>
      <c r="P313" s="365"/>
      <c r="Q313" s="187"/>
      <c r="R313" s="90"/>
    </row>
    <row r="314" spans="1:18" ht="26.25" x14ac:dyDescent="0.25">
      <c r="A314" s="40"/>
      <c r="B314" s="145" t="s">
        <v>520</v>
      </c>
      <c r="C314" s="512"/>
      <c r="D314" s="430">
        <f>E314+G314</f>
        <v>0</v>
      </c>
      <c r="E314" s="153"/>
      <c r="F314" s="306"/>
      <c r="G314" s="153"/>
      <c r="H314" s="285">
        <f t="shared" si="271"/>
        <v>0</v>
      </c>
      <c r="I314" s="154"/>
      <c r="J314" s="285"/>
      <c r="K314" s="154"/>
      <c r="L314" s="286">
        <f t="shared" si="269"/>
        <v>0</v>
      </c>
      <c r="M314" s="155">
        <f t="shared" si="273"/>
        <v>0</v>
      </c>
      <c r="N314" s="286">
        <f t="shared" si="273"/>
        <v>0</v>
      </c>
      <c r="O314" s="155">
        <f t="shared" si="273"/>
        <v>0</v>
      </c>
      <c r="P314" s="365"/>
      <c r="Q314" s="187"/>
      <c r="R314" s="90"/>
    </row>
    <row r="315" spans="1:18" s="37" customFormat="1" ht="25.5" hidden="1" x14ac:dyDescent="0.25">
      <c r="A315" s="222"/>
      <c r="B315" s="308" t="s">
        <v>388</v>
      </c>
      <c r="C315" s="511" t="s">
        <v>30</v>
      </c>
      <c r="D315" s="256">
        <f t="shared" si="267"/>
        <v>0</v>
      </c>
      <c r="E315" s="158"/>
      <c r="F315" s="256"/>
      <c r="G315" s="158"/>
      <c r="H315" s="257">
        <f t="shared" si="271"/>
        <v>0</v>
      </c>
      <c r="I315" s="159"/>
      <c r="J315" s="257"/>
      <c r="K315" s="159"/>
      <c r="L315" s="258">
        <f t="shared" si="269"/>
        <v>0</v>
      </c>
      <c r="M315" s="160">
        <f t="shared" si="273"/>
        <v>0</v>
      </c>
      <c r="N315" s="258">
        <f t="shared" si="273"/>
        <v>0</v>
      </c>
      <c r="O315" s="160">
        <f t="shared" si="273"/>
        <v>0</v>
      </c>
      <c r="P315" s="365"/>
      <c r="Q315" s="195"/>
      <c r="R315" s="196"/>
    </row>
    <row r="316" spans="1:18" x14ac:dyDescent="0.25">
      <c r="A316" s="32" t="s">
        <v>135</v>
      </c>
      <c r="B316" s="35" t="s">
        <v>28</v>
      </c>
      <c r="C316" s="507" t="s">
        <v>30</v>
      </c>
      <c r="D316" s="256">
        <f t="shared" si="267"/>
        <v>5.8</v>
      </c>
      <c r="E316" s="158">
        <v>5.8</v>
      </c>
      <c r="F316" s="256">
        <v>4.4000000000000004</v>
      </c>
      <c r="G316" s="158">
        <f>G318+G319</f>
        <v>0</v>
      </c>
      <c r="H316" s="257">
        <f t="shared" si="271"/>
        <v>0</v>
      </c>
      <c r="I316" s="159"/>
      <c r="J316" s="257"/>
      <c r="K316" s="159">
        <f>K318+K319</f>
        <v>0</v>
      </c>
      <c r="L316" s="258">
        <f t="shared" si="269"/>
        <v>5.8</v>
      </c>
      <c r="M316" s="160">
        <f t="shared" si="273"/>
        <v>5.8</v>
      </c>
      <c r="N316" s="258">
        <f t="shared" si="273"/>
        <v>4.4000000000000004</v>
      </c>
      <c r="O316" s="160">
        <f t="shared" si="273"/>
        <v>0</v>
      </c>
      <c r="P316" s="365"/>
      <c r="Q316" s="187"/>
      <c r="R316" s="90"/>
    </row>
    <row r="317" spans="1:18" hidden="1" x14ac:dyDescent="0.25">
      <c r="A317" s="40"/>
      <c r="B317" s="142" t="s">
        <v>194</v>
      </c>
      <c r="C317" s="507"/>
      <c r="D317" s="256"/>
      <c r="E317" s="158"/>
      <c r="F317" s="256"/>
      <c r="G317" s="158"/>
      <c r="H317" s="257"/>
      <c r="I317" s="159"/>
      <c r="J317" s="257"/>
      <c r="K317" s="159"/>
      <c r="L317" s="258"/>
      <c r="M317" s="160"/>
      <c r="N317" s="258"/>
      <c r="O317" s="160"/>
      <c r="P317" s="365"/>
      <c r="Q317" s="187"/>
      <c r="R317" s="90"/>
    </row>
    <row r="318" spans="1:18" ht="26.25" x14ac:dyDescent="0.25">
      <c r="A318" s="40"/>
      <c r="B318" s="145" t="s">
        <v>520</v>
      </c>
      <c r="C318" s="511"/>
      <c r="D318" s="446">
        <f>E318+G318</f>
        <v>0</v>
      </c>
      <c r="E318" s="158"/>
      <c r="F318" s="256"/>
      <c r="G318" s="158"/>
      <c r="H318" s="257">
        <f t="shared" si="271"/>
        <v>0</v>
      </c>
      <c r="I318" s="159"/>
      <c r="J318" s="257"/>
      <c r="K318" s="159"/>
      <c r="L318" s="258">
        <f t="shared" si="269"/>
        <v>0</v>
      </c>
      <c r="M318" s="160">
        <f t="shared" si="273"/>
        <v>0</v>
      </c>
      <c r="N318" s="258">
        <f t="shared" si="273"/>
        <v>0</v>
      </c>
      <c r="O318" s="160">
        <f t="shared" si="273"/>
        <v>0</v>
      </c>
      <c r="P318" s="365"/>
      <c r="Q318" s="187"/>
      <c r="R318" s="90"/>
    </row>
    <row r="319" spans="1:18" s="37" customFormat="1" ht="25.5" hidden="1" x14ac:dyDescent="0.25">
      <c r="A319" s="222"/>
      <c r="B319" s="308" t="s">
        <v>388</v>
      </c>
      <c r="C319" s="511" t="s">
        <v>30</v>
      </c>
      <c r="D319" s="256">
        <f t="shared" si="267"/>
        <v>0</v>
      </c>
      <c r="E319" s="158"/>
      <c r="F319" s="256"/>
      <c r="G319" s="158"/>
      <c r="H319" s="257">
        <f t="shared" si="271"/>
        <v>0</v>
      </c>
      <c r="I319" s="159"/>
      <c r="J319" s="257"/>
      <c r="K319" s="159"/>
      <c r="L319" s="258">
        <f t="shared" si="269"/>
        <v>0</v>
      </c>
      <c r="M319" s="160">
        <f t="shared" si="273"/>
        <v>0</v>
      </c>
      <c r="N319" s="258">
        <f t="shared" si="273"/>
        <v>0</v>
      </c>
      <c r="O319" s="160">
        <f t="shared" si="273"/>
        <v>0</v>
      </c>
      <c r="P319" s="365"/>
      <c r="Q319" s="195"/>
      <c r="R319" s="196"/>
    </row>
    <row r="320" spans="1:18" x14ac:dyDescent="0.25">
      <c r="A320" s="32" t="s">
        <v>136</v>
      </c>
      <c r="B320" s="35" t="s">
        <v>29</v>
      </c>
      <c r="C320" s="514" t="s">
        <v>30</v>
      </c>
      <c r="D320" s="205">
        <f t="shared" si="267"/>
        <v>3.4</v>
      </c>
      <c r="E320" s="150">
        <v>3.4</v>
      </c>
      <c r="F320" s="205">
        <v>2.6</v>
      </c>
      <c r="G320" s="150">
        <f>G322+G323</f>
        <v>0</v>
      </c>
      <c r="H320" s="206">
        <f t="shared" si="271"/>
        <v>0</v>
      </c>
      <c r="I320" s="151"/>
      <c r="J320" s="206"/>
      <c r="K320" s="151">
        <f>K322+K323</f>
        <v>0</v>
      </c>
      <c r="L320" s="207">
        <f t="shared" si="269"/>
        <v>3.4</v>
      </c>
      <c r="M320" s="152">
        <f t="shared" si="273"/>
        <v>3.4</v>
      </c>
      <c r="N320" s="207">
        <f t="shared" si="273"/>
        <v>2.6</v>
      </c>
      <c r="O320" s="152">
        <f t="shared" si="273"/>
        <v>0</v>
      </c>
      <c r="P320" s="365"/>
      <c r="Q320" s="187"/>
      <c r="R320" s="90"/>
    </row>
    <row r="321" spans="1:18" hidden="1" x14ac:dyDescent="0.25">
      <c r="A321" s="40"/>
      <c r="B321" s="142" t="s">
        <v>194</v>
      </c>
      <c r="C321" s="507"/>
      <c r="D321" s="256"/>
      <c r="E321" s="158"/>
      <c r="F321" s="256"/>
      <c r="G321" s="158"/>
      <c r="H321" s="257"/>
      <c r="I321" s="159"/>
      <c r="J321" s="257"/>
      <c r="K321" s="159"/>
      <c r="L321" s="258"/>
      <c r="M321" s="160"/>
      <c r="N321" s="258"/>
      <c r="O321" s="160"/>
      <c r="P321" s="365"/>
      <c r="Q321" s="187"/>
      <c r="R321" s="90"/>
    </row>
    <row r="322" spans="1:18" ht="26.25" x14ac:dyDescent="0.25">
      <c r="A322" s="40"/>
      <c r="B322" s="145" t="s">
        <v>520</v>
      </c>
      <c r="C322" s="512"/>
      <c r="D322" s="430">
        <f>E322+G322</f>
        <v>0</v>
      </c>
      <c r="E322" s="153"/>
      <c r="F322" s="306"/>
      <c r="G322" s="153"/>
      <c r="H322" s="285">
        <f t="shared" si="271"/>
        <v>0</v>
      </c>
      <c r="I322" s="154"/>
      <c r="J322" s="285"/>
      <c r="K322" s="154"/>
      <c r="L322" s="286">
        <f t="shared" si="269"/>
        <v>0</v>
      </c>
      <c r="M322" s="155">
        <f t="shared" si="273"/>
        <v>0</v>
      </c>
      <c r="N322" s="286">
        <f t="shared" si="273"/>
        <v>0</v>
      </c>
      <c r="O322" s="155">
        <f t="shared" si="273"/>
        <v>0</v>
      </c>
      <c r="P322" s="365"/>
      <c r="Q322" s="187"/>
      <c r="R322" s="90"/>
    </row>
    <row r="323" spans="1:18" s="37" customFormat="1" ht="25.5" hidden="1" x14ac:dyDescent="0.25">
      <c r="A323" s="222"/>
      <c r="B323" s="503" t="s">
        <v>388</v>
      </c>
      <c r="C323" s="451" t="s">
        <v>30</v>
      </c>
      <c r="D323" s="158">
        <f t="shared" si="267"/>
        <v>0</v>
      </c>
      <c r="E323" s="336"/>
      <c r="F323" s="158"/>
      <c r="G323" s="254"/>
      <c r="H323" s="154">
        <f t="shared" si="271"/>
        <v>0</v>
      </c>
      <c r="I323" s="154"/>
      <c r="J323" s="154"/>
      <c r="K323" s="154"/>
      <c r="L323" s="155">
        <f t="shared" si="269"/>
        <v>0</v>
      </c>
      <c r="M323" s="155">
        <f t="shared" si="273"/>
        <v>0</v>
      </c>
      <c r="N323" s="155">
        <f t="shared" si="273"/>
        <v>0</v>
      </c>
      <c r="O323" s="155">
        <f t="shared" si="273"/>
        <v>0</v>
      </c>
      <c r="P323" s="365"/>
      <c r="Q323" s="195"/>
      <c r="R323" s="196"/>
    </row>
    <row r="324" spans="1:18" x14ac:dyDescent="0.25">
      <c r="A324" s="32" t="s">
        <v>137</v>
      </c>
      <c r="B324" s="29" t="s">
        <v>64</v>
      </c>
      <c r="C324" s="622" t="s">
        <v>30</v>
      </c>
      <c r="D324" s="150">
        <f t="shared" si="267"/>
        <v>7.1</v>
      </c>
      <c r="E324" s="202">
        <v>7.1</v>
      </c>
      <c r="F324" s="150">
        <v>5.4</v>
      </c>
      <c r="G324" s="191"/>
      <c r="H324" s="151">
        <f t="shared" si="271"/>
        <v>0</v>
      </c>
      <c r="I324" s="192"/>
      <c r="J324" s="151"/>
      <c r="K324" s="151"/>
      <c r="L324" s="152">
        <f t="shared" si="269"/>
        <v>7.1</v>
      </c>
      <c r="M324" s="152">
        <f t="shared" si="273"/>
        <v>7.1</v>
      </c>
      <c r="N324" s="152">
        <f t="shared" si="273"/>
        <v>5.4</v>
      </c>
      <c r="O324" s="152">
        <f t="shared" si="273"/>
        <v>0</v>
      </c>
      <c r="P324" s="365"/>
      <c r="Q324" s="187"/>
      <c r="R324" s="90"/>
    </row>
    <row r="325" spans="1:18" ht="26.25" x14ac:dyDescent="0.25">
      <c r="A325" s="222"/>
      <c r="B325" s="145" t="s">
        <v>520</v>
      </c>
      <c r="C325" s="618"/>
      <c r="D325" s="153" t="s">
        <v>173</v>
      </c>
      <c r="E325" s="203"/>
      <c r="F325" s="153"/>
      <c r="G325" s="193"/>
      <c r="H325" s="154">
        <f t="shared" si="271"/>
        <v>0</v>
      </c>
      <c r="I325" s="194"/>
      <c r="J325" s="154"/>
      <c r="K325" s="154"/>
      <c r="L325" s="155"/>
      <c r="M325" s="155"/>
      <c r="N325" s="155"/>
      <c r="O325" s="155"/>
      <c r="P325" s="365"/>
      <c r="Q325" s="187"/>
      <c r="R325" s="90"/>
    </row>
    <row r="326" spans="1:18" x14ac:dyDescent="0.25">
      <c r="A326" s="493" t="s">
        <v>138</v>
      </c>
      <c r="B326" s="21" t="s">
        <v>179</v>
      </c>
      <c r="C326" s="204"/>
      <c r="D326" s="21">
        <f>D266+D270+D274+D278+D282+D286+D288+D292+D296+D300+D304+D308+D312+D316+D320+D324</f>
        <v>1371.0000000000002</v>
      </c>
      <c r="E326" s="21">
        <f t="shared" ref="E326:G326" si="274">E266+E270+E274+E278+E282+E286+E288+E292+E296+E300+E304+E308+E312+E316+E320+E324</f>
        <v>26</v>
      </c>
      <c r="F326" s="21">
        <f t="shared" si="274"/>
        <v>19.8</v>
      </c>
      <c r="G326" s="21">
        <f t="shared" si="274"/>
        <v>1345</v>
      </c>
      <c r="H326" s="21">
        <f>H266+H270+H274+H278+H282+H286+H288+H292+H296+H300+H304+H308+H312+H316+H320+H324</f>
        <v>399.3</v>
      </c>
      <c r="I326" s="21">
        <f t="shared" ref="I326:O326" si="275">I266+I270+I274+I278+I282+I286+I288+I292+I296+I300+I304+I308+I312+I316+I320+I324</f>
        <v>0.6</v>
      </c>
      <c r="J326" s="21">
        <f t="shared" si="275"/>
        <v>0.4</v>
      </c>
      <c r="K326" s="21">
        <f t="shared" si="275"/>
        <v>398.7</v>
      </c>
      <c r="L326" s="21">
        <f t="shared" si="275"/>
        <v>1770.3000000000002</v>
      </c>
      <c r="M326" s="21">
        <f t="shared" si="275"/>
        <v>26.6</v>
      </c>
      <c r="N326" s="21">
        <f t="shared" si="275"/>
        <v>20.2</v>
      </c>
      <c r="O326" s="21">
        <f t="shared" si="275"/>
        <v>1743.7</v>
      </c>
      <c r="P326" s="366"/>
    </row>
    <row r="327" spans="1:18" ht="15.95" customHeight="1" x14ac:dyDescent="0.25">
      <c r="A327" s="40" t="s">
        <v>139</v>
      </c>
      <c r="B327" s="523" t="s">
        <v>68</v>
      </c>
      <c r="C327" s="647"/>
      <c r="D327" s="524"/>
      <c r="E327" s="524"/>
      <c r="F327" s="524"/>
      <c r="G327" s="524"/>
      <c r="H327" s="524"/>
      <c r="I327" s="524"/>
      <c r="J327" s="524"/>
      <c r="K327" s="524"/>
      <c r="L327" s="524"/>
      <c r="M327" s="524"/>
      <c r="N327" s="524"/>
      <c r="O327" s="525"/>
      <c r="P327" s="351"/>
    </row>
    <row r="328" spans="1:18" ht="15.75" customHeight="1" x14ac:dyDescent="0.25">
      <c r="A328" s="374" t="s">
        <v>183</v>
      </c>
      <c r="B328" s="35" t="s">
        <v>20</v>
      </c>
      <c r="C328" s="658">
        <v>10</v>
      </c>
      <c r="D328" s="150">
        <f>E328+G328</f>
        <v>0</v>
      </c>
      <c r="E328" s="150">
        <f>E330+E331</f>
        <v>0</v>
      </c>
      <c r="F328" s="150">
        <f>F330+F331</f>
        <v>0</v>
      </c>
      <c r="G328" s="191">
        <f>G330+G331</f>
        <v>0</v>
      </c>
      <c r="H328" s="151">
        <f>I328+K328</f>
        <v>36.300000000000004</v>
      </c>
      <c r="I328" s="192">
        <v>3.6</v>
      </c>
      <c r="J328" s="151">
        <v>2.7</v>
      </c>
      <c r="K328" s="151">
        <v>32.700000000000003</v>
      </c>
      <c r="L328" s="152">
        <f>M328+O328</f>
        <v>36.300000000000004</v>
      </c>
      <c r="M328" s="152">
        <f t="shared" ref="M328:O332" si="276">E328+I328</f>
        <v>3.6</v>
      </c>
      <c r="N328" s="152">
        <f t="shared" si="276"/>
        <v>2.7</v>
      </c>
      <c r="O328" s="152">
        <f t="shared" si="276"/>
        <v>32.700000000000003</v>
      </c>
      <c r="P328" s="365"/>
    </row>
    <row r="329" spans="1:18" ht="19.5" hidden="1" customHeight="1" x14ac:dyDescent="0.25">
      <c r="A329" s="219"/>
      <c r="B329" s="142" t="s">
        <v>194</v>
      </c>
      <c r="C329" s="502"/>
      <c r="D329" s="158"/>
      <c r="E329" s="158"/>
      <c r="F329" s="158"/>
      <c r="G329" s="254"/>
      <c r="H329" s="154"/>
      <c r="I329" s="255"/>
      <c r="J329" s="159"/>
      <c r="K329" s="159"/>
      <c r="L329" s="160"/>
      <c r="M329" s="160"/>
      <c r="N329" s="160"/>
      <c r="O329" s="160"/>
      <c r="P329" s="365"/>
    </row>
    <row r="330" spans="1:18" ht="39" hidden="1" customHeight="1" x14ac:dyDescent="0.25">
      <c r="A330" s="219"/>
      <c r="B330" s="653" t="s">
        <v>397</v>
      </c>
      <c r="C330" s="502" t="s">
        <v>24</v>
      </c>
      <c r="D330" s="150">
        <f>E330+G330</f>
        <v>0</v>
      </c>
      <c r="E330" s="150"/>
      <c r="F330" s="150"/>
      <c r="G330" s="191"/>
      <c r="H330" s="151">
        <f>I330+K330</f>
        <v>0</v>
      </c>
      <c r="I330" s="192"/>
      <c r="J330" s="151"/>
      <c r="K330" s="151"/>
      <c r="L330" s="152">
        <f>M330+O330</f>
        <v>0</v>
      </c>
      <c r="M330" s="152">
        <f t="shared" si="276"/>
        <v>0</v>
      </c>
      <c r="N330" s="152">
        <f t="shared" si="276"/>
        <v>0</v>
      </c>
      <c r="O330" s="152">
        <f t="shared" si="276"/>
        <v>0</v>
      </c>
      <c r="P330" s="365"/>
    </row>
    <row r="331" spans="1:18" ht="26.25" x14ac:dyDescent="0.25">
      <c r="A331" s="290"/>
      <c r="B331" s="655" t="s">
        <v>442</v>
      </c>
      <c r="C331" s="659"/>
      <c r="D331" s="153">
        <f>E331+G331</f>
        <v>0</v>
      </c>
      <c r="E331" s="153"/>
      <c r="F331" s="153"/>
      <c r="G331" s="193"/>
      <c r="H331" s="154">
        <f>I331+K331</f>
        <v>0</v>
      </c>
      <c r="I331" s="194"/>
      <c r="J331" s="154"/>
      <c r="K331" s="154"/>
      <c r="L331" s="155">
        <f>M331+O331</f>
        <v>0</v>
      </c>
      <c r="M331" s="155">
        <f t="shared" si="276"/>
        <v>0</v>
      </c>
      <c r="N331" s="155">
        <f t="shared" si="276"/>
        <v>0</v>
      </c>
      <c r="O331" s="155">
        <f t="shared" si="276"/>
        <v>0</v>
      </c>
      <c r="P331" s="365"/>
    </row>
    <row r="332" spans="1:18" s="37" customFormat="1" x14ac:dyDescent="0.25">
      <c r="A332" s="32" t="s">
        <v>164</v>
      </c>
      <c r="B332" s="26" t="s">
        <v>52</v>
      </c>
      <c r="C332" s="577" t="s">
        <v>24</v>
      </c>
      <c r="D332" s="344">
        <f>E332+G332</f>
        <v>4.5999999999999996</v>
      </c>
      <c r="E332" s="256">
        <v>4.5999999999999996</v>
      </c>
      <c r="F332" s="158">
        <v>3.5</v>
      </c>
      <c r="G332" s="256"/>
      <c r="H332" s="159">
        <f>I332+K332</f>
        <v>0</v>
      </c>
      <c r="I332" s="257"/>
      <c r="J332" s="159"/>
      <c r="K332" s="257"/>
      <c r="L332" s="160">
        <f>M332+O332</f>
        <v>4.5999999999999996</v>
      </c>
      <c r="M332" s="258">
        <f t="shared" si="276"/>
        <v>4.5999999999999996</v>
      </c>
      <c r="N332" s="160">
        <f t="shared" si="276"/>
        <v>3.5</v>
      </c>
      <c r="O332" s="260">
        <f t="shared" si="276"/>
        <v>0</v>
      </c>
      <c r="P332" s="365"/>
      <c r="Q332" s="2"/>
      <c r="R332" s="2"/>
    </row>
    <row r="333" spans="1:18" s="37" customFormat="1" ht="26.25" x14ac:dyDescent="0.25">
      <c r="A333" s="222"/>
      <c r="B333" s="145" t="s">
        <v>520</v>
      </c>
      <c r="C333" s="577"/>
      <c r="D333" s="158"/>
      <c r="E333" s="158"/>
      <c r="F333" s="158"/>
      <c r="G333" s="256"/>
      <c r="H333" s="159"/>
      <c r="I333" s="257"/>
      <c r="J333" s="159"/>
      <c r="K333" s="257"/>
      <c r="L333" s="160"/>
      <c r="M333" s="258"/>
      <c r="N333" s="160"/>
      <c r="O333" s="260"/>
      <c r="P333" s="365"/>
      <c r="Q333" s="2"/>
      <c r="R333" s="2"/>
    </row>
    <row r="334" spans="1:18" s="37" customFormat="1" x14ac:dyDescent="0.25">
      <c r="A334" s="32" t="s">
        <v>140</v>
      </c>
      <c r="B334" s="29" t="s">
        <v>53</v>
      </c>
      <c r="C334" s="620" t="s">
        <v>24</v>
      </c>
      <c r="D334" s="150">
        <f>E334+G334</f>
        <v>5.0999999999999996</v>
      </c>
      <c r="E334" s="150">
        <f>E336+E337</f>
        <v>5.0999999999999996</v>
      </c>
      <c r="F334" s="150">
        <f t="shared" ref="F334:O334" si="277">F336+F337</f>
        <v>3.9</v>
      </c>
      <c r="G334" s="191">
        <f t="shared" si="277"/>
        <v>0</v>
      </c>
      <c r="H334" s="151">
        <f t="shared" si="277"/>
        <v>63.3</v>
      </c>
      <c r="I334" s="192">
        <f t="shared" si="277"/>
        <v>63.3</v>
      </c>
      <c r="J334" s="151">
        <f t="shared" si="277"/>
        <v>38.9</v>
      </c>
      <c r="K334" s="151">
        <f t="shared" si="277"/>
        <v>0</v>
      </c>
      <c r="L334" s="152">
        <f t="shared" si="277"/>
        <v>68.399999999999991</v>
      </c>
      <c r="M334" s="152">
        <f t="shared" si="277"/>
        <v>68.399999999999991</v>
      </c>
      <c r="N334" s="152">
        <f t="shared" si="277"/>
        <v>42.8</v>
      </c>
      <c r="O334" s="152">
        <f t="shared" si="277"/>
        <v>0</v>
      </c>
      <c r="P334" s="365"/>
      <c r="Q334" s="2"/>
      <c r="R334" s="2"/>
    </row>
    <row r="335" spans="1:18" s="37" customFormat="1" ht="15" customHeight="1" x14ac:dyDescent="0.25">
      <c r="A335" s="40"/>
      <c r="B335" s="142" t="s">
        <v>194</v>
      </c>
      <c r="C335" s="621"/>
      <c r="D335" s="158"/>
      <c r="E335" s="158"/>
      <c r="F335" s="158"/>
      <c r="G335" s="254"/>
      <c r="H335" s="154"/>
      <c r="I335" s="255"/>
      <c r="J335" s="159"/>
      <c r="K335" s="159"/>
      <c r="L335" s="160"/>
      <c r="M335" s="160"/>
      <c r="N335" s="160"/>
      <c r="O335" s="160"/>
      <c r="P335" s="365"/>
      <c r="Q335" s="2"/>
      <c r="R335" s="2"/>
    </row>
    <row r="336" spans="1:18" s="37" customFormat="1" ht="26.25" x14ac:dyDescent="0.25">
      <c r="A336" s="40"/>
      <c r="B336" s="145" t="s">
        <v>520</v>
      </c>
      <c r="C336" s="621"/>
      <c r="D336" s="63">
        <f>E336+G336</f>
        <v>5.0999999999999996</v>
      </c>
      <c r="E336" s="63">
        <v>5.0999999999999996</v>
      </c>
      <c r="F336" s="63">
        <v>3.9</v>
      </c>
      <c r="G336" s="63"/>
      <c r="H336" s="64">
        <f>I336+K336</f>
        <v>0</v>
      </c>
      <c r="I336" s="64"/>
      <c r="J336" s="64"/>
      <c r="K336" s="64"/>
      <c r="L336" s="65">
        <f>M336+O336</f>
        <v>5.0999999999999996</v>
      </c>
      <c r="M336" s="65">
        <f t="shared" ref="M336:O343" si="278">E336+I336</f>
        <v>5.0999999999999996</v>
      </c>
      <c r="N336" s="65">
        <f t="shared" si="278"/>
        <v>3.9</v>
      </c>
      <c r="O336" s="65">
        <f t="shared" si="278"/>
        <v>0</v>
      </c>
      <c r="P336" s="365"/>
      <c r="Q336" s="2"/>
      <c r="R336" s="2"/>
    </row>
    <row r="337" spans="1:22" s="37" customFormat="1" ht="26.25" x14ac:dyDescent="0.25">
      <c r="A337" s="222"/>
      <c r="B337" s="345" t="s">
        <v>442</v>
      </c>
      <c r="C337" s="577"/>
      <c r="D337" s="344">
        <f>E337+G337</f>
        <v>0</v>
      </c>
      <c r="E337" s="153"/>
      <c r="F337" s="153"/>
      <c r="G337" s="153"/>
      <c r="H337" s="159">
        <f>I337+K337</f>
        <v>63.3</v>
      </c>
      <c r="I337" s="154">
        <v>63.3</v>
      </c>
      <c r="J337" s="154">
        <v>38.9</v>
      </c>
      <c r="K337" s="154"/>
      <c r="L337" s="160">
        <f>M337+O337</f>
        <v>63.3</v>
      </c>
      <c r="M337" s="155">
        <f t="shared" si="278"/>
        <v>63.3</v>
      </c>
      <c r="N337" s="155">
        <f t="shared" si="278"/>
        <v>38.9</v>
      </c>
      <c r="O337" s="155">
        <f t="shared" si="278"/>
        <v>0</v>
      </c>
      <c r="P337" s="365"/>
      <c r="Q337" s="2"/>
      <c r="R337" s="2"/>
    </row>
    <row r="338" spans="1:22" s="37" customFormat="1" x14ac:dyDescent="0.25">
      <c r="A338" s="374" t="s">
        <v>183</v>
      </c>
      <c r="B338" s="35" t="s">
        <v>69</v>
      </c>
      <c r="C338" s="497" t="s">
        <v>24</v>
      </c>
      <c r="D338" s="202">
        <f>E338+G338</f>
        <v>74.3</v>
      </c>
      <c r="E338" s="150">
        <f>SUM(E340:E342)</f>
        <v>74.3</v>
      </c>
      <c r="F338" s="150">
        <f t="shared" ref="F338:G338" si="279">SUM(F340:F342)</f>
        <v>47.300000000000004</v>
      </c>
      <c r="G338" s="150">
        <f t="shared" si="279"/>
        <v>0</v>
      </c>
      <c r="H338" s="151">
        <f>I338+K338</f>
        <v>0</v>
      </c>
      <c r="I338" s="151">
        <f>SUM(I340:I342)</f>
        <v>0</v>
      </c>
      <c r="J338" s="151">
        <f t="shared" ref="J338:K338" si="280">SUM(J340:J342)</f>
        <v>0</v>
      </c>
      <c r="K338" s="151">
        <f t="shared" si="280"/>
        <v>0</v>
      </c>
      <c r="L338" s="152">
        <f>M338+O338</f>
        <v>74.3</v>
      </c>
      <c r="M338" s="152">
        <f t="shared" si="278"/>
        <v>74.3</v>
      </c>
      <c r="N338" s="152">
        <f t="shared" si="278"/>
        <v>47.300000000000004</v>
      </c>
      <c r="O338" s="152">
        <f t="shared" si="278"/>
        <v>0</v>
      </c>
      <c r="P338" s="365"/>
      <c r="Q338" s="2"/>
      <c r="R338" s="2"/>
    </row>
    <row r="339" spans="1:22" s="37" customFormat="1" x14ac:dyDescent="0.25">
      <c r="A339" s="219"/>
      <c r="B339" s="142" t="s">
        <v>194</v>
      </c>
      <c r="C339" s="499"/>
      <c r="D339" s="336"/>
      <c r="E339" s="158"/>
      <c r="F339" s="158"/>
      <c r="G339" s="254"/>
      <c r="H339" s="159"/>
      <c r="I339" s="159"/>
      <c r="J339" s="159"/>
      <c r="K339" s="357"/>
      <c r="L339" s="160"/>
      <c r="M339" s="160"/>
      <c r="N339" s="160"/>
      <c r="O339" s="160"/>
      <c r="P339" s="365"/>
      <c r="Q339" s="2"/>
      <c r="R339" s="2"/>
    </row>
    <row r="340" spans="1:22" s="37" customFormat="1" ht="26.25" x14ac:dyDescent="0.25">
      <c r="A340" s="219"/>
      <c r="B340" s="145" t="s">
        <v>520</v>
      </c>
      <c r="C340" s="499"/>
      <c r="D340" s="63">
        <f>E340+G340</f>
        <v>9.3000000000000007</v>
      </c>
      <c r="E340" s="424">
        <v>9.3000000000000007</v>
      </c>
      <c r="F340" s="424">
        <v>7.1</v>
      </c>
      <c r="G340" s="424"/>
      <c r="H340" s="64">
        <f>I340+K340</f>
        <v>0</v>
      </c>
      <c r="I340" s="64"/>
      <c r="J340" s="64"/>
      <c r="K340" s="64"/>
      <c r="L340" s="65">
        <f>M340+O340</f>
        <v>9.3000000000000007</v>
      </c>
      <c r="M340" s="152">
        <f>E340+I340</f>
        <v>9.3000000000000007</v>
      </c>
      <c r="N340" s="152">
        <f t="shared" ref="N340:O340" si="281">F340+J340</f>
        <v>7.1</v>
      </c>
      <c r="O340" s="152">
        <f t="shared" si="281"/>
        <v>0</v>
      </c>
      <c r="P340" s="365"/>
      <c r="Q340" s="2"/>
      <c r="R340" s="2"/>
    </row>
    <row r="341" spans="1:22" s="37" customFormat="1" ht="25.5" hidden="1" x14ac:dyDescent="0.25">
      <c r="A341" s="219"/>
      <c r="B341" s="259" t="s">
        <v>388</v>
      </c>
      <c r="C341" s="499" t="s">
        <v>24</v>
      </c>
      <c r="D341" s="63">
        <f>E341+G341</f>
        <v>0</v>
      </c>
      <c r="E341" s="63"/>
      <c r="F341" s="63"/>
      <c r="G341" s="63"/>
      <c r="H341" s="64">
        <f>I341+K341</f>
        <v>0</v>
      </c>
      <c r="I341" s="64"/>
      <c r="J341" s="64"/>
      <c r="K341" s="64"/>
      <c r="L341" s="65">
        <f>M341+O341</f>
        <v>0</v>
      </c>
      <c r="M341" s="65">
        <f t="shared" si="278"/>
        <v>0</v>
      </c>
      <c r="N341" s="65">
        <f t="shared" si="278"/>
        <v>0</v>
      </c>
      <c r="O341" s="65">
        <f t="shared" si="278"/>
        <v>0</v>
      </c>
      <c r="P341" s="365"/>
      <c r="Q341" s="2"/>
      <c r="R341" s="2"/>
    </row>
    <row r="342" spans="1:22" s="37" customFormat="1" ht="26.25" x14ac:dyDescent="0.25">
      <c r="A342" s="219"/>
      <c r="B342" s="253" t="s">
        <v>353</v>
      </c>
      <c r="C342" s="499"/>
      <c r="D342" s="150">
        <f>E342+G342</f>
        <v>65</v>
      </c>
      <c r="E342" s="150">
        <v>65</v>
      </c>
      <c r="F342" s="150">
        <v>40.200000000000003</v>
      </c>
      <c r="G342" s="150"/>
      <c r="H342" s="64">
        <f>I342+K342</f>
        <v>0</v>
      </c>
      <c r="I342" s="151"/>
      <c r="J342" s="151"/>
      <c r="K342" s="151"/>
      <c r="L342" s="152">
        <f>M342+O342</f>
        <v>65</v>
      </c>
      <c r="M342" s="152">
        <f>E342+I342</f>
        <v>65</v>
      </c>
      <c r="N342" s="152">
        <f t="shared" si="278"/>
        <v>40.200000000000003</v>
      </c>
      <c r="O342" s="152">
        <f t="shared" si="278"/>
        <v>0</v>
      </c>
      <c r="P342" s="365"/>
      <c r="Q342" s="2"/>
      <c r="R342" s="2"/>
    </row>
    <row r="343" spans="1:22" s="37" customFormat="1" hidden="1" x14ac:dyDescent="0.25">
      <c r="A343" s="32" t="s">
        <v>183</v>
      </c>
      <c r="B343" s="17" t="s">
        <v>167</v>
      </c>
      <c r="C343" s="497" t="s">
        <v>24</v>
      </c>
      <c r="D343" s="150">
        <f>E343+G343</f>
        <v>0</v>
      </c>
      <c r="E343" s="150"/>
      <c r="F343" s="205"/>
      <c r="G343" s="191"/>
      <c r="H343" s="151">
        <f>I343+K343</f>
        <v>0</v>
      </c>
      <c r="I343" s="192"/>
      <c r="J343" s="206"/>
      <c r="K343" s="151"/>
      <c r="L343" s="152">
        <f>M343+O343</f>
        <v>0</v>
      </c>
      <c r="M343" s="152">
        <f t="shared" ref="M343" si="282">E343+I343</f>
        <v>0</v>
      </c>
      <c r="N343" s="152">
        <f t="shared" si="278"/>
        <v>0</v>
      </c>
      <c r="O343" s="152">
        <f t="shared" si="278"/>
        <v>0</v>
      </c>
      <c r="P343" s="365"/>
      <c r="Q343" s="2"/>
      <c r="R343" s="2"/>
    </row>
    <row r="344" spans="1:22" s="37" customFormat="1" ht="26.25" hidden="1" x14ac:dyDescent="0.25">
      <c r="A344" s="222"/>
      <c r="B344" s="447" t="s">
        <v>520</v>
      </c>
      <c r="C344" s="498"/>
      <c r="D344" s="193"/>
      <c r="E344" s="153"/>
      <c r="F344" s="306"/>
      <c r="G344" s="193"/>
      <c r="H344" s="154"/>
      <c r="I344" s="194"/>
      <c r="J344" s="285"/>
      <c r="K344" s="154"/>
      <c r="L344" s="286"/>
      <c r="M344" s="155"/>
      <c r="N344" s="286"/>
      <c r="O344" s="155"/>
      <c r="P344" s="365"/>
      <c r="Q344" s="218"/>
      <c r="R344" s="218"/>
      <c r="S344" s="452"/>
      <c r="T344" s="452"/>
      <c r="U344" s="452"/>
      <c r="V344" s="452"/>
    </row>
    <row r="345" spans="1:22" s="37" customFormat="1" x14ac:dyDescent="0.25">
      <c r="A345" s="374" t="s">
        <v>184</v>
      </c>
      <c r="B345" s="29" t="s">
        <v>532</v>
      </c>
      <c r="C345" s="494" t="s">
        <v>24</v>
      </c>
      <c r="D345" s="150">
        <f>E345+G345</f>
        <v>1.3</v>
      </c>
      <c r="E345" s="150">
        <v>1.3</v>
      </c>
      <c r="F345" s="205">
        <v>1</v>
      </c>
      <c r="G345" s="191"/>
      <c r="H345" s="151">
        <f>I345+K345</f>
        <v>0</v>
      </c>
      <c r="I345" s="192"/>
      <c r="J345" s="206"/>
      <c r="K345" s="151"/>
      <c r="L345" s="152">
        <f>M345+O345</f>
        <v>1.3</v>
      </c>
      <c r="M345" s="152">
        <f t="shared" ref="M345:O345" si="283">E345+I345</f>
        <v>1.3</v>
      </c>
      <c r="N345" s="152">
        <f t="shared" si="283"/>
        <v>1</v>
      </c>
      <c r="O345" s="152">
        <f t="shared" si="283"/>
        <v>0</v>
      </c>
      <c r="P345" s="365"/>
      <c r="Q345" s="2"/>
      <c r="R345" s="2"/>
    </row>
    <row r="346" spans="1:22" s="37" customFormat="1" ht="26.25" x14ac:dyDescent="0.25">
      <c r="A346" s="290"/>
      <c r="B346" s="149" t="s">
        <v>520</v>
      </c>
      <c r="C346" s="495"/>
      <c r="D346" s="193"/>
      <c r="E346" s="153"/>
      <c r="F346" s="306"/>
      <c r="G346" s="193"/>
      <c r="H346" s="154"/>
      <c r="I346" s="194"/>
      <c r="J346" s="285"/>
      <c r="K346" s="154"/>
      <c r="L346" s="286"/>
      <c r="M346" s="155"/>
      <c r="N346" s="286"/>
      <c r="O346" s="155"/>
      <c r="P346" s="365"/>
      <c r="Q346" s="218"/>
      <c r="R346" s="218"/>
      <c r="S346" s="452"/>
      <c r="T346" s="452"/>
      <c r="U346" s="452"/>
      <c r="V346" s="452"/>
    </row>
    <row r="347" spans="1:22" ht="15.75" customHeight="1" x14ac:dyDescent="0.25">
      <c r="A347" s="492" t="s">
        <v>185</v>
      </c>
      <c r="B347" s="80" t="s">
        <v>180</v>
      </c>
      <c r="C347" s="660"/>
      <c r="D347" s="21">
        <f t="shared" ref="D347:K347" si="284">D338+D328+D332+D334+D343+D345</f>
        <v>85.299999999999983</v>
      </c>
      <c r="E347" s="21">
        <f t="shared" si="284"/>
        <v>85.299999999999983</v>
      </c>
      <c r="F347" s="21">
        <f t="shared" si="284"/>
        <v>55.7</v>
      </c>
      <c r="G347" s="21">
        <f t="shared" si="284"/>
        <v>0</v>
      </c>
      <c r="H347" s="21">
        <f t="shared" si="284"/>
        <v>99.6</v>
      </c>
      <c r="I347" s="21">
        <f t="shared" si="284"/>
        <v>66.899999999999991</v>
      </c>
      <c r="J347" s="21">
        <f t="shared" si="284"/>
        <v>41.6</v>
      </c>
      <c r="K347" s="21">
        <f t="shared" si="284"/>
        <v>32.700000000000003</v>
      </c>
      <c r="L347" s="21">
        <f t="shared" ref="L347" si="285">M347+O347</f>
        <v>184.89999999999998</v>
      </c>
      <c r="M347" s="21">
        <f>M338+M328+M332+M334+M343+M345</f>
        <v>152.19999999999999</v>
      </c>
      <c r="N347" s="21">
        <f>N338+N328+N332+N334+N343+N345</f>
        <v>97.300000000000011</v>
      </c>
      <c r="O347" s="21">
        <f>O338+O328+O332+O334+O343+O345</f>
        <v>32.700000000000003</v>
      </c>
      <c r="P347" s="366"/>
      <c r="Q347" s="218"/>
      <c r="R347" s="218"/>
      <c r="S347" s="218"/>
      <c r="T347" s="218"/>
      <c r="U347" s="218"/>
      <c r="V347" s="218"/>
    </row>
    <row r="348" spans="1:22" x14ac:dyDescent="0.25">
      <c r="A348" s="414" t="s">
        <v>186</v>
      </c>
      <c r="B348" s="394" t="s">
        <v>172</v>
      </c>
      <c r="C348" s="369"/>
      <c r="D348" s="27">
        <f>D351+D352+D353+D354+D356+D355+D357+D358+D359+D360+D361+D364+D365+D350+D362+D363</f>
        <v>5389.7999999999993</v>
      </c>
      <c r="E348" s="21">
        <f t="shared" ref="E348:O348" si="286">E351+E352+E353+E354+E356+E355+E357+E358+E359+E360+E361+E364+E365+E350+E362+E363</f>
        <v>1802.5000000000002</v>
      </c>
      <c r="F348" s="21">
        <f t="shared" si="286"/>
        <v>602.9</v>
      </c>
      <c r="G348" s="21">
        <f t="shared" si="286"/>
        <v>3587.2999999999997</v>
      </c>
      <c r="H348" s="21">
        <f t="shared" si="286"/>
        <v>1955.7000000000003</v>
      </c>
      <c r="I348" s="21">
        <f t="shared" si="286"/>
        <v>277.60000000000002</v>
      </c>
      <c r="J348" s="21">
        <f t="shared" si="286"/>
        <v>56.899999999999991</v>
      </c>
      <c r="K348" s="21">
        <f t="shared" si="286"/>
        <v>1678.1000000000001</v>
      </c>
      <c r="L348" s="21">
        <f t="shared" si="286"/>
        <v>7345.5</v>
      </c>
      <c r="M348" s="21">
        <f t="shared" si="286"/>
        <v>2080.1</v>
      </c>
      <c r="N348" s="21">
        <f t="shared" si="286"/>
        <v>659.8</v>
      </c>
      <c r="O348" s="21">
        <f t="shared" si="286"/>
        <v>5265.4</v>
      </c>
      <c r="P348" s="366">
        <f t="shared" ref="P348:U348" si="287">P351+P352+P353+P354+P356+P355+P357+P358+P359+P360+P361+P364+P365</f>
        <v>0</v>
      </c>
      <c r="Q348" s="366">
        <f t="shared" si="287"/>
        <v>0</v>
      </c>
      <c r="R348" s="366">
        <f t="shared" si="287"/>
        <v>0</v>
      </c>
      <c r="S348" s="366">
        <f t="shared" si="287"/>
        <v>0</v>
      </c>
      <c r="T348" s="366">
        <f t="shared" si="287"/>
        <v>0</v>
      </c>
      <c r="U348" s="366">
        <f t="shared" si="287"/>
        <v>0</v>
      </c>
      <c r="V348" s="218"/>
    </row>
    <row r="349" spans="1:22" x14ac:dyDescent="0.25">
      <c r="A349" s="415"/>
      <c r="B349" s="661" t="s">
        <v>204</v>
      </c>
      <c r="C349" s="662"/>
      <c r="D349" s="301"/>
      <c r="E349" s="209"/>
      <c r="F349" s="209"/>
      <c r="G349" s="209"/>
      <c r="H349" s="210"/>
      <c r="I349" s="210"/>
      <c r="J349" s="210"/>
      <c r="K349" s="210"/>
      <c r="L349" s="312"/>
      <c r="M349" s="312"/>
      <c r="N349" s="312"/>
      <c r="O349" s="312"/>
      <c r="P349" s="368"/>
      <c r="Q349" s="315"/>
      <c r="R349" s="315"/>
    </row>
    <row r="350" spans="1:22" ht="26.25" x14ac:dyDescent="0.25">
      <c r="A350" s="415"/>
      <c r="B350" s="390" t="s">
        <v>351</v>
      </c>
      <c r="C350" s="662"/>
      <c r="D350" s="302">
        <f t="shared" ref="D350" si="288">E350+G350</f>
        <v>30.200000000000003</v>
      </c>
      <c r="E350" s="211">
        <f>E104+E116+E121+E134+E143+E152+E177+E198+E249</f>
        <v>30.200000000000003</v>
      </c>
      <c r="F350" s="211">
        <f>F104+F116+F121+F134+F143+F152+F177+F198+F249</f>
        <v>23.1</v>
      </c>
      <c r="G350" s="211"/>
      <c r="H350" s="212">
        <f t="shared" ref="H350:H351" si="289">I350+K350</f>
        <v>0</v>
      </c>
      <c r="I350" s="210">
        <f>I104+I116+I121+I134+I143+I152+I177+I198+I249</f>
        <v>0</v>
      </c>
      <c r="J350" s="210">
        <f>J104+J116+J121+J134+J143+J152+J177+J198+J249</f>
        <v>0</v>
      </c>
      <c r="K350" s="210"/>
      <c r="L350" s="663">
        <f>M350</f>
        <v>30.200000000000003</v>
      </c>
      <c r="M350" s="663">
        <f>M104+M116+M121+M134+M143+M177+M198+M249+M152</f>
        <v>30.200000000000003</v>
      </c>
      <c r="N350" s="663">
        <f>N104+N116+N121+N134+N143+N177+N198+N249+N152</f>
        <v>23.1</v>
      </c>
      <c r="O350" s="663"/>
      <c r="P350" s="368"/>
      <c r="Q350" s="315"/>
      <c r="R350" s="315"/>
    </row>
    <row r="351" spans="1:22" ht="25.5" x14ac:dyDescent="0.25">
      <c r="A351" s="415"/>
      <c r="B351" s="664" t="s">
        <v>317</v>
      </c>
      <c r="C351" s="662"/>
      <c r="D351" s="302">
        <f>E351+G351</f>
        <v>2320.6</v>
      </c>
      <c r="E351" s="211">
        <f>E28+E93+E106+E269</f>
        <v>0</v>
      </c>
      <c r="F351" s="211">
        <f>F28+F93+F106+F269</f>
        <v>0</v>
      </c>
      <c r="G351" s="211">
        <f>G28+G93+G106+G269</f>
        <v>2320.6</v>
      </c>
      <c r="H351" s="212">
        <f t="shared" si="289"/>
        <v>170</v>
      </c>
      <c r="I351" s="210">
        <f>I28+I93+I106+I269</f>
        <v>0</v>
      </c>
      <c r="J351" s="210">
        <f>J28+J93+J106+J269</f>
        <v>0</v>
      </c>
      <c r="K351" s="210">
        <f>K28+K93+K106+K269</f>
        <v>170</v>
      </c>
      <c r="L351" s="663">
        <f t="shared" ref="L351" si="290">M351+O351</f>
        <v>2490.6</v>
      </c>
      <c r="M351" s="663">
        <f>M28+M93+M106+M269</f>
        <v>0</v>
      </c>
      <c r="N351" s="663">
        <f>N28+N93+N106+N269</f>
        <v>0</v>
      </c>
      <c r="O351" s="663">
        <f>O28+O93+O106+O269</f>
        <v>2490.6</v>
      </c>
      <c r="P351" s="316"/>
      <c r="Q351" s="316"/>
      <c r="R351" s="316"/>
    </row>
    <row r="352" spans="1:22" ht="38.25" customHeight="1" x14ac:dyDescent="0.25">
      <c r="A352" s="415"/>
      <c r="B352" s="664" t="s">
        <v>316</v>
      </c>
      <c r="C352" s="662"/>
      <c r="D352" s="302">
        <f t="shared" ref="D352:O352" si="291">D81+D82</f>
        <v>2007.3999999999999</v>
      </c>
      <c r="E352" s="211">
        <f t="shared" si="291"/>
        <v>767.90000000000009</v>
      </c>
      <c r="F352" s="211">
        <f t="shared" si="291"/>
        <v>0</v>
      </c>
      <c r="G352" s="211">
        <f t="shared" si="291"/>
        <v>1239.5</v>
      </c>
      <c r="H352" s="212">
        <f t="shared" si="291"/>
        <v>0</v>
      </c>
      <c r="I352" s="212">
        <f t="shared" si="291"/>
        <v>0</v>
      </c>
      <c r="J352" s="212">
        <f t="shared" si="291"/>
        <v>0</v>
      </c>
      <c r="K352" s="212">
        <f t="shared" si="291"/>
        <v>0</v>
      </c>
      <c r="L352" s="313">
        <f t="shared" si="291"/>
        <v>2007.3999999999999</v>
      </c>
      <c r="M352" s="313">
        <f t="shared" si="291"/>
        <v>767.90000000000009</v>
      </c>
      <c r="N352" s="313">
        <f t="shared" si="291"/>
        <v>0</v>
      </c>
      <c r="O352" s="313">
        <f t="shared" si="291"/>
        <v>1239.5</v>
      </c>
      <c r="P352" s="317"/>
      <c r="Q352" s="218"/>
      <c r="R352" s="218"/>
    </row>
    <row r="353" spans="1:19" ht="55.5" customHeight="1" x14ac:dyDescent="0.25">
      <c r="A353" s="415"/>
      <c r="B353" s="390" t="s">
        <v>533</v>
      </c>
      <c r="C353" s="662"/>
      <c r="D353" s="302">
        <f>D83+D84</f>
        <v>28.3</v>
      </c>
      <c r="E353" s="302">
        <f>E83+E84</f>
        <v>1.1000000000000001</v>
      </c>
      <c r="F353" s="302">
        <f>F83+F84</f>
        <v>0.6</v>
      </c>
      <c r="G353" s="302">
        <f>G83+G84</f>
        <v>27.2</v>
      </c>
      <c r="H353" s="311">
        <f t="shared" ref="H353" si="292">I353+K353</f>
        <v>0</v>
      </c>
      <c r="I353" s="212">
        <f t="shared" ref="I353:O353" si="293">I83+I84</f>
        <v>18.5</v>
      </c>
      <c r="J353" s="212">
        <f t="shared" si="293"/>
        <v>0</v>
      </c>
      <c r="K353" s="212">
        <f t="shared" si="293"/>
        <v>-18.5</v>
      </c>
      <c r="L353" s="313">
        <f t="shared" si="293"/>
        <v>28.3</v>
      </c>
      <c r="M353" s="313">
        <f t="shared" si="293"/>
        <v>19.600000000000001</v>
      </c>
      <c r="N353" s="313">
        <f t="shared" si="293"/>
        <v>0.6</v>
      </c>
      <c r="O353" s="313">
        <f t="shared" si="293"/>
        <v>8.6999999999999993</v>
      </c>
      <c r="P353" s="317"/>
      <c r="Q353" s="218"/>
      <c r="R353" s="218"/>
    </row>
    <row r="354" spans="1:19" ht="51.75" x14ac:dyDescent="0.25">
      <c r="A354" s="415"/>
      <c r="B354" s="390" t="s">
        <v>352</v>
      </c>
      <c r="C354" s="662"/>
      <c r="D354" s="302">
        <f>E354+G354</f>
        <v>404.40000000000003</v>
      </c>
      <c r="E354" s="211">
        <f>E257+E252</f>
        <v>404.40000000000003</v>
      </c>
      <c r="F354" s="302">
        <f>F257+F252</f>
        <v>246.7</v>
      </c>
      <c r="G354" s="211">
        <f>G257+G252</f>
        <v>0</v>
      </c>
      <c r="H354" s="212">
        <f>I354+K354</f>
        <v>0</v>
      </c>
      <c r="I354" s="212">
        <f>I257+I252</f>
        <v>0</v>
      </c>
      <c r="J354" s="212">
        <f>J257+J252</f>
        <v>0</v>
      </c>
      <c r="K354" s="212">
        <f>K257+K252</f>
        <v>0</v>
      </c>
      <c r="L354" s="313">
        <f t="shared" ref="L354:L362" si="294">M354+O354</f>
        <v>404.40000000000003</v>
      </c>
      <c r="M354" s="313">
        <f>M257+M252</f>
        <v>404.40000000000003</v>
      </c>
      <c r="N354" s="313">
        <f>N257+N252</f>
        <v>246.7</v>
      </c>
      <c r="O354" s="313">
        <f>O257+O252</f>
        <v>0</v>
      </c>
      <c r="P354" s="317"/>
      <c r="Q354" s="317"/>
      <c r="R354" s="317"/>
    </row>
    <row r="355" spans="1:19" ht="26.25" hidden="1" customHeight="1" x14ac:dyDescent="0.25">
      <c r="A355" s="415"/>
      <c r="B355" s="390" t="s">
        <v>351</v>
      </c>
      <c r="C355" s="662"/>
      <c r="D355" s="291">
        <f t="shared" ref="D355:D365" si="295">E355+G355</f>
        <v>0</v>
      </c>
      <c r="E355" s="211"/>
      <c r="F355" s="211"/>
      <c r="G355" s="211"/>
      <c r="H355" s="311">
        <f t="shared" ref="H355:H362" si="296">I355+K355</f>
        <v>0</v>
      </c>
      <c r="I355" s="212"/>
      <c r="J355" s="212"/>
      <c r="K355" s="212"/>
      <c r="L355" s="314">
        <f t="shared" si="294"/>
        <v>0</v>
      </c>
      <c r="M355" s="313"/>
      <c r="N355" s="313"/>
      <c r="O355" s="313"/>
      <c r="P355" s="317"/>
      <c r="Q355" s="218"/>
      <c r="R355" s="218"/>
    </row>
    <row r="356" spans="1:19" ht="26.25" x14ac:dyDescent="0.25">
      <c r="A356" s="415"/>
      <c r="B356" s="390" t="s">
        <v>353</v>
      </c>
      <c r="C356" s="662"/>
      <c r="D356" s="291">
        <f t="shared" si="295"/>
        <v>65</v>
      </c>
      <c r="E356" s="302">
        <f>E342</f>
        <v>65</v>
      </c>
      <c r="F356" s="302">
        <f t="shared" ref="F356:G356" si="297">F342</f>
        <v>40.200000000000003</v>
      </c>
      <c r="G356" s="302">
        <f t="shared" si="297"/>
        <v>0</v>
      </c>
      <c r="H356" s="311">
        <f t="shared" si="296"/>
        <v>0</v>
      </c>
      <c r="I356" s="212">
        <f>I342</f>
        <v>0</v>
      </c>
      <c r="J356" s="212">
        <f t="shared" ref="J356:K356" si="298">J342</f>
        <v>0</v>
      </c>
      <c r="K356" s="212">
        <f t="shared" si="298"/>
        <v>0</v>
      </c>
      <c r="L356" s="314">
        <f t="shared" si="294"/>
        <v>65</v>
      </c>
      <c r="M356" s="313">
        <f>M342</f>
        <v>65</v>
      </c>
      <c r="N356" s="313">
        <f t="shared" ref="N356:O356" si="299">N342</f>
        <v>40.200000000000003</v>
      </c>
      <c r="O356" s="313">
        <f t="shared" si="299"/>
        <v>0</v>
      </c>
      <c r="P356" s="317"/>
      <c r="Q356" s="317"/>
      <c r="R356" s="317"/>
    </row>
    <row r="357" spans="1:19" ht="26.25" x14ac:dyDescent="0.25">
      <c r="A357" s="415"/>
      <c r="B357" s="390" t="s">
        <v>500</v>
      </c>
      <c r="C357" s="662"/>
      <c r="D357" s="291">
        <f t="shared" si="295"/>
        <v>228.2999999999999</v>
      </c>
      <c r="E357" s="302">
        <f>E105+E113+E118+E123+E127+E131+E136+E140+E145+E149+E154+E158+E162+E166+E170+E174+E179+E183+E187+E191+E195+E200+E204+E208+E212+E216+E220+E224+E228+E232+E233+E238+E242+E243+E251+E256</f>
        <v>228.2999999999999</v>
      </c>
      <c r="F357" s="302">
        <f>F105+F113+F118+F123+F127+F131+F136+F140+F145+F149+F154+F158+F162+F166+F170+F174+F179+F183+F187+F191+F195+F200+F204+F208+F212+F216+F220+F224+F228+F232+F233+F238+F242+F243+F251+F256</f>
        <v>174.70000000000002</v>
      </c>
      <c r="G357" s="302">
        <f>G105+G113+G118+G123+G127+G131+G136+G140+G145+G149+G154+G158+G162+G166+G170+G174+G179+G183+G187+G191+G195+G200+G204+G208+G212+G216+G220+G224+G228+G232+G233+G238+G242+G243+G251+G256</f>
        <v>0</v>
      </c>
      <c r="H357" s="311">
        <f t="shared" si="296"/>
        <v>0</v>
      </c>
      <c r="I357" s="311">
        <f>I105+I113+I118+I123+I127+I131+I136+I140+I145+I149+I154+I158+I162+I166+I170+I174+I179+I183+I187+I191+I195+I200+I204+I208+I212+I216+I220+I224+I228+I232+I233+I238+I242+I243+I251+I256</f>
        <v>0</v>
      </c>
      <c r="J357" s="311">
        <f>J105+J113+J118+J123+J127+J131+J136+J140+J145+J149+J154+J158+J162+J166+J170+J174+J179+J183+J187+J191+J195+J200+J204+J208+J212+J216+J220+J224+J228+J232+J233+J238+J242+J243+J251+J256</f>
        <v>0</v>
      </c>
      <c r="K357" s="311">
        <f>K105+K113+K118+K123+K127+K131+K136+K140+K145+K149+K154+K158+K162+K166+K170+K174+K179+K183+K187+K191+K195+K200+K204+K208+K212+K216+K220+K224+K228+K232+K233+K238+K242+K243+K251+K256</f>
        <v>0</v>
      </c>
      <c r="L357" s="314">
        <f t="shared" si="294"/>
        <v>228.2999999999999</v>
      </c>
      <c r="M357" s="314">
        <f>M105+M113+M118+M123+M127+M131+M136+M140+M145+M149+M154+M158+M162+M166+M170+M174+M179+M183+M187+M191+M195+M200+M204+M208+M212+M216+M220+M224+M228+M232+M233+M238+M242+M243+M251+M256</f>
        <v>228.2999999999999</v>
      </c>
      <c r="N357" s="314">
        <f>N105+N113+N118+N123+N127+N131+N136+N140+N145+N149+N154+N158+N162+N166+N170+N174+N179+N183+N187+N191+N195+N200+N204+N208+N212+N216+N220+N224+N228+N232+N233+N238+N242+N243+N251+N256</f>
        <v>174.70000000000002</v>
      </c>
      <c r="O357" s="313">
        <f>O105+O113+O118+O123+O127+O131+O136+O140+O145+O149+O154+O158+O162+O166+O170+O174+O179+O183+O187+O191+O195+O200+O204+O208+O212+O216+O220+O224+O228+O232+O233+O238+O242+O243+O251+O256</f>
        <v>0</v>
      </c>
      <c r="P357" s="317"/>
      <c r="Q357" s="317"/>
      <c r="R357" s="317"/>
    </row>
    <row r="358" spans="1:19" ht="26.25" x14ac:dyDescent="0.25">
      <c r="A358" s="415"/>
      <c r="B358" s="390" t="s">
        <v>520</v>
      </c>
      <c r="C358" s="662"/>
      <c r="D358" s="291">
        <f t="shared" si="295"/>
        <v>145.00000000000003</v>
      </c>
      <c r="E358" s="302">
        <f>E29+E32+E36+E40+E45+E49+E53+E57+E61+E65+E69+E73+E96+E112+E117+E122+E126+E130+E135+E139+E144+E148+E153+E157+E161+E165+E169+E173+E178+E182+E186+E190+E194+E199+E203+E207+E211+E215+E219+E223+E227+E231+E237+E241+E250+E255+E270+E274+E278+E282+E288+E286+E292+E296+E300+E304+E308+E312+E316+E320+E324+E332+E336+E340+E343+E345</f>
        <v>145.00000000000003</v>
      </c>
      <c r="F358" s="302">
        <f t="shared" ref="F358:G358" si="300">F29+F32+F36+F40+F45+F49+F53+F57+F61+F65+F69+F73+F96+F112+F117+F122+F126+F130+F135+F139+F144+F148+F153+F157+F161+F165+F169+F173+F178+F182+F186+F190+F194+F199+F203+F207+F211+F215+F219+F223+F227+F231+F237+F241+F250+F255+F270+F274+F278+F282+F288+F286+F292+F296+F300+F304+F308+F312+F316+F320+F324+F332+F336+F340+F343+F345</f>
        <v>110.8</v>
      </c>
      <c r="G358" s="302">
        <f t="shared" si="300"/>
        <v>0</v>
      </c>
      <c r="H358" s="311">
        <f t="shared" si="296"/>
        <v>0</v>
      </c>
      <c r="I358" s="311">
        <f t="shared" ref="I358:N358" si="301">I29+I32+I36+I40+I45+I49+I53+I57+I61+I65+I69+I73+I96+I112+I117+I122+I126+I130+I135+I139+I144+I148+I153+I157+I161+I165+I169+I173+I178+I182+I186+I190+I194+I199+I203+I207+I211+I215+I219+I223+I227+I231+I237+I241+I250+I255+I270+I274+I278+I282+I288+I286+I292+I296+I300+I304+I308+I312+I316+I320+I324+I332+I336+I340+I343+I345</f>
        <v>0</v>
      </c>
      <c r="J358" s="311">
        <f t="shared" si="301"/>
        <v>0</v>
      </c>
      <c r="K358" s="311">
        <f t="shared" si="301"/>
        <v>0</v>
      </c>
      <c r="L358" s="314">
        <f t="shared" si="294"/>
        <v>145.00000000000003</v>
      </c>
      <c r="M358" s="314">
        <f t="shared" ref="M358" si="302">M29+M32+M36+M40+M45+M49+M53+M57+M61+M65+M69+M73+M96+M112+M117+M122+M126+M130+M135+M139+M144+M148+M153+M157+M161+M165+M169+M173+M178+M182+M186+M190+M194+M199+M203+M207+M211+M215+M219+M223+M227+M231+M237+M241+M250+M255+M270+M274+M278+M282+M288+M286+M292+M296+M300+M304+M308+M312+M316+M320+M324+M332+M336+M340+M343+M345</f>
        <v>145.00000000000003</v>
      </c>
      <c r="N358" s="314">
        <f t="shared" si="301"/>
        <v>110.8</v>
      </c>
      <c r="O358" s="313">
        <f>P358+R358</f>
        <v>0</v>
      </c>
      <c r="P358" s="317"/>
      <c r="Q358" s="317"/>
      <c r="R358" s="317"/>
    </row>
    <row r="359" spans="1:19" ht="39" hidden="1" customHeight="1" x14ac:dyDescent="0.25">
      <c r="A359" s="415"/>
      <c r="B359" s="390" t="s">
        <v>397</v>
      </c>
      <c r="C359" s="662"/>
      <c r="D359" s="291">
        <f t="shared" si="295"/>
        <v>0</v>
      </c>
      <c r="E359" s="302">
        <f>E330</f>
        <v>0</v>
      </c>
      <c r="F359" s="302">
        <f>F330</f>
        <v>0</v>
      </c>
      <c r="G359" s="302">
        <f>G330</f>
        <v>0</v>
      </c>
      <c r="H359" s="311">
        <f t="shared" si="296"/>
        <v>0</v>
      </c>
      <c r="I359" s="311">
        <f>I330</f>
        <v>0</v>
      </c>
      <c r="J359" s="311">
        <f>J330</f>
        <v>0</v>
      </c>
      <c r="K359" s="311">
        <f>K330</f>
        <v>0</v>
      </c>
      <c r="L359" s="314">
        <f t="shared" si="294"/>
        <v>0</v>
      </c>
      <c r="M359" s="314">
        <f>M330</f>
        <v>0</v>
      </c>
      <c r="N359" s="314">
        <f>N330</f>
        <v>0</v>
      </c>
      <c r="O359" s="313">
        <f>O330</f>
        <v>0</v>
      </c>
      <c r="P359" s="2"/>
    </row>
    <row r="360" spans="1:19" x14ac:dyDescent="0.25">
      <c r="A360" s="415"/>
      <c r="B360" s="390" t="s">
        <v>479</v>
      </c>
      <c r="C360" s="662"/>
      <c r="D360" s="291">
        <f t="shared" si="295"/>
        <v>124.3</v>
      </c>
      <c r="E360" s="302">
        <f>E109</f>
        <v>124.3</v>
      </c>
      <c r="F360" s="302">
        <f t="shared" ref="F360:G360" si="303">F109</f>
        <v>1.6</v>
      </c>
      <c r="G360" s="302">
        <f t="shared" si="303"/>
        <v>0</v>
      </c>
      <c r="H360" s="311">
        <f t="shared" si="296"/>
        <v>0</v>
      </c>
      <c r="I360" s="311">
        <f t="shared" ref="I360:O360" si="304">I109</f>
        <v>0</v>
      </c>
      <c r="J360" s="311">
        <f t="shared" si="304"/>
        <v>0</v>
      </c>
      <c r="K360" s="311">
        <f t="shared" si="304"/>
        <v>0</v>
      </c>
      <c r="L360" s="314">
        <f t="shared" si="294"/>
        <v>124.3</v>
      </c>
      <c r="M360" s="314">
        <f t="shared" ref="M360" si="305">M109</f>
        <v>124.3</v>
      </c>
      <c r="N360" s="314">
        <f t="shared" si="304"/>
        <v>1.6</v>
      </c>
      <c r="O360" s="314">
        <f t="shared" si="304"/>
        <v>0</v>
      </c>
      <c r="P360" s="2"/>
    </row>
    <row r="361" spans="1:19" ht="51.75" x14ac:dyDescent="0.25">
      <c r="A361" s="415"/>
      <c r="B361" s="390" t="s">
        <v>521</v>
      </c>
      <c r="C361" s="662"/>
      <c r="D361" s="291">
        <f t="shared" si="295"/>
        <v>6.2</v>
      </c>
      <c r="E361" s="302">
        <f>E31</f>
        <v>6.2</v>
      </c>
      <c r="F361" s="302">
        <f>F31</f>
        <v>4.8</v>
      </c>
      <c r="G361" s="302">
        <f>G31</f>
        <v>0</v>
      </c>
      <c r="H361" s="311">
        <f t="shared" si="296"/>
        <v>0</v>
      </c>
      <c r="I361" s="311">
        <f>I31</f>
        <v>0</v>
      </c>
      <c r="J361" s="311">
        <f>J31</f>
        <v>0</v>
      </c>
      <c r="K361" s="311">
        <f>K31</f>
        <v>0</v>
      </c>
      <c r="L361" s="314">
        <f t="shared" si="294"/>
        <v>6.2</v>
      </c>
      <c r="M361" s="314">
        <f>M31</f>
        <v>6.2</v>
      </c>
      <c r="N361" s="314">
        <f>N31</f>
        <v>4.8</v>
      </c>
      <c r="O361" s="314">
        <f>O31</f>
        <v>0</v>
      </c>
      <c r="P361" s="2"/>
    </row>
    <row r="362" spans="1:19" ht="25.5" x14ac:dyDescent="0.25">
      <c r="A362" s="415"/>
      <c r="B362" s="664" t="s">
        <v>548</v>
      </c>
      <c r="C362" s="662"/>
      <c r="D362" s="291">
        <f t="shared" si="295"/>
        <v>1.2</v>
      </c>
      <c r="E362" s="302">
        <f>E108</f>
        <v>1.2</v>
      </c>
      <c r="F362" s="302">
        <f>F108</f>
        <v>0</v>
      </c>
      <c r="G362" s="302">
        <f>G108</f>
        <v>0</v>
      </c>
      <c r="H362" s="311">
        <f t="shared" si="296"/>
        <v>0</v>
      </c>
      <c r="I362" s="311">
        <f>I108</f>
        <v>0</v>
      </c>
      <c r="J362" s="311">
        <f>J108</f>
        <v>0</v>
      </c>
      <c r="K362" s="311">
        <f>K108</f>
        <v>0</v>
      </c>
      <c r="L362" s="314">
        <f t="shared" si="294"/>
        <v>1.2</v>
      </c>
      <c r="M362" s="314">
        <f>M108</f>
        <v>1.2</v>
      </c>
      <c r="N362" s="314"/>
      <c r="O362" s="314">
        <f>O32</f>
        <v>0</v>
      </c>
      <c r="P362" s="2"/>
    </row>
    <row r="363" spans="1:19" ht="25.5" x14ac:dyDescent="0.25">
      <c r="A363" s="415"/>
      <c r="B363" s="664" t="s">
        <v>556</v>
      </c>
      <c r="C363" s="662"/>
      <c r="D363" s="291">
        <f t="shared" si="295"/>
        <v>0</v>
      </c>
      <c r="E363" s="302">
        <f>E85</f>
        <v>0</v>
      </c>
      <c r="F363" s="302">
        <f t="shared" ref="F363:O363" si="306">F85</f>
        <v>0</v>
      </c>
      <c r="G363" s="302">
        <f t="shared" si="306"/>
        <v>0</v>
      </c>
      <c r="H363" s="311">
        <f t="shared" si="306"/>
        <v>0.9</v>
      </c>
      <c r="I363" s="311">
        <f t="shared" si="306"/>
        <v>0.9</v>
      </c>
      <c r="J363" s="311">
        <f t="shared" si="306"/>
        <v>0</v>
      </c>
      <c r="K363" s="311">
        <f t="shared" si="306"/>
        <v>0</v>
      </c>
      <c r="L363" s="314">
        <f t="shared" si="306"/>
        <v>0.9</v>
      </c>
      <c r="M363" s="314">
        <f t="shared" si="306"/>
        <v>0.9</v>
      </c>
      <c r="N363" s="314">
        <f t="shared" si="306"/>
        <v>0</v>
      </c>
      <c r="O363" s="314">
        <f t="shared" si="306"/>
        <v>0</v>
      </c>
      <c r="P363" s="2"/>
    </row>
    <row r="364" spans="1:19" ht="26.25" x14ac:dyDescent="0.25">
      <c r="A364" s="415"/>
      <c r="B364" s="390" t="s">
        <v>442</v>
      </c>
      <c r="C364" s="662"/>
      <c r="D364" s="291">
        <f>E364+G364</f>
        <v>28.9</v>
      </c>
      <c r="E364" s="302">
        <f>E30+E107+E94+E86+E87+E262+E268+E328+E337</f>
        <v>28.9</v>
      </c>
      <c r="F364" s="302">
        <f t="shared" ref="F364:G364" si="307">F30+F107+F94+F86+F87+F262+F268+F328+F337</f>
        <v>0.4</v>
      </c>
      <c r="G364" s="302">
        <f t="shared" si="307"/>
        <v>0</v>
      </c>
      <c r="H364" s="311">
        <f t="shared" ref="H364:H365" si="308">I364+K364</f>
        <v>1689.7000000000003</v>
      </c>
      <c r="I364" s="311">
        <f t="shared" ref="I364:O364" si="309">I30+I107+I94+I86+I87+I262+I268+I328+I337</f>
        <v>243.10000000000002</v>
      </c>
      <c r="J364" s="311">
        <f t="shared" si="309"/>
        <v>55.599999999999994</v>
      </c>
      <c r="K364" s="311">
        <f t="shared" si="309"/>
        <v>1446.6000000000001</v>
      </c>
      <c r="L364" s="314">
        <f t="shared" ref="L364:L365" si="310">M364+O364</f>
        <v>1718.6000000000001</v>
      </c>
      <c r="M364" s="314">
        <f t="shared" ref="M364" si="311">M30+M107+M94+M86+M87+M262+M268+M328+M337</f>
        <v>272</v>
      </c>
      <c r="N364" s="314">
        <f t="shared" si="309"/>
        <v>56</v>
      </c>
      <c r="O364" s="314">
        <f t="shared" si="309"/>
        <v>1446.6000000000001</v>
      </c>
      <c r="P364" s="2"/>
    </row>
    <row r="365" spans="1:19" ht="39" customHeight="1" x14ac:dyDescent="0.25">
      <c r="A365" s="416"/>
      <c r="B365" s="395" t="s">
        <v>443</v>
      </c>
      <c r="C365" s="370"/>
      <c r="D365" s="291">
        <f t="shared" si="295"/>
        <v>0</v>
      </c>
      <c r="E365" s="302">
        <f>E95+E88+E263+E267</f>
        <v>0</v>
      </c>
      <c r="F365" s="302">
        <f>F95+F88+F263+F267</f>
        <v>0</v>
      </c>
      <c r="G365" s="302">
        <f>G95+G88+G263+G267</f>
        <v>0</v>
      </c>
      <c r="H365" s="311">
        <f t="shared" si="308"/>
        <v>95.1</v>
      </c>
      <c r="I365" s="311">
        <f>I95+I88+I263+I267</f>
        <v>15.100000000000001</v>
      </c>
      <c r="J365" s="311">
        <f>J95+J88+J263+J267</f>
        <v>1.3</v>
      </c>
      <c r="K365" s="311">
        <f>K95+K88+K263+K267</f>
        <v>80</v>
      </c>
      <c r="L365" s="314">
        <f t="shared" si="310"/>
        <v>95.1</v>
      </c>
      <c r="M365" s="314">
        <f>M95+M88+M263+M267</f>
        <v>15.100000000000001</v>
      </c>
      <c r="N365" s="314">
        <f>N95+N88+N263+N267</f>
        <v>1.3</v>
      </c>
      <c r="O365" s="314">
        <f>O95+O88+O263+O267</f>
        <v>80</v>
      </c>
      <c r="P365" s="2"/>
    </row>
    <row r="366" spans="1:19" x14ac:dyDescent="0.25">
      <c r="A366" s="376"/>
      <c r="B366" s="114"/>
      <c r="C366" s="213"/>
      <c r="D366" s="114"/>
      <c r="E366" s="114"/>
      <c r="F366" s="214"/>
      <c r="G366" s="214"/>
      <c r="H366" s="214"/>
      <c r="I366" s="214"/>
      <c r="J366" s="214"/>
      <c r="K366" s="114"/>
      <c r="L366" s="214"/>
      <c r="M366" s="214"/>
      <c r="N366" s="214"/>
      <c r="O366" s="17"/>
      <c r="P366" s="218"/>
      <c r="R366" s="66" t="s">
        <v>305</v>
      </c>
      <c r="S366" s="67">
        <f>SUMIF(C25:C345,1,L25:L345)</f>
        <v>26.600000000000005</v>
      </c>
    </row>
    <row r="367" spans="1:19" x14ac:dyDescent="0.25">
      <c r="A367" s="218"/>
      <c r="B367" s="6"/>
      <c r="C367" s="215"/>
      <c r="D367" s="6"/>
      <c r="E367" s="6"/>
      <c r="F367" s="6"/>
      <c r="G367" s="6"/>
      <c r="H367" s="6"/>
      <c r="I367" s="6"/>
      <c r="J367" s="6"/>
      <c r="L367" s="6"/>
      <c r="M367" s="6"/>
      <c r="N367" s="6"/>
      <c r="O367" s="6"/>
      <c r="P367" s="218"/>
      <c r="R367" s="66" t="s">
        <v>306</v>
      </c>
      <c r="S367" s="67">
        <f>SUMIF(C25:C345,2,L25:L345)</f>
        <v>0</v>
      </c>
    </row>
    <row r="368" spans="1:19" x14ac:dyDescent="0.25">
      <c r="A368" s="218"/>
      <c r="B368" s="6"/>
      <c r="C368" s="215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66" t="s">
        <v>307</v>
      </c>
      <c r="S368" s="67">
        <f>SUMIF(C25:C345,3,L25:L345)</f>
        <v>0</v>
      </c>
    </row>
    <row r="369" spans="1:19" x14ac:dyDescent="0.25">
      <c r="A369" s="218"/>
      <c r="B369" s="6"/>
      <c r="C369" s="215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6" t="s">
        <v>446</v>
      </c>
      <c r="S369" s="67">
        <f>SUMIF(C25:C345,4,L25:L345)</f>
        <v>2792.8999999999996</v>
      </c>
    </row>
    <row r="370" spans="1:19" x14ac:dyDescent="0.25">
      <c r="A370" s="218"/>
      <c r="B370" s="6"/>
      <c r="C370" s="215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6" t="s">
        <v>311</v>
      </c>
      <c r="S370" s="67">
        <f>SUMIF(C25:C345,5,L25:L345)</f>
        <v>425.1</v>
      </c>
    </row>
    <row r="371" spans="1:19" x14ac:dyDescent="0.25">
      <c r="A371" s="218"/>
      <c r="B371" s="6"/>
      <c r="C371" s="215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6" t="s">
        <v>309</v>
      </c>
      <c r="S371" s="67">
        <f>SUMIF(C25:C345,6,L25:L345)</f>
        <v>51.3</v>
      </c>
    </row>
    <row r="372" spans="1:19" x14ac:dyDescent="0.25">
      <c r="A372" s="218"/>
      <c r="B372" s="6"/>
      <c r="C372" s="215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6" t="s">
        <v>310</v>
      </c>
      <c r="S372" s="67">
        <f>SUMIF(C25:C345,7,L25:L345)</f>
        <v>226.09999999999997</v>
      </c>
    </row>
    <row r="373" spans="1:19" x14ac:dyDescent="0.25">
      <c r="A373" s="218"/>
      <c r="B373" s="6"/>
      <c r="C373" s="215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66" t="s">
        <v>312</v>
      </c>
      <c r="S373" s="67">
        <f>SUMIF(C25:C345,8,L25:L345)</f>
        <v>1770.4</v>
      </c>
    </row>
    <row r="374" spans="1:19" x14ac:dyDescent="0.25">
      <c r="A374" s="218"/>
      <c r="B374" s="6"/>
      <c r="C374" s="215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66" t="s">
        <v>313</v>
      </c>
      <c r="S374" s="67">
        <f>SUMIF(C25:C345,9,L25:L345)</f>
        <v>1867.0000000000005</v>
      </c>
    </row>
    <row r="375" spans="1:19" x14ac:dyDescent="0.25">
      <c r="A375" s="218"/>
      <c r="B375" s="6"/>
      <c r="C375" s="215"/>
      <c r="D375" s="6"/>
      <c r="E375" s="6"/>
      <c r="F375" s="6"/>
      <c r="G375" s="6"/>
      <c r="H375" s="6"/>
      <c r="I375" s="6"/>
      <c r="J375" s="6"/>
      <c r="L375" s="6"/>
      <c r="M375" s="6"/>
      <c r="N375" s="6"/>
      <c r="R375" s="66" t="s">
        <v>314</v>
      </c>
      <c r="S375" s="67">
        <f>SUMIF(C25:C345,10,L25:L345)</f>
        <v>186.10000000000002</v>
      </c>
    </row>
    <row r="376" spans="1:19" x14ac:dyDescent="0.25">
      <c r="A376" s="218"/>
      <c r="B376" s="6"/>
      <c r="C376" s="215"/>
      <c r="D376" s="6"/>
      <c r="E376" s="6"/>
      <c r="F376" s="6"/>
      <c r="G376" s="6"/>
      <c r="H376" s="6"/>
      <c r="I376" s="6"/>
      <c r="J376" s="6"/>
      <c r="L376" s="6"/>
      <c r="M376" s="6"/>
      <c r="N376" s="6"/>
      <c r="R376" s="66"/>
      <c r="S376" s="67"/>
    </row>
    <row r="377" spans="1:19" x14ac:dyDescent="0.25">
      <c r="A377" s="218"/>
      <c r="B377" s="6"/>
      <c r="C377" s="215"/>
      <c r="D377" s="6"/>
      <c r="E377" s="6"/>
      <c r="F377" s="6"/>
      <c r="G377" s="6"/>
      <c r="H377" s="6"/>
      <c r="I377" s="6"/>
      <c r="J377" s="6"/>
      <c r="L377" s="6"/>
      <c r="M377" s="6"/>
      <c r="N377" s="6"/>
      <c r="R377" s="71" t="s">
        <v>172</v>
      </c>
      <c r="S377" s="72">
        <f>SUM(S366:S375)</f>
        <v>7345.5</v>
      </c>
    </row>
    <row r="378" spans="1:19" x14ac:dyDescent="0.25">
      <c r="A378" s="218"/>
      <c r="B378" s="6"/>
      <c r="C378" s="215"/>
      <c r="D378" s="6"/>
      <c r="E378" s="6"/>
      <c r="F378" s="6"/>
      <c r="G378" s="6"/>
      <c r="H378" s="6"/>
      <c r="I378" s="6"/>
      <c r="J378" s="6"/>
      <c r="L378" s="6"/>
      <c r="M378" s="6"/>
      <c r="N378" s="6"/>
      <c r="R378" s="187"/>
      <c r="S378" s="90">
        <f>L348-S377</f>
        <v>0</v>
      </c>
    </row>
    <row r="379" spans="1:19" x14ac:dyDescent="0.25">
      <c r="A379" s="218"/>
      <c r="B379" s="6"/>
      <c r="C379" s="215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218"/>
      <c r="B380" s="6"/>
      <c r="C380" s="215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218"/>
      <c r="B381" s="6"/>
      <c r="C381" s="215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218"/>
      <c r="B382" s="6"/>
      <c r="C382" s="215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218"/>
      <c r="B383" s="6"/>
      <c r="C383" s="215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218"/>
      <c r="B384" s="6"/>
      <c r="C384" s="215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s="2" customFormat="1" x14ac:dyDescent="0.25">
      <c r="A385" s="218"/>
      <c r="B385" s="6"/>
      <c r="C385" s="215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s="2" customFormat="1" x14ac:dyDescent="0.25">
      <c r="A386" s="218"/>
      <c r="B386" s="6"/>
      <c r="C386" s="215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s="2" customFormat="1" x14ac:dyDescent="0.25">
      <c r="A387" s="218"/>
      <c r="B387" s="6"/>
      <c r="C387" s="215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s="2" customFormat="1" x14ac:dyDescent="0.25">
      <c r="A388" s="218"/>
      <c r="B388" s="6"/>
      <c r="C388" s="215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s="2" customFormat="1" x14ac:dyDescent="0.25">
      <c r="A389" s="218"/>
      <c r="B389" s="6"/>
      <c r="C389" s="215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s="2" customFormat="1" x14ac:dyDescent="0.25">
      <c r="A390" s="218"/>
      <c r="B390" s="6"/>
      <c r="C390" s="215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s="2" customFormat="1" x14ac:dyDescent="0.25">
      <c r="A391" s="218"/>
      <c r="B391" s="6"/>
      <c r="C391" s="215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s="2" customFormat="1" x14ac:dyDescent="0.25">
      <c r="A392" s="218"/>
      <c r="B392" s="6"/>
      <c r="C392" s="215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s="2" customFormat="1" x14ac:dyDescent="0.25">
      <c r="A393" s="218"/>
      <c r="B393" s="6"/>
      <c r="C393" s="215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s="2" customFormat="1" x14ac:dyDescent="0.25">
      <c r="A394" s="218"/>
      <c r="B394" s="6"/>
      <c r="C394" s="215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s="2" customFormat="1" x14ac:dyDescent="0.25">
      <c r="A395" s="218"/>
      <c r="B395" s="6"/>
      <c r="C395" s="215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s="2" customFormat="1" x14ac:dyDescent="0.25">
      <c r="A396" s="218"/>
      <c r="B396" s="6"/>
      <c r="C396" s="215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s="2" customFormat="1" x14ac:dyDescent="0.25">
      <c r="A397" s="218"/>
      <c r="B397" s="6"/>
      <c r="C397" s="215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s="2" customFormat="1" x14ac:dyDescent="0.25">
      <c r="A398" s="218"/>
      <c r="B398" s="6"/>
      <c r="C398" s="215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s="2" customFormat="1" x14ac:dyDescent="0.25">
      <c r="A399" s="218"/>
      <c r="B399" s="6"/>
      <c r="C399" s="215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s="2" customFormat="1" x14ac:dyDescent="0.25">
      <c r="A400" s="218"/>
      <c r="B400" s="6"/>
      <c r="C400" s="215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s="2" customFormat="1" x14ac:dyDescent="0.25">
      <c r="A401" s="218"/>
      <c r="B401" s="6"/>
      <c r="C401" s="215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s="2" customFormat="1" x14ac:dyDescent="0.25">
      <c r="A402" s="218"/>
      <c r="B402" s="6"/>
      <c r="C402" s="215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s="2" customFormat="1" x14ac:dyDescent="0.25">
      <c r="A403" s="218"/>
      <c r="B403" s="6"/>
      <c r="C403" s="215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s="2" customFormat="1" x14ac:dyDescent="0.25">
      <c r="A404" s="218"/>
      <c r="B404" s="6"/>
      <c r="C404" s="215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s="2" customFormat="1" x14ac:dyDescent="0.25">
      <c r="A405" s="218"/>
      <c r="B405" s="6"/>
      <c r="C405" s="215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s="2" customFormat="1" x14ac:dyDescent="0.25">
      <c r="A406" s="218"/>
      <c r="B406" s="6"/>
      <c r="C406" s="215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s="2" customFormat="1" x14ac:dyDescent="0.25">
      <c r="A407" s="218"/>
      <c r="B407" s="6"/>
      <c r="C407" s="215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s="2" customFormat="1" x14ac:dyDescent="0.25">
      <c r="A408" s="218"/>
      <c r="B408" s="6"/>
      <c r="C408" s="215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s="2" customFormat="1" x14ac:dyDescent="0.25">
      <c r="A409" s="218"/>
      <c r="B409" s="6"/>
      <c r="C409" s="215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s="2" customFormat="1" x14ac:dyDescent="0.25">
      <c r="A410" s="218"/>
      <c r="B410" s="6"/>
      <c r="C410" s="215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s="2" customFormat="1" x14ac:dyDescent="0.25">
      <c r="A411" s="218"/>
      <c r="B411" s="6"/>
      <c r="C411" s="215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s="2" customFormat="1" x14ac:dyDescent="0.25">
      <c r="A412" s="218"/>
      <c r="B412" s="6"/>
      <c r="C412" s="215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s="2" customFormat="1" x14ac:dyDescent="0.25">
      <c r="A413" s="218"/>
      <c r="B413" s="6"/>
      <c r="C413" s="215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s="2" customFormat="1" x14ac:dyDescent="0.25">
      <c r="A414" s="218"/>
      <c r="B414" s="6"/>
      <c r="C414" s="215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s="2" customFormat="1" x14ac:dyDescent="0.25">
      <c r="A415" s="218"/>
      <c r="B415" s="6"/>
      <c r="C415" s="215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s="2" customFormat="1" x14ac:dyDescent="0.25">
      <c r="A416" s="218"/>
      <c r="B416" s="6"/>
      <c r="C416" s="215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s="2" customFormat="1" x14ac:dyDescent="0.25">
      <c r="A417" s="218"/>
      <c r="B417" s="6"/>
      <c r="C417" s="215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s="2" customFormat="1" x14ac:dyDescent="0.25">
      <c r="A418" s="218"/>
      <c r="B418" s="6"/>
      <c r="C418" s="215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s="2" customFormat="1" x14ac:dyDescent="0.25">
      <c r="A419" s="218"/>
      <c r="B419" s="6"/>
      <c r="C419" s="215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s="2" customFormat="1" x14ac:dyDescent="0.25">
      <c r="A420" s="218"/>
      <c r="B420" s="6"/>
      <c r="C420" s="215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s="2" customFormat="1" x14ac:dyDescent="0.25">
      <c r="A421" s="218"/>
      <c r="B421" s="6"/>
      <c r="C421" s="215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s="2" customFormat="1" x14ac:dyDescent="0.25">
      <c r="A422" s="218"/>
      <c r="B422" s="6"/>
      <c r="C422" s="215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s="2" customFormat="1" x14ac:dyDescent="0.25">
      <c r="A423" s="218"/>
      <c r="B423" s="6"/>
      <c r="C423" s="215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s="2" customFormat="1" x14ac:dyDescent="0.25">
      <c r="A424" s="218"/>
      <c r="B424" s="6"/>
      <c r="C424" s="215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s="2" customFormat="1" x14ac:dyDescent="0.25">
      <c r="A425" s="218"/>
      <c r="B425" s="6"/>
      <c r="C425" s="215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s="2" customFormat="1" x14ac:dyDescent="0.25">
      <c r="A426" s="218"/>
      <c r="B426" s="6"/>
      <c r="C426" s="215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s="2" customFormat="1" x14ac:dyDescent="0.25">
      <c r="A427" s="218"/>
      <c r="B427" s="6"/>
      <c r="C427" s="215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s="2" customFormat="1" x14ac:dyDescent="0.25">
      <c r="A428" s="218"/>
      <c r="B428" s="6"/>
      <c r="C428" s="215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s="2" customFormat="1" x14ac:dyDescent="0.25">
      <c r="A429" s="218"/>
      <c r="B429" s="6"/>
      <c r="C429" s="215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s="2" customFormat="1" x14ac:dyDescent="0.25">
      <c r="A430" s="218"/>
      <c r="B430" s="6"/>
      <c r="C430" s="215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s="2" customFormat="1" x14ac:dyDescent="0.25">
      <c r="A431" s="218"/>
      <c r="B431" s="6"/>
      <c r="C431" s="215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s="2" customFormat="1" x14ac:dyDescent="0.25">
      <c r="A432" s="218"/>
      <c r="B432" s="6"/>
      <c r="C432" s="215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s="2" customFormat="1" x14ac:dyDescent="0.25">
      <c r="A433" s="218"/>
      <c r="B433" s="6"/>
      <c r="C433" s="215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s="2" customFormat="1" x14ac:dyDescent="0.25">
      <c r="A434" s="218"/>
      <c r="B434" s="6"/>
      <c r="C434" s="215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s="2" customFormat="1" x14ac:dyDescent="0.25">
      <c r="A435" s="218"/>
      <c r="B435" s="6"/>
      <c r="C435" s="215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s="2" customFormat="1" x14ac:dyDescent="0.25">
      <c r="A436" s="218"/>
      <c r="B436" s="6"/>
      <c r="C436" s="215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s="2" customFormat="1" x14ac:dyDescent="0.25">
      <c r="A437" s="218"/>
      <c r="B437" s="6"/>
      <c r="C437" s="215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s="2" customFormat="1" x14ac:dyDescent="0.25">
      <c r="A438" s="218"/>
      <c r="B438" s="6"/>
      <c r="C438" s="215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s="2" customFormat="1" x14ac:dyDescent="0.25">
      <c r="A439" s="218"/>
      <c r="B439" s="6"/>
      <c r="C439" s="215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s="2" customFormat="1" x14ac:dyDescent="0.25">
      <c r="A440" s="218"/>
      <c r="B440" s="6"/>
      <c r="C440" s="215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s="2" customFormat="1" x14ac:dyDescent="0.25">
      <c r="A441" s="218"/>
      <c r="B441" s="6"/>
      <c r="C441" s="215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s="2" customFormat="1" x14ac:dyDescent="0.25">
      <c r="A442" s="218"/>
      <c r="B442" s="6"/>
      <c r="C442" s="215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s="2" customFormat="1" x14ac:dyDescent="0.25">
      <c r="A443" s="218"/>
      <c r="B443" s="6"/>
      <c r="C443" s="215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s="2" customFormat="1" x14ac:dyDescent="0.25">
      <c r="A444" s="218"/>
      <c r="B444" s="6"/>
      <c r="C444" s="215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s="2" customFormat="1" x14ac:dyDescent="0.25">
      <c r="A445" s="218"/>
      <c r="B445" s="6"/>
      <c r="C445" s="215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s="2" customFormat="1" x14ac:dyDescent="0.25">
      <c r="A446" s="218"/>
      <c r="B446" s="6"/>
      <c r="C446" s="215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s="2" customFormat="1" x14ac:dyDescent="0.25">
      <c r="A447" s="218"/>
      <c r="B447" s="6"/>
      <c r="C447" s="215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s="2" customFormat="1" x14ac:dyDescent="0.25">
      <c r="A448" s="218"/>
      <c r="B448" s="6"/>
      <c r="C448" s="215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s="2" customFormat="1" x14ac:dyDescent="0.25">
      <c r="A449" s="218"/>
      <c r="B449" s="6"/>
      <c r="C449" s="215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s="2" customFormat="1" x14ac:dyDescent="0.25">
      <c r="A450" s="218"/>
      <c r="B450" s="6"/>
      <c r="C450" s="215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s="2" customFormat="1" x14ac:dyDescent="0.25">
      <c r="A451" s="218"/>
      <c r="B451" s="6"/>
      <c r="C451" s="215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s="2" customFormat="1" x14ac:dyDescent="0.25">
      <c r="A452" s="218"/>
      <c r="B452" s="6"/>
      <c r="C452" s="215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s="2" customFormat="1" x14ac:dyDescent="0.25">
      <c r="A453" s="218"/>
      <c r="B453" s="6"/>
      <c r="C453" s="215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s="2" customFormat="1" x14ac:dyDescent="0.25">
      <c r="A454" s="218"/>
      <c r="B454" s="6"/>
      <c r="C454" s="215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s="2" customFormat="1" x14ac:dyDescent="0.25">
      <c r="A455" s="218"/>
      <c r="B455" s="6"/>
      <c r="C455" s="215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s="2" customFormat="1" x14ac:dyDescent="0.25">
      <c r="A456" s="218"/>
      <c r="B456" s="6"/>
      <c r="C456" s="215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s="2" customFormat="1" x14ac:dyDescent="0.25">
      <c r="A457" s="218"/>
      <c r="B457" s="6"/>
      <c r="C457" s="215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s="2" customFormat="1" x14ac:dyDescent="0.25">
      <c r="A458" s="218"/>
      <c r="B458" s="6"/>
      <c r="C458" s="215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s="2" customFormat="1" x14ac:dyDescent="0.25">
      <c r="A459" s="218"/>
      <c r="B459" s="6"/>
      <c r="C459" s="215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s="2" customFormat="1" x14ac:dyDescent="0.25">
      <c r="A460" s="218"/>
      <c r="B460" s="6"/>
      <c r="C460" s="215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s="2" customFormat="1" x14ac:dyDescent="0.25">
      <c r="A461" s="218"/>
      <c r="B461" s="6"/>
      <c r="C461" s="215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s="2" customFormat="1" x14ac:dyDescent="0.25">
      <c r="A462" s="218"/>
      <c r="B462" s="6"/>
      <c r="C462" s="215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s="2" customFormat="1" x14ac:dyDescent="0.25">
      <c r="A463" s="218"/>
      <c r="B463" s="6"/>
      <c r="C463" s="215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s="2" customFormat="1" x14ac:dyDescent="0.25">
      <c r="A464" s="218"/>
      <c r="B464" s="6"/>
      <c r="C464" s="215"/>
      <c r="D464" s="6"/>
      <c r="E464" s="6"/>
      <c r="F464" s="6"/>
      <c r="G464" s="6"/>
      <c r="H464" s="6"/>
      <c r="I464" s="6"/>
      <c r="J464" s="6"/>
      <c r="L464" s="6"/>
      <c r="M464" s="6"/>
      <c r="N464" s="6"/>
    </row>
    <row r="465" spans="1:14" s="2" customFormat="1" x14ac:dyDescent="0.25">
      <c r="A465" s="218"/>
      <c r="B465" s="6"/>
      <c r="C465" s="215"/>
      <c r="D465" s="6"/>
      <c r="E465" s="6"/>
      <c r="F465" s="6"/>
      <c r="G465" s="6"/>
      <c r="H465" s="6"/>
      <c r="I465" s="6"/>
      <c r="J465" s="6"/>
      <c r="L465" s="6"/>
      <c r="M465" s="6"/>
      <c r="N465" s="6"/>
    </row>
    <row r="466" spans="1:14" s="2" customFormat="1" x14ac:dyDescent="0.25">
      <c r="A466" s="218"/>
      <c r="B466" s="6"/>
      <c r="C466" s="215"/>
      <c r="D466" s="6"/>
      <c r="E466" s="6"/>
      <c r="F466" s="6"/>
      <c r="G466" s="6"/>
      <c r="H466" s="6"/>
      <c r="I466" s="6"/>
      <c r="J466" s="6"/>
      <c r="L466" s="6"/>
      <c r="M466" s="6"/>
      <c r="N466" s="6"/>
    </row>
    <row r="467" spans="1:14" s="2" customFormat="1" x14ac:dyDescent="0.25">
      <c r="A467" s="218"/>
      <c r="B467" s="6"/>
      <c r="C467" s="215"/>
      <c r="D467" s="6"/>
      <c r="E467" s="6"/>
      <c r="F467" s="6"/>
      <c r="G467" s="6"/>
      <c r="H467" s="6"/>
      <c r="I467" s="6"/>
      <c r="J467" s="6"/>
      <c r="L467" s="6"/>
      <c r="M467" s="6"/>
      <c r="N467" s="6"/>
    </row>
    <row r="468" spans="1:14" s="2" customFormat="1" x14ac:dyDescent="0.25">
      <c r="A468" s="200"/>
      <c r="C468" s="216"/>
    </row>
    <row r="469" spans="1:14" s="2" customFormat="1" x14ac:dyDescent="0.25">
      <c r="A469" s="200"/>
      <c r="C469" s="216"/>
    </row>
    <row r="470" spans="1:14" s="2" customFormat="1" x14ac:dyDescent="0.25">
      <c r="A470" s="200"/>
      <c r="C470" s="216"/>
    </row>
    <row r="471" spans="1:14" s="2" customFormat="1" x14ac:dyDescent="0.25">
      <c r="A471" s="200"/>
      <c r="C471" s="216"/>
    </row>
    <row r="472" spans="1:14" s="2" customFormat="1" x14ac:dyDescent="0.25">
      <c r="A472" s="200"/>
      <c r="C472" s="216"/>
    </row>
    <row r="473" spans="1:14" s="2" customFormat="1" x14ac:dyDescent="0.25">
      <c r="A473" s="200"/>
      <c r="C473" s="216"/>
    </row>
    <row r="474" spans="1:14" s="2" customFormat="1" x14ac:dyDescent="0.25">
      <c r="A474" s="200"/>
      <c r="C474" s="216"/>
    </row>
    <row r="475" spans="1:14" s="2" customFormat="1" x14ac:dyDescent="0.25">
      <c r="A475" s="200"/>
      <c r="C475" s="216"/>
    </row>
    <row r="476" spans="1:14" s="2" customFormat="1" x14ac:dyDescent="0.25">
      <c r="A476" s="200"/>
      <c r="C476" s="216"/>
    </row>
    <row r="477" spans="1:14" s="2" customFormat="1" x14ac:dyDescent="0.25">
      <c r="A477" s="200"/>
      <c r="C477" s="216"/>
    </row>
    <row r="478" spans="1:14" s="2" customFormat="1" x14ac:dyDescent="0.25">
      <c r="A478" s="200"/>
      <c r="C478" s="216"/>
    </row>
    <row r="479" spans="1:14" s="2" customFormat="1" x14ac:dyDescent="0.25">
      <c r="A479" s="200"/>
      <c r="C479" s="216"/>
    </row>
    <row r="480" spans="1:14" s="2" customFormat="1" x14ac:dyDescent="0.25">
      <c r="A480" s="200"/>
      <c r="C480" s="216"/>
    </row>
    <row r="481" spans="3:3" s="2" customFormat="1" x14ac:dyDescent="0.25">
      <c r="C481" s="216"/>
    </row>
    <row r="482" spans="3:3" s="2" customFormat="1" x14ac:dyDescent="0.25">
      <c r="C482" s="216"/>
    </row>
    <row r="483" spans="3:3" s="2" customFormat="1" x14ac:dyDescent="0.25">
      <c r="C483" s="216"/>
    </row>
    <row r="484" spans="3:3" s="2" customFormat="1" x14ac:dyDescent="0.25">
      <c r="C484" s="216"/>
    </row>
    <row r="485" spans="3:3" s="2" customFormat="1" x14ac:dyDescent="0.25">
      <c r="C485" s="216"/>
    </row>
    <row r="486" spans="3:3" s="2" customFormat="1" x14ac:dyDescent="0.25">
      <c r="C486" s="216"/>
    </row>
    <row r="487" spans="3:3" s="2" customFormat="1" x14ac:dyDescent="0.25">
      <c r="C487" s="216"/>
    </row>
    <row r="488" spans="3:3" s="2" customFormat="1" x14ac:dyDescent="0.25">
      <c r="C488" s="216"/>
    </row>
    <row r="489" spans="3:3" s="2" customFormat="1" x14ac:dyDescent="0.25">
      <c r="C489" s="216"/>
    </row>
    <row r="490" spans="3:3" s="2" customFormat="1" x14ac:dyDescent="0.25">
      <c r="C490" s="216"/>
    </row>
    <row r="491" spans="3:3" s="2" customFormat="1" x14ac:dyDescent="0.25">
      <c r="C491" s="216"/>
    </row>
    <row r="492" spans="3:3" s="2" customFormat="1" x14ac:dyDescent="0.25">
      <c r="C492" s="216"/>
    </row>
    <row r="493" spans="3:3" s="2" customFormat="1" x14ac:dyDescent="0.25">
      <c r="C493" s="216"/>
    </row>
    <row r="494" spans="3:3" s="2" customFormat="1" x14ac:dyDescent="0.25">
      <c r="C494" s="216"/>
    </row>
    <row r="495" spans="3:3" s="2" customFormat="1" x14ac:dyDescent="0.25">
      <c r="C495" s="216"/>
    </row>
    <row r="496" spans="3:3" s="2" customFormat="1" x14ac:dyDescent="0.25">
      <c r="C496" s="216"/>
    </row>
    <row r="497" spans="3:3" s="2" customFormat="1" x14ac:dyDescent="0.25">
      <c r="C497" s="216"/>
    </row>
    <row r="498" spans="3:3" s="2" customFormat="1" x14ac:dyDescent="0.25">
      <c r="C498" s="216"/>
    </row>
    <row r="499" spans="3:3" s="2" customFormat="1" x14ac:dyDescent="0.25">
      <c r="C499" s="216"/>
    </row>
    <row r="500" spans="3:3" s="2" customFormat="1" x14ac:dyDescent="0.25">
      <c r="C500" s="216"/>
    </row>
    <row r="501" spans="3:3" s="2" customFormat="1" x14ac:dyDescent="0.25">
      <c r="C501" s="216"/>
    </row>
    <row r="502" spans="3:3" s="2" customFormat="1" x14ac:dyDescent="0.25">
      <c r="C502" s="216"/>
    </row>
    <row r="503" spans="3:3" s="2" customFormat="1" x14ac:dyDescent="0.25">
      <c r="C503" s="216"/>
    </row>
    <row r="504" spans="3:3" s="2" customFormat="1" x14ac:dyDescent="0.25">
      <c r="C504" s="216"/>
    </row>
    <row r="505" spans="3:3" s="2" customFormat="1" x14ac:dyDescent="0.25">
      <c r="C505" s="216"/>
    </row>
    <row r="506" spans="3:3" s="2" customFormat="1" x14ac:dyDescent="0.25">
      <c r="C506" s="216"/>
    </row>
    <row r="507" spans="3:3" s="2" customFormat="1" x14ac:dyDescent="0.25">
      <c r="C507" s="216"/>
    </row>
    <row r="508" spans="3:3" s="2" customFormat="1" x14ac:dyDescent="0.25">
      <c r="C508" s="216"/>
    </row>
    <row r="509" spans="3:3" s="2" customFormat="1" x14ac:dyDescent="0.25">
      <c r="C509" s="216"/>
    </row>
    <row r="510" spans="3:3" s="2" customFormat="1" x14ac:dyDescent="0.25">
      <c r="C510" s="216"/>
    </row>
    <row r="511" spans="3:3" s="2" customFormat="1" x14ac:dyDescent="0.25">
      <c r="C511" s="216"/>
    </row>
    <row r="512" spans="3:3" s="2" customFormat="1" x14ac:dyDescent="0.25">
      <c r="C512" s="216"/>
    </row>
    <row r="513" spans="3:3" s="2" customFormat="1" x14ac:dyDescent="0.25">
      <c r="C513" s="216"/>
    </row>
    <row r="514" spans="3:3" s="2" customFormat="1" x14ac:dyDescent="0.25">
      <c r="C514" s="216"/>
    </row>
    <row r="515" spans="3:3" s="2" customFormat="1" x14ac:dyDescent="0.25">
      <c r="C515" s="216"/>
    </row>
    <row r="516" spans="3:3" s="2" customFormat="1" x14ac:dyDescent="0.25">
      <c r="C516" s="216"/>
    </row>
    <row r="517" spans="3:3" s="2" customFormat="1" x14ac:dyDescent="0.25">
      <c r="C517" s="216"/>
    </row>
    <row r="518" spans="3:3" s="2" customFormat="1" x14ac:dyDescent="0.25">
      <c r="C518" s="216"/>
    </row>
    <row r="519" spans="3:3" s="2" customFormat="1" x14ac:dyDescent="0.25">
      <c r="C519" s="216"/>
    </row>
    <row r="520" spans="3:3" s="2" customFormat="1" x14ac:dyDescent="0.25">
      <c r="C520" s="216"/>
    </row>
    <row r="521" spans="3:3" s="2" customFormat="1" x14ac:dyDescent="0.25">
      <c r="C521" s="216"/>
    </row>
    <row r="522" spans="3:3" s="2" customFormat="1" x14ac:dyDescent="0.25">
      <c r="C522" s="216"/>
    </row>
    <row r="523" spans="3:3" s="2" customFormat="1" x14ac:dyDescent="0.25">
      <c r="C523" s="216"/>
    </row>
    <row r="524" spans="3:3" s="2" customFormat="1" x14ac:dyDescent="0.25">
      <c r="C524" s="216"/>
    </row>
    <row r="525" spans="3:3" s="2" customFormat="1" x14ac:dyDescent="0.25">
      <c r="C525" s="216"/>
    </row>
    <row r="526" spans="3:3" s="2" customFormat="1" x14ac:dyDescent="0.25">
      <c r="C526" s="216"/>
    </row>
    <row r="527" spans="3:3" s="2" customFormat="1" x14ac:dyDescent="0.25">
      <c r="C527" s="216"/>
    </row>
    <row r="528" spans="3:3" s="2" customFormat="1" x14ac:dyDescent="0.25">
      <c r="C528" s="216"/>
    </row>
    <row r="529" spans="3:3" s="2" customFormat="1" x14ac:dyDescent="0.25">
      <c r="C529" s="216"/>
    </row>
    <row r="530" spans="3:3" s="2" customFormat="1" x14ac:dyDescent="0.25">
      <c r="C530" s="216"/>
    </row>
    <row r="531" spans="3:3" s="2" customFormat="1" x14ac:dyDescent="0.25">
      <c r="C531" s="216"/>
    </row>
    <row r="532" spans="3:3" s="2" customFormat="1" x14ac:dyDescent="0.25">
      <c r="C532" s="216"/>
    </row>
    <row r="533" spans="3:3" s="2" customFormat="1" x14ac:dyDescent="0.25">
      <c r="C533" s="216"/>
    </row>
    <row r="534" spans="3:3" s="2" customFormat="1" x14ac:dyDescent="0.25">
      <c r="C534" s="216"/>
    </row>
    <row r="535" spans="3:3" s="2" customFormat="1" x14ac:dyDescent="0.25">
      <c r="C535" s="216"/>
    </row>
    <row r="536" spans="3:3" s="2" customFormat="1" x14ac:dyDescent="0.25">
      <c r="C536" s="216"/>
    </row>
    <row r="537" spans="3:3" s="2" customFormat="1" x14ac:dyDescent="0.25">
      <c r="C537" s="216"/>
    </row>
    <row r="538" spans="3:3" s="2" customFormat="1" x14ac:dyDescent="0.25">
      <c r="C538" s="216"/>
    </row>
    <row r="539" spans="3:3" s="2" customFormat="1" x14ac:dyDescent="0.25">
      <c r="C539" s="216"/>
    </row>
    <row r="540" spans="3:3" s="2" customFormat="1" x14ac:dyDescent="0.25">
      <c r="C540" s="216"/>
    </row>
    <row r="541" spans="3:3" s="2" customFormat="1" x14ac:dyDescent="0.25">
      <c r="C541" s="216"/>
    </row>
    <row r="542" spans="3:3" s="2" customFormat="1" x14ac:dyDescent="0.25">
      <c r="C542" s="216"/>
    </row>
    <row r="543" spans="3:3" s="2" customFormat="1" x14ac:dyDescent="0.25">
      <c r="C543" s="216"/>
    </row>
    <row r="544" spans="3:3" s="2" customFormat="1" x14ac:dyDescent="0.25">
      <c r="C544" s="216"/>
    </row>
    <row r="545" spans="3:3" s="2" customFormat="1" x14ac:dyDescent="0.25">
      <c r="C545" s="216"/>
    </row>
    <row r="546" spans="3:3" s="2" customFormat="1" x14ac:dyDescent="0.25">
      <c r="C546" s="216"/>
    </row>
    <row r="547" spans="3:3" s="2" customFormat="1" x14ac:dyDescent="0.25">
      <c r="C547" s="216"/>
    </row>
    <row r="548" spans="3:3" s="2" customFormat="1" x14ac:dyDescent="0.25">
      <c r="C548" s="216"/>
    </row>
    <row r="549" spans="3:3" s="2" customFormat="1" x14ac:dyDescent="0.25">
      <c r="C549" s="216"/>
    </row>
    <row r="550" spans="3:3" s="2" customFormat="1" x14ac:dyDescent="0.25">
      <c r="C550" s="216"/>
    </row>
    <row r="551" spans="3:3" s="2" customFormat="1" x14ac:dyDescent="0.25">
      <c r="C551" s="216"/>
    </row>
    <row r="552" spans="3:3" s="2" customFormat="1" x14ac:dyDescent="0.25">
      <c r="C552" s="216"/>
    </row>
    <row r="553" spans="3:3" s="2" customFormat="1" x14ac:dyDescent="0.25">
      <c r="C553" s="216"/>
    </row>
    <row r="554" spans="3:3" s="2" customFormat="1" x14ac:dyDescent="0.25">
      <c r="C554" s="216"/>
    </row>
    <row r="555" spans="3:3" s="2" customFormat="1" x14ac:dyDescent="0.25">
      <c r="C555" s="216"/>
    </row>
    <row r="556" spans="3:3" s="2" customFormat="1" x14ac:dyDescent="0.25">
      <c r="C556" s="216"/>
    </row>
    <row r="557" spans="3:3" s="2" customFormat="1" x14ac:dyDescent="0.25">
      <c r="C557" s="216"/>
    </row>
    <row r="558" spans="3:3" s="2" customFormat="1" x14ac:dyDescent="0.25">
      <c r="C558" s="216"/>
    </row>
    <row r="559" spans="3:3" s="2" customFormat="1" x14ac:dyDescent="0.25">
      <c r="C559" s="216"/>
    </row>
    <row r="560" spans="3:3" s="2" customFormat="1" x14ac:dyDescent="0.25">
      <c r="C560" s="216"/>
    </row>
    <row r="561" spans="3:3" s="2" customFormat="1" x14ac:dyDescent="0.25">
      <c r="C561" s="216"/>
    </row>
    <row r="562" spans="3:3" s="2" customFormat="1" x14ac:dyDescent="0.25">
      <c r="C562" s="216"/>
    </row>
    <row r="563" spans="3:3" s="2" customFormat="1" x14ac:dyDescent="0.25">
      <c r="C563" s="216"/>
    </row>
    <row r="564" spans="3:3" s="2" customFormat="1" x14ac:dyDescent="0.25">
      <c r="C564" s="216"/>
    </row>
    <row r="565" spans="3:3" s="2" customFormat="1" x14ac:dyDescent="0.25">
      <c r="C565" s="216"/>
    </row>
    <row r="566" spans="3:3" s="2" customFormat="1" x14ac:dyDescent="0.25">
      <c r="C566" s="216"/>
    </row>
    <row r="567" spans="3:3" s="2" customFormat="1" x14ac:dyDescent="0.25">
      <c r="C567" s="216"/>
    </row>
    <row r="568" spans="3:3" s="2" customFormat="1" x14ac:dyDescent="0.25">
      <c r="C568" s="216"/>
    </row>
    <row r="569" spans="3:3" s="2" customFormat="1" x14ac:dyDescent="0.25">
      <c r="C569" s="216"/>
    </row>
    <row r="570" spans="3:3" s="2" customFormat="1" x14ac:dyDescent="0.25">
      <c r="C570" s="216"/>
    </row>
    <row r="571" spans="3:3" s="2" customFormat="1" x14ac:dyDescent="0.25">
      <c r="C571" s="216"/>
    </row>
    <row r="572" spans="3:3" s="2" customFormat="1" x14ac:dyDescent="0.25">
      <c r="C572" s="216"/>
    </row>
    <row r="573" spans="3:3" s="2" customFormat="1" x14ac:dyDescent="0.25">
      <c r="C573" s="216"/>
    </row>
    <row r="574" spans="3:3" s="2" customFormat="1" x14ac:dyDescent="0.25">
      <c r="C574" s="216"/>
    </row>
    <row r="575" spans="3:3" s="2" customFormat="1" x14ac:dyDescent="0.25">
      <c r="C575" s="216"/>
    </row>
    <row r="576" spans="3:3" s="2" customFormat="1" x14ac:dyDescent="0.25">
      <c r="C576" s="216"/>
    </row>
    <row r="577" spans="3:3" s="2" customFormat="1" x14ac:dyDescent="0.25">
      <c r="C577" s="216"/>
    </row>
    <row r="578" spans="3:3" s="2" customFormat="1" x14ac:dyDescent="0.25">
      <c r="C578" s="216"/>
    </row>
    <row r="579" spans="3:3" s="2" customFormat="1" x14ac:dyDescent="0.25">
      <c r="C579" s="216"/>
    </row>
    <row r="580" spans="3:3" s="2" customFormat="1" x14ac:dyDescent="0.25">
      <c r="C580" s="216"/>
    </row>
    <row r="581" spans="3:3" s="2" customFormat="1" x14ac:dyDescent="0.25">
      <c r="C581" s="216"/>
    </row>
    <row r="582" spans="3:3" s="2" customFormat="1" x14ac:dyDescent="0.25">
      <c r="C582" s="216"/>
    </row>
    <row r="583" spans="3:3" s="2" customFormat="1" x14ac:dyDescent="0.25">
      <c r="C583" s="216"/>
    </row>
    <row r="584" spans="3:3" s="2" customFormat="1" x14ac:dyDescent="0.25">
      <c r="C584" s="216"/>
    </row>
    <row r="585" spans="3:3" s="2" customFormat="1" x14ac:dyDescent="0.25">
      <c r="C585" s="216"/>
    </row>
    <row r="586" spans="3:3" s="2" customFormat="1" x14ac:dyDescent="0.25">
      <c r="C586" s="216"/>
    </row>
    <row r="587" spans="3:3" s="2" customFormat="1" x14ac:dyDescent="0.25">
      <c r="C587" s="216"/>
    </row>
    <row r="588" spans="3:3" s="2" customFormat="1" x14ac:dyDescent="0.25">
      <c r="C588" s="216"/>
    </row>
    <row r="589" spans="3:3" s="2" customFormat="1" x14ac:dyDescent="0.25">
      <c r="C589" s="216"/>
    </row>
    <row r="590" spans="3:3" s="2" customFormat="1" x14ac:dyDescent="0.25">
      <c r="C590" s="216"/>
    </row>
    <row r="591" spans="3:3" s="2" customFormat="1" x14ac:dyDescent="0.25">
      <c r="C591" s="216"/>
    </row>
    <row r="592" spans="3:3" s="2" customFormat="1" x14ac:dyDescent="0.25">
      <c r="C592" s="216"/>
    </row>
    <row r="593" spans="3:3" s="2" customFormat="1" x14ac:dyDescent="0.25">
      <c r="C593" s="216"/>
    </row>
    <row r="594" spans="3:3" s="2" customFormat="1" x14ac:dyDescent="0.25">
      <c r="C594" s="216"/>
    </row>
    <row r="595" spans="3:3" s="2" customFormat="1" x14ac:dyDescent="0.25">
      <c r="C595" s="216"/>
    </row>
    <row r="596" spans="3:3" s="2" customFormat="1" x14ac:dyDescent="0.25">
      <c r="C596" s="216"/>
    </row>
    <row r="597" spans="3:3" s="2" customFormat="1" x14ac:dyDescent="0.25">
      <c r="C597" s="216"/>
    </row>
    <row r="598" spans="3:3" s="2" customFormat="1" x14ac:dyDescent="0.25">
      <c r="C598" s="216"/>
    </row>
    <row r="599" spans="3:3" s="2" customFormat="1" x14ac:dyDescent="0.25">
      <c r="C599" s="216"/>
    </row>
    <row r="600" spans="3:3" s="2" customFormat="1" x14ac:dyDescent="0.25">
      <c r="C600" s="216"/>
    </row>
    <row r="601" spans="3:3" s="2" customFormat="1" x14ac:dyDescent="0.25">
      <c r="C601" s="216"/>
    </row>
    <row r="602" spans="3:3" s="2" customFormat="1" x14ac:dyDescent="0.25">
      <c r="C602" s="216"/>
    </row>
    <row r="603" spans="3:3" s="2" customFormat="1" x14ac:dyDescent="0.25">
      <c r="C603" s="216"/>
    </row>
    <row r="604" spans="3:3" s="2" customFormat="1" x14ac:dyDescent="0.25">
      <c r="C604" s="216"/>
    </row>
    <row r="605" spans="3:3" s="2" customFormat="1" x14ac:dyDescent="0.25">
      <c r="C605" s="216"/>
    </row>
    <row r="606" spans="3:3" s="2" customFormat="1" x14ac:dyDescent="0.25">
      <c r="C606" s="216"/>
    </row>
    <row r="607" spans="3:3" s="2" customFormat="1" x14ac:dyDescent="0.25">
      <c r="C607" s="216"/>
    </row>
    <row r="608" spans="3:3" s="2" customFormat="1" x14ac:dyDescent="0.25">
      <c r="C608" s="216"/>
    </row>
    <row r="609" spans="3:3" s="2" customFormat="1" x14ac:dyDescent="0.25">
      <c r="C609" s="216"/>
    </row>
    <row r="610" spans="3:3" s="2" customFormat="1" x14ac:dyDescent="0.25">
      <c r="C610" s="216"/>
    </row>
    <row r="611" spans="3:3" s="2" customFormat="1" x14ac:dyDescent="0.25">
      <c r="C611" s="216"/>
    </row>
    <row r="612" spans="3:3" s="2" customFormat="1" x14ac:dyDescent="0.25">
      <c r="C612" s="216"/>
    </row>
    <row r="613" spans="3:3" s="2" customFormat="1" x14ac:dyDescent="0.25">
      <c r="C613" s="216"/>
    </row>
    <row r="614" spans="3:3" s="2" customFormat="1" x14ac:dyDescent="0.25">
      <c r="C614" s="216"/>
    </row>
    <row r="615" spans="3:3" s="2" customFormat="1" x14ac:dyDescent="0.25">
      <c r="C615" s="216"/>
    </row>
    <row r="616" spans="3:3" s="2" customFormat="1" x14ac:dyDescent="0.25">
      <c r="C616" s="216"/>
    </row>
    <row r="617" spans="3:3" s="2" customFormat="1" x14ac:dyDescent="0.25">
      <c r="C617" s="216"/>
    </row>
    <row r="618" spans="3:3" s="2" customFormat="1" x14ac:dyDescent="0.25">
      <c r="C618" s="216"/>
    </row>
    <row r="619" spans="3:3" s="2" customFormat="1" x14ac:dyDescent="0.25">
      <c r="C619" s="216"/>
    </row>
    <row r="620" spans="3:3" s="2" customFormat="1" x14ac:dyDescent="0.25">
      <c r="C620" s="216"/>
    </row>
    <row r="621" spans="3:3" s="2" customFormat="1" x14ac:dyDescent="0.25">
      <c r="C621" s="216"/>
    </row>
    <row r="622" spans="3:3" s="2" customFormat="1" x14ac:dyDescent="0.25">
      <c r="C622" s="216"/>
    </row>
    <row r="623" spans="3:3" s="2" customFormat="1" x14ac:dyDescent="0.25">
      <c r="C623" s="216"/>
    </row>
    <row r="624" spans="3:3" s="2" customFormat="1" x14ac:dyDescent="0.25">
      <c r="C624" s="216"/>
    </row>
    <row r="625" spans="3:3" s="2" customFormat="1" x14ac:dyDescent="0.25">
      <c r="C625" s="216"/>
    </row>
    <row r="626" spans="3:3" s="2" customFormat="1" x14ac:dyDescent="0.25">
      <c r="C626" s="216"/>
    </row>
    <row r="627" spans="3:3" s="2" customFormat="1" x14ac:dyDescent="0.25">
      <c r="C627" s="216"/>
    </row>
    <row r="628" spans="3:3" s="2" customFormat="1" x14ac:dyDescent="0.25">
      <c r="C628" s="216"/>
    </row>
    <row r="629" spans="3:3" s="2" customFormat="1" x14ac:dyDescent="0.25">
      <c r="C629" s="216"/>
    </row>
    <row r="630" spans="3:3" s="2" customFormat="1" x14ac:dyDescent="0.25">
      <c r="C630" s="216"/>
    </row>
    <row r="631" spans="3:3" s="2" customFormat="1" x14ac:dyDescent="0.25">
      <c r="C631" s="216"/>
    </row>
    <row r="632" spans="3:3" s="2" customFormat="1" x14ac:dyDescent="0.25">
      <c r="C632" s="216"/>
    </row>
    <row r="633" spans="3:3" s="2" customFormat="1" x14ac:dyDescent="0.25">
      <c r="C633" s="216"/>
    </row>
    <row r="634" spans="3:3" s="2" customFormat="1" x14ac:dyDescent="0.25">
      <c r="C634" s="216"/>
    </row>
    <row r="635" spans="3:3" s="2" customFormat="1" x14ac:dyDescent="0.25">
      <c r="C635" s="216"/>
    </row>
    <row r="636" spans="3:3" s="2" customFormat="1" x14ac:dyDescent="0.25">
      <c r="C636" s="216"/>
    </row>
    <row r="637" spans="3:3" s="2" customFormat="1" x14ac:dyDescent="0.25">
      <c r="C637" s="216"/>
    </row>
    <row r="638" spans="3:3" s="2" customFormat="1" x14ac:dyDescent="0.25">
      <c r="C638" s="216"/>
    </row>
    <row r="639" spans="3:3" s="2" customFormat="1" x14ac:dyDescent="0.25">
      <c r="C639" s="216"/>
    </row>
    <row r="640" spans="3:3" s="2" customFormat="1" x14ac:dyDescent="0.25">
      <c r="C640" s="216"/>
    </row>
    <row r="641" spans="3:3" s="2" customFormat="1" x14ac:dyDescent="0.25">
      <c r="C641" s="216"/>
    </row>
    <row r="642" spans="3:3" s="2" customFormat="1" x14ac:dyDescent="0.25">
      <c r="C642" s="216"/>
    </row>
    <row r="643" spans="3:3" s="2" customFormat="1" x14ac:dyDescent="0.25">
      <c r="C643" s="216"/>
    </row>
    <row r="644" spans="3:3" s="2" customFormat="1" x14ac:dyDescent="0.25">
      <c r="C644" s="216"/>
    </row>
    <row r="645" spans="3:3" s="2" customFormat="1" x14ac:dyDescent="0.25">
      <c r="C645" s="216"/>
    </row>
    <row r="646" spans="3:3" s="2" customFormat="1" x14ac:dyDescent="0.25">
      <c r="C646" s="216"/>
    </row>
    <row r="647" spans="3:3" s="2" customFormat="1" x14ac:dyDescent="0.25">
      <c r="C647" s="216"/>
    </row>
    <row r="648" spans="3:3" s="2" customFormat="1" x14ac:dyDescent="0.25">
      <c r="C648" s="216"/>
    </row>
    <row r="649" spans="3:3" s="2" customFormat="1" x14ac:dyDescent="0.25">
      <c r="C649" s="216"/>
    </row>
    <row r="650" spans="3:3" s="2" customFormat="1" x14ac:dyDescent="0.25">
      <c r="C650" s="216"/>
    </row>
    <row r="651" spans="3:3" s="2" customFormat="1" x14ac:dyDescent="0.25">
      <c r="C651" s="216"/>
    </row>
    <row r="652" spans="3:3" s="2" customFormat="1" x14ac:dyDescent="0.25">
      <c r="C652" s="216"/>
    </row>
    <row r="653" spans="3:3" s="2" customFormat="1" x14ac:dyDescent="0.25">
      <c r="C653" s="216"/>
    </row>
    <row r="654" spans="3:3" s="2" customFormat="1" x14ac:dyDescent="0.25">
      <c r="C654" s="216"/>
    </row>
    <row r="655" spans="3:3" s="2" customFormat="1" x14ac:dyDescent="0.25">
      <c r="C655" s="216"/>
    </row>
    <row r="656" spans="3:3" s="2" customFormat="1" x14ac:dyDescent="0.25">
      <c r="C656" s="216"/>
    </row>
    <row r="657" spans="3:3" s="2" customFormat="1" x14ac:dyDescent="0.25">
      <c r="C657" s="216"/>
    </row>
    <row r="658" spans="3:3" s="2" customFormat="1" x14ac:dyDescent="0.25">
      <c r="C658" s="216"/>
    </row>
    <row r="659" spans="3:3" s="2" customFormat="1" x14ac:dyDescent="0.25">
      <c r="C659" s="216"/>
    </row>
    <row r="660" spans="3:3" s="2" customFormat="1" x14ac:dyDescent="0.25">
      <c r="C660" s="216"/>
    </row>
    <row r="661" spans="3:3" s="2" customFormat="1" x14ac:dyDescent="0.25">
      <c r="C661" s="216"/>
    </row>
    <row r="662" spans="3:3" s="2" customFormat="1" x14ac:dyDescent="0.25">
      <c r="C662" s="216"/>
    </row>
    <row r="663" spans="3:3" s="2" customFormat="1" x14ac:dyDescent="0.25">
      <c r="C663" s="216"/>
    </row>
    <row r="664" spans="3:3" s="2" customFormat="1" x14ac:dyDescent="0.25">
      <c r="C664" s="216"/>
    </row>
    <row r="665" spans="3:3" s="2" customFormat="1" x14ac:dyDescent="0.25">
      <c r="C665" s="216"/>
    </row>
    <row r="666" spans="3:3" s="2" customFormat="1" x14ac:dyDescent="0.25">
      <c r="C666" s="216"/>
    </row>
    <row r="667" spans="3:3" s="2" customFormat="1" x14ac:dyDescent="0.25">
      <c r="C667" s="216"/>
    </row>
    <row r="668" spans="3:3" s="2" customFormat="1" x14ac:dyDescent="0.25">
      <c r="C668" s="216"/>
    </row>
    <row r="669" spans="3:3" s="2" customFormat="1" x14ac:dyDescent="0.25">
      <c r="C669" s="216"/>
    </row>
    <row r="670" spans="3:3" s="2" customFormat="1" x14ac:dyDescent="0.25">
      <c r="C670" s="216"/>
    </row>
    <row r="671" spans="3:3" s="2" customFormat="1" x14ac:dyDescent="0.25">
      <c r="C671" s="216"/>
    </row>
    <row r="672" spans="3:3" s="2" customFormat="1" x14ac:dyDescent="0.25">
      <c r="C672" s="216"/>
    </row>
    <row r="673" spans="3:3" s="2" customFormat="1" x14ac:dyDescent="0.25">
      <c r="C673" s="216"/>
    </row>
    <row r="674" spans="3:3" s="2" customFormat="1" x14ac:dyDescent="0.25">
      <c r="C674" s="216"/>
    </row>
    <row r="675" spans="3:3" s="2" customFormat="1" x14ac:dyDescent="0.25">
      <c r="C675" s="216"/>
    </row>
    <row r="676" spans="3:3" s="2" customFormat="1" x14ac:dyDescent="0.25">
      <c r="C676" s="216"/>
    </row>
    <row r="677" spans="3:3" s="2" customFormat="1" x14ac:dyDescent="0.25">
      <c r="C677" s="216"/>
    </row>
    <row r="678" spans="3:3" s="2" customFormat="1" x14ac:dyDescent="0.25">
      <c r="C678" s="216"/>
    </row>
    <row r="679" spans="3:3" s="2" customFormat="1" x14ac:dyDescent="0.25">
      <c r="C679" s="216"/>
    </row>
    <row r="680" spans="3:3" s="2" customFormat="1" x14ac:dyDescent="0.25">
      <c r="C680" s="216"/>
    </row>
    <row r="681" spans="3:3" s="2" customFormat="1" x14ac:dyDescent="0.25">
      <c r="C681" s="216"/>
    </row>
    <row r="682" spans="3:3" s="2" customFormat="1" x14ac:dyDescent="0.25">
      <c r="C682" s="216"/>
    </row>
    <row r="683" spans="3:3" s="2" customFormat="1" x14ac:dyDescent="0.25">
      <c r="C683" s="216"/>
    </row>
    <row r="684" spans="3:3" s="2" customFormat="1" x14ac:dyDescent="0.25">
      <c r="C684" s="216"/>
    </row>
    <row r="685" spans="3:3" s="2" customFormat="1" x14ac:dyDescent="0.25">
      <c r="C685" s="216"/>
    </row>
    <row r="686" spans="3:3" s="2" customFormat="1" x14ac:dyDescent="0.25">
      <c r="C686" s="216"/>
    </row>
    <row r="687" spans="3:3" s="2" customFormat="1" x14ac:dyDescent="0.25">
      <c r="C687" s="216"/>
    </row>
    <row r="688" spans="3:3" s="2" customFormat="1" x14ac:dyDescent="0.25">
      <c r="C688" s="216"/>
    </row>
    <row r="689" spans="3:3" s="2" customFormat="1" x14ac:dyDescent="0.25">
      <c r="C689" s="216"/>
    </row>
    <row r="690" spans="3:3" s="2" customFormat="1" x14ac:dyDescent="0.25">
      <c r="C690" s="216"/>
    </row>
    <row r="691" spans="3:3" s="2" customFormat="1" x14ac:dyDescent="0.25">
      <c r="C691" s="216"/>
    </row>
    <row r="692" spans="3:3" s="2" customFormat="1" x14ac:dyDescent="0.25">
      <c r="C692" s="216"/>
    </row>
    <row r="693" spans="3:3" s="2" customFormat="1" x14ac:dyDescent="0.25">
      <c r="C693" s="216"/>
    </row>
    <row r="694" spans="3:3" s="2" customFormat="1" x14ac:dyDescent="0.25">
      <c r="C694" s="216"/>
    </row>
    <row r="695" spans="3:3" s="2" customFormat="1" x14ac:dyDescent="0.25">
      <c r="C695" s="216"/>
    </row>
    <row r="696" spans="3:3" s="2" customFormat="1" x14ac:dyDescent="0.25">
      <c r="C696" s="216"/>
    </row>
    <row r="697" spans="3:3" s="2" customFormat="1" x14ac:dyDescent="0.25">
      <c r="C697" s="216"/>
    </row>
    <row r="698" spans="3:3" s="2" customFormat="1" x14ac:dyDescent="0.25">
      <c r="C698" s="216"/>
    </row>
    <row r="699" spans="3:3" s="2" customFormat="1" x14ac:dyDescent="0.25">
      <c r="C699" s="216"/>
    </row>
    <row r="700" spans="3:3" s="2" customFormat="1" x14ac:dyDescent="0.25">
      <c r="C700" s="216"/>
    </row>
    <row r="701" spans="3:3" s="2" customFormat="1" x14ac:dyDescent="0.25">
      <c r="C701" s="216"/>
    </row>
    <row r="702" spans="3:3" s="2" customFormat="1" x14ac:dyDescent="0.25">
      <c r="C702" s="216"/>
    </row>
    <row r="703" spans="3:3" s="2" customFormat="1" x14ac:dyDescent="0.25">
      <c r="C703" s="216"/>
    </row>
    <row r="704" spans="3:3" s="2" customFormat="1" x14ac:dyDescent="0.25">
      <c r="C704" s="216"/>
    </row>
    <row r="705" spans="3:3" s="2" customFormat="1" x14ac:dyDescent="0.25">
      <c r="C705" s="216"/>
    </row>
    <row r="706" spans="3:3" s="2" customFormat="1" x14ac:dyDescent="0.25">
      <c r="C706" s="216"/>
    </row>
    <row r="707" spans="3:3" s="2" customFormat="1" x14ac:dyDescent="0.25">
      <c r="C707" s="216"/>
    </row>
    <row r="708" spans="3:3" s="2" customFormat="1" x14ac:dyDescent="0.25">
      <c r="C708" s="216"/>
    </row>
    <row r="709" spans="3:3" s="2" customFormat="1" x14ac:dyDescent="0.25">
      <c r="C709" s="216"/>
    </row>
    <row r="710" spans="3:3" s="2" customFormat="1" x14ac:dyDescent="0.25">
      <c r="C710" s="216"/>
    </row>
    <row r="711" spans="3:3" s="2" customFormat="1" x14ac:dyDescent="0.25">
      <c r="C711" s="216"/>
    </row>
    <row r="712" spans="3:3" s="2" customFormat="1" x14ac:dyDescent="0.25">
      <c r="C712" s="216"/>
    </row>
    <row r="713" spans="3:3" s="2" customFormat="1" x14ac:dyDescent="0.25">
      <c r="C713" s="216"/>
    </row>
    <row r="714" spans="3:3" s="2" customFormat="1" x14ac:dyDescent="0.25">
      <c r="C714" s="216"/>
    </row>
    <row r="715" spans="3:3" s="2" customFormat="1" x14ac:dyDescent="0.25">
      <c r="C715" s="216"/>
    </row>
    <row r="716" spans="3:3" s="2" customFormat="1" x14ac:dyDescent="0.25">
      <c r="C716" s="216"/>
    </row>
    <row r="717" spans="3:3" s="2" customFormat="1" x14ac:dyDescent="0.25">
      <c r="C717" s="216"/>
    </row>
    <row r="718" spans="3:3" s="2" customFormat="1" x14ac:dyDescent="0.25">
      <c r="C718" s="216"/>
    </row>
    <row r="719" spans="3:3" s="2" customFormat="1" x14ac:dyDescent="0.25">
      <c r="C719" s="216"/>
    </row>
    <row r="720" spans="3:3" s="2" customFormat="1" x14ac:dyDescent="0.25">
      <c r="C720" s="216"/>
    </row>
    <row r="721" spans="3:3" s="2" customFormat="1" x14ac:dyDescent="0.25">
      <c r="C721" s="216"/>
    </row>
    <row r="722" spans="3:3" s="2" customFormat="1" x14ac:dyDescent="0.25">
      <c r="C722" s="216"/>
    </row>
    <row r="723" spans="3:3" s="2" customFormat="1" x14ac:dyDescent="0.25">
      <c r="C723" s="216"/>
    </row>
    <row r="724" spans="3:3" s="2" customFormat="1" x14ac:dyDescent="0.25">
      <c r="C724" s="216"/>
    </row>
    <row r="725" spans="3:3" s="2" customFormat="1" x14ac:dyDescent="0.25">
      <c r="C725" s="216"/>
    </row>
    <row r="726" spans="3:3" s="2" customFormat="1" x14ac:dyDescent="0.25">
      <c r="C726" s="216"/>
    </row>
    <row r="727" spans="3:3" s="2" customFormat="1" x14ac:dyDescent="0.25">
      <c r="C727" s="216"/>
    </row>
    <row r="728" spans="3:3" s="2" customFormat="1" x14ac:dyDescent="0.25">
      <c r="C728" s="216"/>
    </row>
    <row r="729" spans="3:3" s="2" customFormat="1" x14ac:dyDescent="0.25">
      <c r="C729" s="216"/>
    </row>
    <row r="730" spans="3:3" s="2" customFormat="1" x14ac:dyDescent="0.25">
      <c r="C730" s="216"/>
    </row>
    <row r="731" spans="3:3" s="2" customFormat="1" x14ac:dyDescent="0.25">
      <c r="C731" s="216"/>
    </row>
    <row r="732" spans="3:3" s="2" customFormat="1" x14ac:dyDescent="0.25">
      <c r="C732" s="216"/>
    </row>
    <row r="733" spans="3:3" s="2" customFormat="1" x14ac:dyDescent="0.25">
      <c r="C733" s="216"/>
    </row>
    <row r="734" spans="3:3" s="2" customFormat="1" x14ac:dyDescent="0.25">
      <c r="C734" s="216"/>
    </row>
    <row r="735" spans="3:3" s="2" customFormat="1" x14ac:dyDescent="0.25">
      <c r="C735" s="216"/>
    </row>
    <row r="736" spans="3:3" s="2" customFormat="1" x14ac:dyDescent="0.25">
      <c r="C736" s="216"/>
    </row>
    <row r="737" spans="3:3" s="2" customFormat="1" x14ac:dyDescent="0.25">
      <c r="C737" s="216"/>
    </row>
    <row r="738" spans="3:3" s="2" customFormat="1" x14ac:dyDescent="0.25">
      <c r="C738" s="216"/>
    </row>
    <row r="739" spans="3:3" s="2" customFormat="1" x14ac:dyDescent="0.25">
      <c r="C739" s="216"/>
    </row>
    <row r="740" spans="3:3" s="2" customFormat="1" x14ac:dyDescent="0.25">
      <c r="C740" s="216"/>
    </row>
    <row r="741" spans="3:3" s="2" customFormat="1" x14ac:dyDescent="0.25">
      <c r="C741" s="216"/>
    </row>
    <row r="742" spans="3:3" s="2" customFormat="1" x14ac:dyDescent="0.25">
      <c r="C742" s="216"/>
    </row>
    <row r="743" spans="3:3" s="2" customFormat="1" x14ac:dyDescent="0.25">
      <c r="C743" s="216"/>
    </row>
    <row r="744" spans="3:3" s="2" customFormat="1" x14ac:dyDescent="0.25">
      <c r="C744" s="216"/>
    </row>
    <row r="745" spans="3:3" s="2" customFormat="1" x14ac:dyDescent="0.25">
      <c r="C745" s="216"/>
    </row>
    <row r="746" spans="3:3" s="2" customFormat="1" x14ac:dyDescent="0.25">
      <c r="C746" s="216"/>
    </row>
    <row r="747" spans="3:3" s="2" customFormat="1" x14ac:dyDescent="0.25">
      <c r="C747" s="216"/>
    </row>
    <row r="748" spans="3:3" s="2" customFormat="1" x14ac:dyDescent="0.25">
      <c r="C748" s="216"/>
    </row>
    <row r="749" spans="3:3" s="2" customFormat="1" x14ac:dyDescent="0.25">
      <c r="C749" s="216"/>
    </row>
    <row r="750" spans="3:3" s="2" customFormat="1" x14ac:dyDescent="0.25">
      <c r="C750" s="216"/>
    </row>
    <row r="751" spans="3:3" s="2" customFormat="1" x14ac:dyDescent="0.25">
      <c r="C751" s="216"/>
    </row>
    <row r="752" spans="3:3" s="2" customFormat="1" x14ac:dyDescent="0.25">
      <c r="C752" s="216"/>
    </row>
    <row r="753" spans="3:3" s="2" customFormat="1" x14ac:dyDescent="0.25">
      <c r="C753" s="216"/>
    </row>
    <row r="754" spans="3:3" s="2" customFormat="1" x14ac:dyDescent="0.25">
      <c r="C754" s="216"/>
    </row>
    <row r="755" spans="3:3" s="2" customFormat="1" x14ac:dyDescent="0.25">
      <c r="C755" s="216"/>
    </row>
    <row r="756" spans="3:3" s="2" customFormat="1" x14ac:dyDescent="0.25">
      <c r="C756" s="216"/>
    </row>
    <row r="757" spans="3:3" s="2" customFormat="1" x14ac:dyDescent="0.25">
      <c r="C757" s="216"/>
    </row>
    <row r="758" spans="3:3" s="2" customFormat="1" x14ac:dyDescent="0.25">
      <c r="C758" s="216"/>
    </row>
    <row r="759" spans="3:3" s="2" customFormat="1" x14ac:dyDescent="0.25">
      <c r="C759" s="216"/>
    </row>
    <row r="760" spans="3:3" s="2" customFormat="1" x14ac:dyDescent="0.25">
      <c r="C760" s="216"/>
    </row>
    <row r="761" spans="3:3" s="2" customFormat="1" x14ac:dyDescent="0.25">
      <c r="C761" s="216"/>
    </row>
    <row r="762" spans="3:3" s="2" customFormat="1" x14ac:dyDescent="0.25">
      <c r="C762" s="216"/>
    </row>
    <row r="763" spans="3:3" s="2" customFormat="1" x14ac:dyDescent="0.25">
      <c r="C763" s="216"/>
    </row>
    <row r="764" spans="3:3" s="2" customFormat="1" x14ac:dyDescent="0.25">
      <c r="C764" s="216"/>
    </row>
    <row r="765" spans="3:3" s="2" customFormat="1" x14ac:dyDescent="0.25">
      <c r="C765" s="216"/>
    </row>
    <row r="766" spans="3:3" s="2" customFormat="1" x14ac:dyDescent="0.25">
      <c r="C766" s="216"/>
    </row>
    <row r="767" spans="3:3" s="2" customFormat="1" x14ac:dyDescent="0.25">
      <c r="C767" s="216"/>
    </row>
    <row r="768" spans="3:3" s="2" customFormat="1" x14ac:dyDescent="0.25">
      <c r="C768" s="216"/>
    </row>
    <row r="769" spans="3:3" s="2" customFormat="1" x14ac:dyDescent="0.25">
      <c r="C769" s="216"/>
    </row>
    <row r="770" spans="3:3" s="2" customFormat="1" x14ac:dyDescent="0.25">
      <c r="C770" s="216"/>
    </row>
    <row r="771" spans="3:3" s="2" customFormat="1" x14ac:dyDescent="0.25">
      <c r="C771" s="216"/>
    </row>
    <row r="772" spans="3:3" s="2" customFormat="1" x14ac:dyDescent="0.25">
      <c r="C772" s="216"/>
    </row>
    <row r="773" spans="3:3" s="2" customFormat="1" x14ac:dyDescent="0.25">
      <c r="C773" s="216"/>
    </row>
    <row r="774" spans="3:3" s="2" customFormat="1" x14ac:dyDescent="0.25">
      <c r="C774" s="216"/>
    </row>
    <row r="775" spans="3:3" s="2" customFormat="1" x14ac:dyDescent="0.25">
      <c r="C775" s="216"/>
    </row>
    <row r="776" spans="3:3" s="2" customFormat="1" x14ac:dyDescent="0.25">
      <c r="C776" s="216"/>
    </row>
    <row r="777" spans="3:3" s="2" customFormat="1" x14ac:dyDescent="0.25">
      <c r="C777" s="216"/>
    </row>
    <row r="778" spans="3:3" s="2" customFormat="1" x14ac:dyDescent="0.25">
      <c r="C778" s="216"/>
    </row>
    <row r="779" spans="3:3" s="2" customFormat="1" x14ac:dyDescent="0.25">
      <c r="C779" s="216"/>
    </row>
    <row r="780" spans="3:3" s="2" customFormat="1" x14ac:dyDescent="0.25">
      <c r="C780" s="216"/>
    </row>
    <row r="781" spans="3:3" s="2" customFormat="1" x14ac:dyDescent="0.25">
      <c r="C781" s="216"/>
    </row>
    <row r="782" spans="3:3" s="2" customFormat="1" x14ac:dyDescent="0.25">
      <c r="C782" s="216"/>
    </row>
    <row r="783" spans="3:3" s="2" customFormat="1" x14ac:dyDescent="0.25">
      <c r="C783" s="216"/>
    </row>
    <row r="784" spans="3:3" s="2" customFormat="1" x14ac:dyDescent="0.25">
      <c r="C784" s="216"/>
    </row>
    <row r="785" spans="3:3" s="2" customFormat="1" x14ac:dyDescent="0.25">
      <c r="C785" s="216"/>
    </row>
    <row r="786" spans="3:3" s="2" customFormat="1" x14ac:dyDescent="0.25">
      <c r="C786" s="216"/>
    </row>
    <row r="787" spans="3:3" s="2" customFormat="1" x14ac:dyDescent="0.25">
      <c r="C787" s="216"/>
    </row>
    <row r="788" spans="3:3" s="2" customFormat="1" x14ac:dyDescent="0.25">
      <c r="C788" s="216"/>
    </row>
    <row r="789" spans="3:3" s="2" customFormat="1" x14ac:dyDescent="0.25">
      <c r="C789" s="216"/>
    </row>
    <row r="790" spans="3:3" s="2" customFormat="1" x14ac:dyDescent="0.25">
      <c r="C790" s="216"/>
    </row>
    <row r="791" spans="3:3" s="2" customFormat="1" x14ac:dyDescent="0.25">
      <c r="C791" s="216"/>
    </row>
    <row r="792" spans="3:3" s="2" customFormat="1" x14ac:dyDescent="0.25">
      <c r="C792" s="216"/>
    </row>
    <row r="793" spans="3:3" s="2" customFormat="1" x14ac:dyDescent="0.25">
      <c r="C793" s="216"/>
    </row>
    <row r="794" spans="3:3" s="2" customFormat="1" x14ac:dyDescent="0.25">
      <c r="C794" s="216"/>
    </row>
    <row r="795" spans="3:3" s="2" customFormat="1" x14ac:dyDescent="0.25">
      <c r="C795" s="216"/>
    </row>
    <row r="796" spans="3:3" s="2" customFormat="1" x14ac:dyDescent="0.25">
      <c r="C796" s="216"/>
    </row>
  </sheetData>
  <mergeCells count="80">
    <mergeCell ref="C324:C325"/>
    <mergeCell ref="B327:O327"/>
    <mergeCell ref="C332:C333"/>
    <mergeCell ref="C334:C337"/>
    <mergeCell ref="C235:C238"/>
    <mergeCell ref="C239:C242"/>
    <mergeCell ref="C243:C246"/>
    <mergeCell ref="B259:O259"/>
    <mergeCell ref="B265:O265"/>
    <mergeCell ref="C171:C174"/>
    <mergeCell ref="C175:C179"/>
    <mergeCell ref="C180:C183"/>
    <mergeCell ref="C184:C187"/>
    <mergeCell ref="C188:C191"/>
    <mergeCell ref="B90:O90"/>
    <mergeCell ref="B101:O101"/>
    <mergeCell ref="C155:C158"/>
    <mergeCell ref="C163:C166"/>
    <mergeCell ref="C167:C170"/>
    <mergeCell ref="B70:B72"/>
    <mergeCell ref="B74:B76"/>
    <mergeCell ref="B78:O78"/>
    <mergeCell ref="B83:B84"/>
    <mergeCell ref="B86:B87"/>
    <mergeCell ref="B46:B48"/>
    <mergeCell ref="B50:B52"/>
    <mergeCell ref="B54:B56"/>
    <mergeCell ref="B58:B60"/>
    <mergeCell ref="B62:B64"/>
    <mergeCell ref="O23:O24"/>
    <mergeCell ref="B25:O25"/>
    <mergeCell ref="B33:B35"/>
    <mergeCell ref="B37:B39"/>
    <mergeCell ref="B41:B44"/>
    <mergeCell ref="A22:A24"/>
    <mergeCell ref="B22:B24"/>
    <mergeCell ref="C22:C24"/>
    <mergeCell ref="D22:D24"/>
    <mergeCell ref="E22:G22"/>
    <mergeCell ref="E23:F23"/>
    <mergeCell ref="G23:G24"/>
    <mergeCell ref="H22:H24"/>
    <mergeCell ref="I22:K22"/>
    <mergeCell ref="L22:L24"/>
    <mergeCell ref="M22:O22"/>
    <mergeCell ref="I23:J23"/>
    <mergeCell ref="K23:K24"/>
    <mergeCell ref="M23:N23"/>
    <mergeCell ref="C192:C195"/>
    <mergeCell ref="C196:C200"/>
    <mergeCell ref="C201:C204"/>
    <mergeCell ref="C205:C208"/>
    <mergeCell ref="C209:C212"/>
    <mergeCell ref="C213:C216"/>
    <mergeCell ref="C217:C220"/>
    <mergeCell ref="C221:C224"/>
    <mergeCell ref="C225:C228"/>
    <mergeCell ref="C229:C232"/>
    <mergeCell ref="C233:C234"/>
    <mergeCell ref="B81:B82"/>
    <mergeCell ref="B66:B68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B8:N8"/>
    <mergeCell ref="B5:O5"/>
    <mergeCell ref="B6:N6"/>
    <mergeCell ref="B1:O1"/>
    <mergeCell ref="B2:O2"/>
    <mergeCell ref="B3:O3"/>
    <mergeCell ref="B4:O4"/>
    <mergeCell ref="B7:O7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topLeftCell="A4" workbookViewId="0">
      <selection activeCell="S13" sqref="S13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09"/>
      <c r="C1" s="626" t="s">
        <v>328</v>
      </c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</row>
    <row r="2" spans="1:17" x14ac:dyDescent="0.25">
      <c r="B2" s="109"/>
      <c r="C2" s="626" t="s">
        <v>447</v>
      </c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</row>
    <row r="3" spans="1:17" x14ac:dyDescent="0.25">
      <c r="B3" s="109"/>
      <c r="C3" s="626" t="s">
        <v>504</v>
      </c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6"/>
      <c r="O3" s="626"/>
    </row>
    <row r="4" spans="1:17" x14ac:dyDescent="0.25">
      <c r="B4" s="109"/>
      <c r="C4" s="626" t="s">
        <v>344</v>
      </c>
      <c r="D4" s="626"/>
      <c r="E4" s="626"/>
      <c r="F4" s="626"/>
      <c r="G4" s="626"/>
      <c r="H4" s="626"/>
      <c r="I4" s="626"/>
      <c r="J4" s="626"/>
      <c r="K4" s="626"/>
      <c r="L4" s="626"/>
      <c r="M4" s="626"/>
      <c r="N4" s="626"/>
      <c r="O4" s="626"/>
    </row>
    <row r="5" spans="1:17" x14ac:dyDescent="0.25">
      <c r="B5" s="109"/>
      <c r="C5" s="426" t="s">
        <v>511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</row>
    <row r="6" spans="1:17" x14ac:dyDescent="0.25">
      <c r="B6" s="109"/>
      <c r="C6" s="426" t="s">
        <v>522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</row>
    <row r="7" spans="1:17" x14ac:dyDescent="0.25">
      <c r="B7" s="109"/>
      <c r="C7" s="460" t="s">
        <v>524</v>
      </c>
      <c r="D7" s="460"/>
      <c r="E7" s="460"/>
      <c r="F7" s="460"/>
      <c r="G7" s="460"/>
      <c r="H7" s="460"/>
      <c r="I7" s="460"/>
      <c r="J7" s="460"/>
      <c r="K7" s="460"/>
      <c r="L7" s="460"/>
      <c r="M7" s="460"/>
      <c r="N7" s="460"/>
      <c r="O7" s="460"/>
    </row>
    <row r="8" spans="1:17" x14ac:dyDescent="0.25">
      <c r="B8" s="109"/>
      <c r="C8" s="460" t="s">
        <v>545</v>
      </c>
      <c r="D8" s="460"/>
      <c r="E8" s="460"/>
      <c r="F8" s="460"/>
      <c r="G8" s="460"/>
      <c r="H8" s="460"/>
      <c r="I8" s="460"/>
      <c r="J8" s="460"/>
      <c r="K8" s="460"/>
      <c r="L8" s="460"/>
      <c r="M8" s="460"/>
      <c r="N8" s="460"/>
      <c r="O8" s="460"/>
    </row>
    <row r="9" spans="1:17" x14ac:dyDescent="0.25">
      <c r="B9" s="109"/>
      <c r="C9" s="467" t="s">
        <v>541</v>
      </c>
      <c r="D9" s="467"/>
      <c r="E9" s="467"/>
      <c r="F9" s="467"/>
      <c r="G9" s="467"/>
      <c r="H9" s="467"/>
      <c r="I9" s="467"/>
      <c r="J9" s="467"/>
      <c r="K9" s="467"/>
      <c r="L9" s="467"/>
      <c r="M9" s="467"/>
      <c r="N9" s="467"/>
      <c r="O9" s="467"/>
    </row>
    <row r="10" spans="1:17" ht="15" customHeight="1" x14ac:dyDescent="0.25">
      <c r="B10" s="109"/>
      <c r="C10" s="467" t="s">
        <v>550</v>
      </c>
      <c r="D10" s="467"/>
      <c r="E10" s="467"/>
      <c r="F10" s="467"/>
      <c r="G10" s="467"/>
      <c r="H10" s="467"/>
      <c r="I10" s="467"/>
      <c r="J10" s="467"/>
      <c r="K10" s="467"/>
      <c r="L10" s="467"/>
      <c r="M10" s="467"/>
      <c r="N10" s="467"/>
      <c r="O10" s="467"/>
    </row>
    <row r="11" spans="1:17" x14ac:dyDescent="0.25">
      <c r="C11" s="110"/>
      <c r="D11" s="111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1"/>
    </row>
    <row r="12" spans="1:17" ht="30.75" customHeight="1" x14ac:dyDescent="0.25">
      <c r="A12" s="542" t="s">
        <v>464</v>
      </c>
      <c r="B12" s="542"/>
      <c r="C12" s="542"/>
      <c r="D12" s="542"/>
      <c r="E12" s="542"/>
      <c r="F12" s="542"/>
      <c r="G12" s="542"/>
      <c r="H12" s="542"/>
      <c r="I12" s="542"/>
      <c r="J12" s="542"/>
      <c r="K12" s="542"/>
      <c r="L12" s="542"/>
      <c r="M12" s="542"/>
      <c r="N12" s="542"/>
      <c r="O12" s="542"/>
    </row>
    <row r="13" spans="1:17" ht="17.25" customHeight="1" x14ac:dyDescent="0.25">
      <c r="A13" s="58"/>
      <c r="B13" s="58"/>
      <c r="C13" s="58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4" t="s">
        <v>406</v>
      </c>
    </row>
    <row r="14" spans="1:17" x14ac:dyDescent="0.25">
      <c r="A14" s="625" t="s">
        <v>5</v>
      </c>
      <c r="B14" s="537" t="s">
        <v>325</v>
      </c>
      <c r="C14" s="537" t="s">
        <v>54</v>
      </c>
      <c r="D14" s="533" t="s">
        <v>336</v>
      </c>
      <c r="E14" s="560" t="s">
        <v>194</v>
      </c>
      <c r="F14" s="560"/>
      <c r="G14" s="560"/>
      <c r="H14" s="545" t="s">
        <v>338</v>
      </c>
      <c r="I14" s="566" t="s">
        <v>194</v>
      </c>
      <c r="J14" s="566"/>
      <c r="K14" s="566"/>
      <c r="L14" s="526" t="s">
        <v>0</v>
      </c>
      <c r="M14" s="526" t="s">
        <v>194</v>
      </c>
      <c r="N14" s="526"/>
      <c r="O14" s="526"/>
    </row>
    <row r="15" spans="1:17" x14ac:dyDescent="0.25">
      <c r="A15" s="625"/>
      <c r="B15" s="537"/>
      <c r="C15" s="537"/>
      <c r="D15" s="533"/>
      <c r="E15" s="560" t="s">
        <v>1</v>
      </c>
      <c r="F15" s="560"/>
      <c r="G15" s="533" t="s">
        <v>2</v>
      </c>
      <c r="H15" s="545"/>
      <c r="I15" s="566" t="s">
        <v>1</v>
      </c>
      <c r="J15" s="566"/>
      <c r="K15" s="545" t="s">
        <v>2</v>
      </c>
      <c r="L15" s="526"/>
      <c r="M15" s="526" t="s">
        <v>1</v>
      </c>
      <c r="N15" s="526"/>
      <c r="O15" s="537" t="s">
        <v>2</v>
      </c>
      <c r="Q15" s="112"/>
    </row>
    <row r="16" spans="1:17" ht="29.25" customHeight="1" x14ac:dyDescent="0.25">
      <c r="A16" s="625"/>
      <c r="B16" s="537"/>
      <c r="C16" s="537"/>
      <c r="D16" s="533"/>
      <c r="E16" s="129" t="s">
        <v>3</v>
      </c>
      <c r="F16" s="128" t="s">
        <v>4</v>
      </c>
      <c r="G16" s="533"/>
      <c r="H16" s="545"/>
      <c r="I16" s="130" t="s">
        <v>3</v>
      </c>
      <c r="J16" s="126" t="s">
        <v>4</v>
      </c>
      <c r="K16" s="545"/>
      <c r="L16" s="526"/>
      <c r="M16" s="127" t="s">
        <v>3</v>
      </c>
      <c r="N16" s="125" t="s">
        <v>4</v>
      </c>
      <c r="O16" s="537"/>
      <c r="P16" s="66" t="s">
        <v>305</v>
      </c>
      <c r="Q16" s="67"/>
    </row>
    <row r="17" spans="1:17" ht="15.95" customHeight="1" x14ac:dyDescent="0.25">
      <c r="A17" s="13" t="s">
        <v>71</v>
      </c>
      <c r="B17" s="523" t="s">
        <v>59</v>
      </c>
      <c r="C17" s="524"/>
      <c r="D17" s="524"/>
      <c r="E17" s="524"/>
      <c r="F17" s="524"/>
      <c r="G17" s="524"/>
      <c r="H17" s="524"/>
      <c r="I17" s="524"/>
      <c r="J17" s="524"/>
      <c r="K17" s="524"/>
      <c r="L17" s="524"/>
      <c r="M17" s="524"/>
      <c r="N17" s="524"/>
      <c r="O17" s="525"/>
      <c r="P17" s="66" t="s">
        <v>306</v>
      </c>
      <c r="Q17" s="67"/>
    </row>
    <row r="18" spans="1:17" ht="15" customHeight="1" x14ac:dyDescent="0.25">
      <c r="A18" s="13" t="s">
        <v>182</v>
      </c>
      <c r="B18" s="12" t="s">
        <v>20</v>
      </c>
      <c r="C18" s="15" t="s">
        <v>31</v>
      </c>
      <c r="D18" s="16">
        <f>E18+G18</f>
        <v>116.7</v>
      </c>
      <c r="E18" s="16">
        <v>112.4</v>
      </c>
      <c r="F18" s="16"/>
      <c r="G18" s="16">
        <v>4.3</v>
      </c>
      <c r="H18" s="10">
        <f>I18+K18</f>
        <v>19.5</v>
      </c>
      <c r="I18" s="10">
        <v>20.9</v>
      </c>
      <c r="J18" s="10"/>
      <c r="K18" s="10">
        <v>-1.4</v>
      </c>
      <c r="L18" s="12">
        <f>M18+O18</f>
        <v>136.20000000000002</v>
      </c>
      <c r="M18" s="12">
        <f>E18+I18</f>
        <v>133.30000000000001</v>
      </c>
      <c r="N18" s="12">
        <f>F18+J18</f>
        <v>0</v>
      </c>
      <c r="O18" s="12">
        <f>G18+K18</f>
        <v>2.9</v>
      </c>
      <c r="P18" s="66" t="s">
        <v>307</v>
      </c>
      <c r="Q18" s="67"/>
    </row>
    <row r="19" spans="1:17" ht="15.95" customHeight="1" x14ac:dyDescent="0.25">
      <c r="A19" s="20" t="s">
        <v>72</v>
      </c>
      <c r="B19" s="21" t="s">
        <v>175</v>
      </c>
      <c r="C19" s="28"/>
      <c r="D19" s="23">
        <f>D18</f>
        <v>116.7</v>
      </c>
      <c r="E19" s="23">
        <f>E18</f>
        <v>112.4</v>
      </c>
      <c r="F19" s="23">
        <f>F18</f>
        <v>0</v>
      </c>
      <c r="G19" s="23">
        <f>G18</f>
        <v>4.3</v>
      </c>
      <c r="H19" s="24">
        <f t="shared" ref="H19:O19" si="0">H18</f>
        <v>19.5</v>
      </c>
      <c r="I19" s="24">
        <f t="shared" si="0"/>
        <v>20.9</v>
      </c>
      <c r="J19" s="24">
        <f t="shared" si="0"/>
        <v>0</v>
      </c>
      <c r="K19" s="24">
        <f t="shared" si="0"/>
        <v>-1.4</v>
      </c>
      <c r="L19" s="21">
        <f t="shared" si="0"/>
        <v>136.20000000000002</v>
      </c>
      <c r="M19" s="21">
        <f t="shared" si="0"/>
        <v>133.30000000000001</v>
      </c>
      <c r="N19" s="21">
        <f t="shared" si="0"/>
        <v>0</v>
      </c>
      <c r="O19" s="21">
        <f t="shared" si="0"/>
        <v>2.9</v>
      </c>
      <c r="P19" s="66" t="s">
        <v>308</v>
      </c>
      <c r="Q19" s="67"/>
    </row>
    <row r="20" spans="1:17" ht="15.95" customHeight="1" x14ac:dyDescent="0.25">
      <c r="A20" s="13" t="s">
        <v>73</v>
      </c>
      <c r="B20" s="523" t="s">
        <v>63</v>
      </c>
      <c r="C20" s="524"/>
      <c r="D20" s="524"/>
      <c r="E20" s="524"/>
      <c r="F20" s="524"/>
      <c r="G20" s="524"/>
      <c r="H20" s="524"/>
      <c r="I20" s="524"/>
      <c r="J20" s="524"/>
      <c r="K20" s="524"/>
      <c r="L20" s="524"/>
      <c r="M20" s="524"/>
      <c r="N20" s="524"/>
      <c r="O20" s="525"/>
      <c r="P20" s="66" t="s">
        <v>311</v>
      </c>
      <c r="Q20" s="67">
        <f>L18</f>
        <v>136.20000000000002</v>
      </c>
    </row>
    <row r="21" spans="1:17" ht="15" customHeight="1" x14ac:dyDescent="0.25">
      <c r="A21" s="13" t="s">
        <v>74</v>
      </c>
      <c r="B21" s="12" t="s">
        <v>20</v>
      </c>
      <c r="C21" s="15" t="s">
        <v>32</v>
      </c>
      <c r="D21" s="16">
        <f>E21+G21</f>
        <v>34.9</v>
      </c>
      <c r="E21" s="16">
        <v>34.9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34.9</v>
      </c>
      <c r="M21" s="12">
        <f>E21+I21</f>
        <v>34.9</v>
      </c>
      <c r="N21" s="12">
        <f>F21+J21</f>
        <v>0</v>
      </c>
      <c r="O21" s="12">
        <f>G21+K21</f>
        <v>0</v>
      </c>
      <c r="P21" s="66" t="s">
        <v>309</v>
      </c>
      <c r="Q21" s="67">
        <f>SUM(I26:I36)</f>
        <v>0</v>
      </c>
    </row>
    <row r="22" spans="1:17" ht="15.95" customHeight="1" x14ac:dyDescent="0.25">
      <c r="A22" s="20" t="s">
        <v>75</v>
      </c>
      <c r="B22" s="21" t="s">
        <v>176</v>
      </c>
      <c r="C22" s="28"/>
      <c r="D22" s="23">
        <f>D21</f>
        <v>34.9</v>
      </c>
      <c r="E22" s="23">
        <f>E21</f>
        <v>34.9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34.9</v>
      </c>
      <c r="M22" s="21">
        <f t="shared" si="1"/>
        <v>34.9</v>
      </c>
      <c r="N22" s="21">
        <f t="shared" si="1"/>
        <v>0</v>
      </c>
      <c r="O22" s="21">
        <f t="shared" si="1"/>
        <v>0</v>
      </c>
      <c r="P22" s="66" t="s">
        <v>310</v>
      </c>
      <c r="Q22" s="67">
        <f>L21</f>
        <v>34.9</v>
      </c>
    </row>
    <row r="23" spans="1:17" ht="15.95" customHeight="1" x14ac:dyDescent="0.25">
      <c r="A23" s="113" t="s">
        <v>76</v>
      </c>
      <c r="B23" s="135" t="s">
        <v>172</v>
      </c>
      <c r="C23" s="136"/>
      <c r="D23" s="47">
        <f>D19+D22</f>
        <v>151.6</v>
      </c>
      <c r="E23" s="47">
        <f>E19+E22</f>
        <v>147.30000000000001</v>
      </c>
      <c r="F23" s="47">
        <f>F19+F22</f>
        <v>0</v>
      </c>
      <c r="G23" s="47">
        <f>G19+G22</f>
        <v>4.3</v>
      </c>
      <c r="H23" s="48">
        <f t="shared" ref="H23:O23" si="2">H19+H22</f>
        <v>19.5</v>
      </c>
      <c r="I23" s="48">
        <f t="shared" si="2"/>
        <v>20.9</v>
      </c>
      <c r="J23" s="48">
        <f t="shared" si="2"/>
        <v>0</v>
      </c>
      <c r="K23" s="48">
        <f t="shared" si="2"/>
        <v>-1.4</v>
      </c>
      <c r="L23" s="49">
        <f t="shared" si="2"/>
        <v>171.10000000000002</v>
      </c>
      <c r="M23" s="49">
        <f t="shared" si="2"/>
        <v>168.20000000000002</v>
      </c>
      <c r="N23" s="49">
        <f t="shared" si="2"/>
        <v>0</v>
      </c>
      <c r="O23" s="49">
        <f t="shared" si="2"/>
        <v>2.9</v>
      </c>
      <c r="P23" s="66" t="s">
        <v>312</v>
      </c>
      <c r="Q23" s="67">
        <f>SUM(I72:I85)</f>
        <v>0</v>
      </c>
    </row>
    <row r="24" spans="1:17" ht="15" customHeight="1" x14ac:dyDescent="0.25">
      <c r="A24" s="98" t="s">
        <v>173</v>
      </c>
      <c r="B24" s="114"/>
      <c r="C24" s="115"/>
      <c r="D24" s="114"/>
      <c r="E24" s="114"/>
      <c r="F24" s="100"/>
      <c r="G24" s="100"/>
      <c r="H24" s="100"/>
      <c r="I24" s="100"/>
      <c r="J24" s="100"/>
      <c r="K24" s="100"/>
      <c r="L24" s="100"/>
      <c r="M24" s="100"/>
      <c r="N24" s="100"/>
      <c r="P24" s="66" t="s">
        <v>313</v>
      </c>
      <c r="Q24" s="67">
        <f>SUM(I43:I69)</f>
        <v>0</v>
      </c>
    </row>
    <row r="25" spans="1:17" x14ac:dyDescent="0.25">
      <c r="A25" s="98"/>
      <c r="B25" s="6"/>
      <c r="C25" s="101"/>
      <c r="D25" s="6"/>
      <c r="E25" s="6"/>
      <c r="F25" s="102"/>
      <c r="G25" s="6"/>
      <c r="H25" s="6"/>
      <c r="I25" s="6"/>
      <c r="J25" s="6"/>
      <c r="K25" s="6"/>
      <c r="L25" s="6"/>
      <c r="M25" s="6"/>
      <c r="N25" s="6"/>
      <c r="P25" s="66" t="s">
        <v>314</v>
      </c>
      <c r="Q25" s="67">
        <f>SUM(I88:I91)</f>
        <v>0</v>
      </c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1" t="s">
        <v>172</v>
      </c>
      <c r="Q26" s="72">
        <f>SUM(Q16:Q25)</f>
        <v>171.10000000000002</v>
      </c>
    </row>
    <row r="27" spans="1:17" x14ac:dyDescent="0.25">
      <c r="A27" s="6"/>
      <c r="B27" s="6"/>
      <c r="C27" s="52"/>
      <c r="D27" s="6"/>
      <c r="E27" s="6"/>
      <c r="F27" s="6"/>
      <c r="G27" s="6"/>
      <c r="H27" s="6"/>
      <c r="I27" s="6"/>
      <c r="J27" s="6" t="s">
        <v>433</v>
      </c>
      <c r="K27" s="6"/>
      <c r="L27" s="6"/>
      <c r="M27" s="6"/>
      <c r="N27" s="6"/>
      <c r="P27" s="73"/>
      <c r="Q27" s="73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3"/>
      <c r="Q28" s="73">
        <f>Q26-L23</f>
        <v>0</v>
      </c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2"/>
      <c r="D31" s="6"/>
      <c r="E31" s="6"/>
      <c r="F31" s="6"/>
      <c r="G31" s="6" t="s">
        <v>173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6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573" t="s">
        <v>328</v>
      </c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15" x14ac:dyDescent="0.25">
      <c r="B2" s="573" t="s">
        <v>447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</row>
    <row r="3" spans="1:15" x14ac:dyDescent="0.25">
      <c r="B3" s="573" t="s">
        <v>504</v>
      </c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</row>
    <row r="4" spans="1:15" x14ac:dyDescent="0.25">
      <c r="B4" s="573" t="s">
        <v>345</v>
      </c>
      <c r="C4" s="573"/>
      <c r="D4" s="573"/>
      <c r="E4" s="573"/>
      <c r="F4" s="573"/>
      <c r="G4" s="573"/>
      <c r="H4" s="573"/>
      <c r="I4" s="573"/>
      <c r="J4" s="573"/>
      <c r="K4" s="573"/>
      <c r="L4" s="573"/>
      <c r="M4" s="573"/>
      <c r="N4" s="573"/>
      <c r="O4" s="573"/>
    </row>
    <row r="5" spans="1:15" ht="13.5" customHeight="1" x14ac:dyDescent="0.25">
      <c r="B5" s="641" t="s">
        <v>560</v>
      </c>
      <c r="C5" s="641"/>
      <c r="D5" s="641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</row>
    <row r="6" spans="1:15" ht="15" customHeight="1" x14ac:dyDescent="0.25">
      <c r="B6" s="641" t="s">
        <v>510</v>
      </c>
      <c r="C6" s="641"/>
      <c r="D6" s="641"/>
      <c r="E6" s="641"/>
      <c r="F6" s="641"/>
      <c r="G6" s="641"/>
      <c r="H6" s="641"/>
      <c r="I6" s="641"/>
      <c r="J6" s="641"/>
      <c r="K6" s="641"/>
      <c r="L6" s="641"/>
      <c r="M6" s="641"/>
      <c r="N6" s="641"/>
      <c r="O6" s="641"/>
    </row>
    <row r="7" spans="1:15" ht="15" hidden="1" customHeight="1" x14ac:dyDescent="0.25">
      <c r="A7" s="297"/>
      <c r="B7" s="641" t="s">
        <v>412</v>
      </c>
      <c r="C7" s="641"/>
      <c r="D7" s="641"/>
      <c r="E7" s="641"/>
      <c r="F7" s="641"/>
      <c r="G7" s="641"/>
      <c r="H7" s="641"/>
      <c r="I7" s="641"/>
      <c r="J7" s="641"/>
      <c r="K7" s="641"/>
      <c r="L7" s="641"/>
      <c r="M7" s="641"/>
      <c r="N7" s="641"/>
      <c r="O7" s="641"/>
    </row>
    <row r="8" spans="1:15" hidden="1" x14ac:dyDescent="0.25">
      <c r="A8" s="297"/>
      <c r="B8" s="641" t="s">
        <v>413</v>
      </c>
      <c r="C8" s="641"/>
      <c r="D8" s="641"/>
      <c r="E8" s="641"/>
      <c r="F8" s="641"/>
      <c r="G8" s="641"/>
      <c r="H8" s="641"/>
      <c r="I8" s="641"/>
      <c r="J8" s="641"/>
      <c r="K8" s="641"/>
      <c r="L8" s="641"/>
      <c r="M8" s="641"/>
      <c r="N8" s="641"/>
      <c r="O8" s="641"/>
    </row>
    <row r="9" spans="1:15" ht="15" hidden="1" customHeight="1" x14ac:dyDescent="0.25">
      <c r="A9" s="297"/>
      <c r="B9" s="641" t="s">
        <v>414</v>
      </c>
      <c r="C9" s="641"/>
      <c r="D9" s="641"/>
      <c r="E9" s="641"/>
      <c r="F9" s="641"/>
      <c r="G9" s="641"/>
      <c r="H9" s="641"/>
      <c r="I9" s="641"/>
      <c r="J9" s="641"/>
      <c r="K9" s="641"/>
      <c r="L9" s="641"/>
      <c r="M9" s="641"/>
      <c r="N9" s="641"/>
      <c r="O9" s="641"/>
    </row>
    <row r="10" spans="1:15" hidden="1" x14ac:dyDescent="0.25">
      <c r="A10" s="297"/>
      <c r="B10" s="641" t="s">
        <v>415</v>
      </c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641"/>
      <c r="N10" s="641"/>
      <c r="O10" s="641"/>
    </row>
    <row r="11" spans="1:15" hidden="1" x14ac:dyDescent="0.25">
      <c r="A11" s="297"/>
      <c r="B11" s="641" t="s">
        <v>430</v>
      </c>
      <c r="C11" s="641"/>
      <c r="D11" s="641"/>
      <c r="E11" s="641"/>
      <c r="F11" s="641"/>
      <c r="G11" s="641"/>
      <c r="H11" s="641"/>
      <c r="I11" s="641"/>
      <c r="J11" s="641"/>
      <c r="K11" s="641"/>
      <c r="L11" s="641"/>
      <c r="M11" s="641"/>
      <c r="N11" s="641"/>
      <c r="O11" s="641"/>
    </row>
    <row r="12" spans="1:15" hidden="1" x14ac:dyDescent="0.25">
      <c r="A12" s="297"/>
      <c r="B12" s="641" t="s">
        <v>421</v>
      </c>
      <c r="C12" s="641"/>
      <c r="D12" s="641"/>
      <c r="E12" s="641"/>
      <c r="F12" s="641"/>
      <c r="G12" s="641"/>
      <c r="H12" s="641"/>
      <c r="I12" s="641"/>
      <c r="J12" s="641"/>
      <c r="K12" s="641"/>
      <c r="L12" s="641"/>
      <c r="M12" s="641"/>
      <c r="N12" s="641"/>
      <c r="O12" s="641"/>
    </row>
    <row r="13" spans="1:15" hidden="1" x14ac:dyDescent="0.25">
      <c r="A13" s="297"/>
      <c r="B13" s="641" t="s">
        <v>429</v>
      </c>
      <c r="C13" s="641"/>
      <c r="D13" s="641"/>
      <c r="E13" s="641"/>
      <c r="F13" s="641"/>
      <c r="G13" s="641"/>
      <c r="H13" s="641"/>
      <c r="I13" s="641"/>
      <c r="J13" s="641"/>
      <c r="K13" s="641"/>
      <c r="L13" s="641"/>
      <c r="M13" s="641"/>
      <c r="N13" s="641"/>
      <c r="O13" s="641"/>
    </row>
    <row r="14" spans="1:15" hidden="1" x14ac:dyDescent="0.25">
      <c r="A14" s="297"/>
      <c r="B14" s="641" t="s">
        <v>427</v>
      </c>
      <c r="C14" s="641"/>
      <c r="D14" s="641"/>
      <c r="E14" s="641"/>
      <c r="F14" s="641"/>
      <c r="G14" s="641"/>
      <c r="H14" s="641"/>
      <c r="I14" s="641"/>
      <c r="J14" s="641"/>
      <c r="K14" s="641"/>
      <c r="L14" s="641"/>
      <c r="M14" s="641"/>
      <c r="N14" s="641"/>
      <c r="O14" s="641"/>
    </row>
    <row r="15" spans="1:15" hidden="1" x14ac:dyDescent="0.25">
      <c r="A15" s="297"/>
      <c r="B15" s="641" t="s">
        <v>428</v>
      </c>
      <c r="C15" s="641"/>
      <c r="D15" s="641"/>
      <c r="E15" s="641"/>
      <c r="F15" s="641"/>
      <c r="G15" s="641"/>
      <c r="H15" s="641"/>
      <c r="I15" s="641"/>
      <c r="J15" s="641"/>
      <c r="K15" s="641"/>
      <c r="L15" s="641"/>
      <c r="M15" s="641"/>
      <c r="N15" s="641"/>
      <c r="O15" s="641"/>
    </row>
    <row r="16" spans="1:15" hidden="1" x14ac:dyDescent="0.25">
      <c r="A16" s="297"/>
      <c r="B16" s="641" t="s">
        <v>435</v>
      </c>
      <c r="C16" s="641"/>
      <c r="D16" s="641"/>
      <c r="E16" s="641"/>
      <c r="F16" s="641"/>
      <c r="G16" s="641"/>
      <c r="H16" s="641"/>
      <c r="I16" s="641"/>
      <c r="J16" s="641"/>
      <c r="K16" s="641"/>
      <c r="L16" s="641"/>
      <c r="M16" s="641"/>
      <c r="N16" s="641"/>
      <c r="O16" s="641"/>
    </row>
    <row r="17" spans="1:15" hidden="1" x14ac:dyDescent="0.25">
      <c r="A17" s="297"/>
      <c r="B17" s="641" t="s">
        <v>434</v>
      </c>
      <c r="C17" s="641"/>
      <c r="D17" s="641"/>
      <c r="E17" s="641"/>
      <c r="F17" s="641"/>
      <c r="G17" s="641"/>
      <c r="H17" s="641"/>
      <c r="I17" s="641"/>
      <c r="J17" s="641"/>
      <c r="K17" s="641"/>
      <c r="L17" s="641"/>
      <c r="M17" s="641"/>
      <c r="N17" s="641"/>
      <c r="O17" s="641"/>
    </row>
    <row r="18" spans="1:15" hidden="1" x14ac:dyDescent="0.25">
      <c r="A18" s="297"/>
      <c r="B18" s="641" t="s">
        <v>437</v>
      </c>
      <c r="C18" s="641"/>
      <c r="D18" s="641"/>
      <c r="E18" s="641"/>
      <c r="F18" s="641"/>
      <c r="G18" s="641"/>
      <c r="H18" s="641"/>
      <c r="I18" s="641"/>
      <c r="J18" s="641"/>
      <c r="K18" s="641"/>
      <c r="L18" s="641"/>
      <c r="M18" s="641"/>
      <c r="N18" s="641"/>
      <c r="O18" s="641"/>
    </row>
    <row r="19" spans="1:15" hidden="1" x14ac:dyDescent="0.25">
      <c r="A19" s="297"/>
      <c r="B19" s="641" t="s">
        <v>444</v>
      </c>
      <c r="C19" s="641"/>
      <c r="D19" s="641"/>
      <c r="E19" s="641"/>
      <c r="F19" s="641"/>
      <c r="G19" s="641"/>
      <c r="H19" s="641"/>
      <c r="I19" s="641"/>
      <c r="J19" s="641"/>
      <c r="K19" s="641"/>
      <c r="L19" s="641"/>
      <c r="M19" s="641"/>
      <c r="N19" s="641"/>
      <c r="O19" s="641"/>
    </row>
    <row r="20" spans="1:15" hidden="1" x14ac:dyDescent="0.25">
      <c r="A20" s="297"/>
      <c r="B20" s="641" t="s">
        <v>445</v>
      </c>
      <c r="C20" s="641"/>
      <c r="D20" s="641"/>
      <c r="E20" s="641"/>
      <c r="F20" s="641"/>
      <c r="G20" s="641"/>
      <c r="H20" s="641"/>
      <c r="I20" s="641"/>
      <c r="J20" s="641"/>
      <c r="K20" s="641"/>
      <c r="L20" s="641"/>
      <c r="M20" s="641"/>
      <c r="N20" s="641"/>
      <c r="O20" s="641"/>
    </row>
    <row r="21" spans="1:15" x14ac:dyDescent="0.25">
      <c r="A21" s="297"/>
      <c r="B21" s="641" t="s">
        <v>561</v>
      </c>
      <c r="C21" s="641"/>
      <c r="D21" s="641"/>
      <c r="E21" s="641"/>
      <c r="F21" s="641"/>
      <c r="G21" s="641"/>
      <c r="H21" s="641"/>
      <c r="I21" s="641"/>
      <c r="J21" s="641"/>
      <c r="K21" s="641"/>
      <c r="L21" s="641"/>
      <c r="M21" s="641"/>
      <c r="N21" s="641"/>
      <c r="O21" s="641"/>
    </row>
    <row r="22" spans="1:15" x14ac:dyDescent="0.25">
      <c r="A22" s="297"/>
      <c r="B22" s="641" t="s">
        <v>522</v>
      </c>
      <c r="C22" s="641"/>
      <c r="D22" s="641"/>
      <c r="E22" s="641"/>
      <c r="F22" s="641"/>
      <c r="G22" s="641"/>
      <c r="H22" s="641"/>
      <c r="I22" s="641"/>
      <c r="J22" s="641"/>
      <c r="K22" s="641"/>
      <c r="L22" s="641"/>
      <c r="M22" s="641"/>
      <c r="N22" s="641"/>
      <c r="O22" s="641"/>
    </row>
    <row r="23" spans="1:15" x14ac:dyDescent="0.25">
      <c r="A23" s="297"/>
      <c r="B23" s="641" t="s">
        <v>564</v>
      </c>
      <c r="C23" s="641"/>
      <c r="D23" s="641"/>
      <c r="E23" s="641"/>
      <c r="F23" s="641"/>
      <c r="G23" s="641"/>
      <c r="H23" s="641"/>
      <c r="I23" s="641"/>
      <c r="J23" s="641"/>
      <c r="K23" s="641"/>
      <c r="L23" s="641"/>
      <c r="M23" s="641"/>
      <c r="N23" s="641"/>
      <c r="O23" s="641"/>
    </row>
    <row r="24" spans="1:15" x14ac:dyDescent="0.25">
      <c r="A24" s="297"/>
      <c r="B24" s="641" t="s">
        <v>580</v>
      </c>
      <c r="C24" s="641"/>
      <c r="D24" s="641"/>
      <c r="E24" s="641"/>
      <c r="F24" s="641"/>
      <c r="G24" s="641"/>
      <c r="H24" s="641"/>
      <c r="I24" s="641"/>
      <c r="J24" s="641"/>
      <c r="K24" s="641"/>
      <c r="L24" s="641"/>
      <c r="M24" s="641"/>
      <c r="N24" s="641"/>
      <c r="O24" s="641"/>
    </row>
    <row r="25" spans="1:15" x14ac:dyDescent="0.25">
      <c r="A25" s="297"/>
      <c r="B25" s="641" t="s">
        <v>565</v>
      </c>
      <c r="C25" s="641"/>
      <c r="D25" s="641"/>
      <c r="E25" s="641"/>
      <c r="F25" s="641"/>
      <c r="G25" s="641"/>
      <c r="H25" s="641"/>
      <c r="I25" s="641"/>
      <c r="J25" s="641"/>
      <c r="K25" s="641"/>
      <c r="L25" s="641"/>
      <c r="M25" s="641"/>
      <c r="N25" s="641"/>
      <c r="O25" s="641"/>
    </row>
    <row r="26" spans="1:15" x14ac:dyDescent="0.25">
      <c r="A26" s="297"/>
      <c r="B26" s="641" t="s">
        <v>544</v>
      </c>
      <c r="C26" s="641"/>
      <c r="D26" s="641"/>
      <c r="E26" s="641"/>
      <c r="F26" s="641"/>
      <c r="G26" s="641"/>
      <c r="H26" s="641"/>
      <c r="I26" s="641"/>
      <c r="J26" s="641"/>
      <c r="K26" s="641"/>
      <c r="L26" s="641"/>
      <c r="M26" s="641"/>
      <c r="N26" s="641"/>
      <c r="O26" s="641"/>
    </row>
    <row r="27" spans="1:15" x14ac:dyDescent="0.25">
      <c r="A27" s="297"/>
      <c r="B27" s="641" t="s">
        <v>567</v>
      </c>
      <c r="C27" s="641"/>
      <c r="D27" s="641"/>
      <c r="E27" s="641"/>
      <c r="F27" s="641"/>
      <c r="G27" s="641"/>
      <c r="H27" s="641"/>
      <c r="I27" s="641"/>
      <c r="J27" s="641"/>
      <c r="K27" s="641"/>
      <c r="L27" s="641"/>
      <c r="M27" s="641"/>
      <c r="N27" s="641"/>
      <c r="O27" s="641"/>
    </row>
    <row r="28" spans="1:15" x14ac:dyDescent="0.25">
      <c r="A28" s="297"/>
      <c r="B28" s="641" t="s">
        <v>576</v>
      </c>
      <c r="C28" s="641"/>
      <c r="D28" s="641"/>
      <c r="E28" s="641"/>
      <c r="F28" s="641"/>
      <c r="G28" s="641"/>
      <c r="H28" s="641"/>
      <c r="I28" s="641"/>
      <c r="J28" s="641"/>
      <c r="K28" s="641"/>
      <c r="L28" s="641"/>
      <c r="M28" s="641"/>
      <c r="N28" s="641"/>
      <c r="O28" s="641"/>
    </row>
    <row r="29" spans="1:15" x14ac:dyDescent="0.25">
      <c r="A29" s="297"/>
      <c r="B29" s="641" t="s">
        <v>568</v>
      </c>
      <c r="C29" s="641"/>
      <c r="D29" s="641"/>
      <c r="E29" s="641"/>
      <c r="F29" s="641"/>
      <c r="G29" s="641"/>
      <c r="H29" s="641"/>
      <c r="I29" s="641"/>
      <c r="J29" s="641"/>
      <c r="K29" s="641"/>
      <c r="L29" s="641"/>
      <c r="M29" s="641"/>
      <c r="N29" s="641"/>
      <c r="O29" s="641"/>
    </row>
    <row r="30" spans="1:15" x14ac:dyDescent="0.25">
      <c r="A30" s="297"/>
      <c r="B30" s="641" t="s">
        <v>569</v>
      </c>
      <c r="C30" s="641"/>
      <c r="D30" s="641"/>
      <c r="E30" s="641"/>
      <c r="F30" s="641"/>
      <c r="G30" s="641"/>
      <c r="H30" s="641"/>
      <c r="I30" s="641"/>
      <c r="J30" s="641"/>
      <c r="K30" s="641"/>
      <c r="L30" s="641"/>
      <c r="M30" s="641"/>
      <c r="N30" s="641"/>
      <c r="O30" s="641"/>
    </row>
    <row r="31" spans="1:15" ht="12" customHeight="1" x14ac:dyDescent="0.25">
      <c r="B31" s="56"/>
      <c r="C31" s="56"/>
      <c r="D31" s="56"/>
      <c r="E31" s="56"/>
      <c r="F31" s="56"/>
      <c r="G31" s="56"/>
      <c r="H31" s="57"/>
      <c r="I31" s="57"/>
      <c r="J31" s="57"/>
      <c r="K31" s="57"/>
      <c r="L31" s="56"/>
      <c r="M31" s="56"/>
      <c r="N31" s="56"/>
      <c r="O31" s="56"/>
    </row>
    <row r="32" spans="1:15" ht="29.25" customHeight="1" x14ac:dyDescent="0.25">
      <c r="A32" s="542" t="s">
        <v>456</v>
      </c>
      <c r="B32" s="542"/>
      <c r="C32" s="542"/>
      <c r="D32" s="542"/>
      <c r="E32" s="542"/>
      <c r="F32" s="542"/>
      <c r="G32" s="542"/>
      <c r="H32" s="542"/>
      <c r="I32" s="542"/>
      <c r="J32" s="542"/>
      <c r="K32" s="542"/>
      <c r="L32" s="542"/>
      <c r="M32" s="542"/>
      <c r="N32" s="542"/>
      <c r="O32" s="542"/>
    </row>
    <row r="33" spans="1:18" ht="15" customHeight="1" x14ac:dyDescent="0.25">
      <c r="B33" s="500"/>
      <c r="C33" s="500"/>
      <c r="D33" s="500"/>
      <c r="E33" s="500"/>
      <c r="F33" s="500"/>
      <c r="G33" s="500"/>
      <c r="H33" s="59"/>
      <c r="I33" s="59"/>
      <c r="J33" s="59"/>
      <c r="K33" s="59"/>
      <c r="L33" s="500"/>
      <c r="M33" s="500"/>
      <c r="N33" s="500"/>
      <c r="O33" s="4" t="s">
        <v>406</v>
      </c>
    </row>
    <row r="34" spans="1:18" ht="15" customHeight="1" x14ac:dyDescent="0.25">
      <c r="A34" s="546" t="s">
        <v>5</v>
      </c>
      <c r="B34" s="549" t="s">
        <v>325</v>
      </c>
      <c r="C34" s="549" t="s">
        <v>54</v>
      </c>
      <c r="D34" s="527" t="s">
        <v>336</v>
      </c>
      <c r="E34" s="531" t="s">
        <v>194</v>
      </c>
      <c r="F34" s="531"/>
      <c r="G34" s="532"/>
      <c r="H34" s="552" t="s">
        <v>338</v>
      </c>
      <c r="I34" s="555" t="s">
        <v>194</v>
      </c>
      <c r="J34" s="556"/>
      <c r="K34" s="557"/>
      <c r="L34" s="526" t="s">
        <v>0</v>
      </c>
      <c r="M34" s="534" t="s">
        <v>194</v>
      </c>
      <c r="N34" s="535"/>
      <c r="O34" s="536"/>
    </row>
    <row r="35" spans="1:18" x14ac:dyDescent="0.25">
      <c r="A35" s="547"/>
      <c r="B35" s="550"/>
      <c r="C35" s="550"/>
      <c r="D35" s="528"/>
      <c r="E35" s="532" t="s">
        <v>1</v>
      </c>
      <c r="F35" s="560"/>
      <c r="G35" s="533" t="s">
        <v>2</v>
      </c>
      <c r="H35" s="553"/>
      <c r="I35" s="566" t="s">
        <v>1</v>
      </c>
      <c r="J35" s="566"/>
      <c r="K35" s="545" t="s">
        <v>2</v>
      </c>
      <c r="L35" s="526"/>
      <c r="M35" s="526" t="s">
        <v>1</v>
      </c>
      <c r="N35" s="526"/>
      <c r="O35" s="537" t="s">
        <v>2</v>
      </c>
    </row>
    <row r="36" spans="1:18" ht="30" customHeight="1" x14ac:dyDescent="0.25">
      <c r="A36" s="548"/>
      <c r="B36" s="551"/>
      <c r="C36" s="551"/>
      <c r="D36" s="529"/>
      <c r="E36" s="60" t="s">
        <v>3</v>
      </c>
      <c r="F36" s="483" t="s">
        <v>4</v>
      </c>
      <c r="G36" s="527"/>
      <c r="H36" s="554"/>
      <c r="I36" s="61" t="s">
        <v>3</v>
      </c>
      <c r="J36" s="481" t="s">
        <v>4</v>
      </c>
      <c r="K36" s="552"/>
      <c r="L36" s="597"/>
      <c r="M36" s="501" t="s">
        <v>3</v>
      </c>
      <c r="N36" s="480" t="s">
        <v>4</v>
      </c>
      <c r="O36" s="549"/>
    </row>
    <row r="37" spans="1:18" ht="15.95" customHeight="1" x14ac:dyDescent="0.25">
      <c r="A37" s="5" t="s">
        <v>71</v>
      </c>
      <c r="B37" s="523" t="s">
        <v>6</v>
      </c>
      <c r="C37" s="524"/>
      <c r="D37" s="524"/>
      <c r="E37" s="524"/>
      <c r="F37" s="524"/>
      <c r="G37" s="524"/>
      <c r="H37" s="524"/>
      <c r="I37" s="524"/>
      <c r="J37" s="524"/>
      <c r="K37" s="524"/>
      <c r="L37" s="524"/>
      <c r="M37" s="524"/>
      <c r="N37" s="524"/>
      <c r="O37" s="525"/>
      <c r="R37" s="73" t="s">
        <v>478</v>
      </c>
    </row>
    <row r="38" spans="1:18" ht="15" customHeight="1" x14ac:dyDescent="0.25">
      <c r="A38" s="5" t="s">
        <v>182</v>
      </c>
      <c r="B38" s="26" t="s">
        <v>20</v>
      </c>
      <c r="C38" s="7" t="s">
        <v>9</v>
      </c>
      <c r="D38" s="8">
        <f>E38+G38</f>
        <v>14.3</v>
      </c>
      <c r="E38" s="8">
        <v>14.3</v>
      </c>
      <c r="F38" s="8"/>
      <c r="G38" s="8"/>
      <c r="H38" s="9">
        <f>I38+K38</f>
        <v>0</v>
      </c>
      <c r="I38" s="9"/>
      <c r="J38" s="9"/>
      <c r="K38" s="9"/>
      <c r="L38" s="11">
        <f>M38+O38</f>
        <v>14.3</v>
      </c>
      <c r="M38" s="11">
        <f>E38+I38</f>
        <v>14.3</v>
      </c>
      <c r="N38" s="11">
        <f>F38+J38</f>
        <v>0</v>
      </c>
      <c r="O38" s="11">
        <f>G38+K38</f>
        <v>0</v>
      </c>
      <c r="Q38" s="2">
        <f>'[1]2 pr._pajamos pagal rūšis'!L20-'[1]9 pr._įstaigų pajamos'!L38</f>
        <v>0</v>
      </c>
      <c r="R38" s="73">
        <f>'[1]2 pr._pajamos pagal rūšis'!L20-'[1]9 pr._įstaigų pajamos'!L38</f>
        <v>0</v>
      </c>
    </row>
    <row r="39" spans="1:18" x14ac:dyDescent="0.25">
      <c r="A39" s="13" t="s">
        <v>72</v>
      </c>
      <c r="B39" s="62" t="s">
        <v>324</v>
      </c>
      <c r="C39" s="15" t="s">
        <v>9</v>
      </c>
      <c r="D39" s="63">
        <f t="shared" ref="D39:D48" si="0">E39+G39</f>
        <v>3.8</v>
      </c>
      <c r="E39" s="63">
        <v>3.8</v>
      </c>
      <c r="F39" s="63"/>
      <c r="G39" s="63"/>
      <c r="H39" s="64">
        <f t="shared" ref="H39:H48" si="1">I39+K39</f>
        <v>0</v>
      </c>
      <c r="I39" s="64"/>
      <c r="J39" s="64"/>
      <c r="K39" s="64"/>
      <c r="L39" s="65">
        <f t="shared" ref="L39:L49" si="2">M39+O39</f>
        <v>3.8</v>
      </c>
      <c r="M39" s="65">
        <f t="shared" ref="M39:O48" si="3">E39+I39</f>
        <v>3.8</v>
      </c>
      <c r="N39" s="65">
        <f t="shared" si="3"/>
        <v>0</v>
      </c>
      <c r="O39" s="65">
        <f t="shared" si="3"/>
        <v>0</v>
      </c>
      <c r="P39" s="396"/>
      <c r="Q39" s="397"/>
      <c r="R39" s="73">
        <f>'[1]2 pr._pajamos pagal rūšis'!L21-'[1]9 pr._įstaigų pajamos'!L39</f>
        <v>0</v>
      </c>
    </row>
    <row r="40" spans="1:18" ht="15" customHeight="1" x14ac:dyDescent="0.25">
      <c r="A40" s="5" t="s">
        <v>73</v>
      </c>
      <c r="B40" s="35" t="s">
        <v>10</v>
      </c>
      <c r="C40" s="15" t="s">
        <v>9</v>
      </c>
      <c r="D40" s="16">
        <f t="shared" si="0"/>
        <v>0.3</v>
      </c>
      <c r="E40" s="16">
        <v>0.3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0.3</v>
      </c>
      <c r="M40" s="12">
        <f t="shared" si="3"/>
        <v>0.3</v>
      </c>
      <c r="N40" s="12">
        <f t="shared" si="3"/>
        <v>0</v>
      </c>
      <c r="O40" s="12">
        <f t="shared" si="3"/>
        <v>0</v>
      </c>
      <c r="R40" s="73">
        <f>'[1]2 pr._pajamos pagal rūšis'!L22-'[1]9 pr._įstaigų pajamos'!L40</f>
        <v>0</v>
      </c>
    </row>
    <row r="41" spans="1:18" ht="15" customHeight="1" x14ac:dyDescent="0.25">
      <c r="A41" s="5" t="s">
        <v>74</v>
      </c>
      <c r="B41" s="35" t="s">
        <v>11</v>
      </c>
      <c r="C41" s="15" t="s">
        <v>9</v>
      </c>
      <c r="D41" s="16">
        <f t="shared" si="0"/>
        <v>0.5</v>
      </c>
      <c r="E41" s="16">
        <v>0.5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0.5</v>
      </c>
      <c r="M41" s="12">
        <f t="shared" si="3"/>
        <v>0.5</v>
      </c>
      <c r="N41" s="12">
        <f t="shared" si="3"/>
        <v>0</v>
      </c>
      <c r="O41" s="12">
        <f t="shared" si="3"/>
        <v>0</v>
      </c>
      <c r="R41" s="73">
        <f>'[1]2 pr._pajamos pagal rūšis'!L23-'[1]9 pr._įstaigų pajamos'!L41</f>
        <v>0</v>
      </c>
    </row>
    <row r="42" spans="1:18" ht="15" customHeight="1" x14ac:dyDescent="0.25">
      <c r="A42" s="5" t="s">
        <v>75</v>
      </c>
      <c r="B42" s="35" t="s">
        <v>12</v>
      </c>
      <c r="C42" s="15" t="s">
        <v>9</v>
      </c>
      <c r="D42" s="16">
        <f t="shared" si="0"/>
        <v>1.9</v>
      </c>
      <c r="E42" s="16">
        <v>1.9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1.9</v>
      </c>
      <c r="M42" s="12">
        <f t="shared" si="3"/>
        <v>1.9</v>
      </c>
      <c r="N42" s="12">
        <f t="shared" si="3"/>
        <v>0</v>
      </c>
      <c r="O42" s="12">
        <f t="shared" si="3"/>
        <v>0</v>
      </c>
      <c r="R42" s="73">
        <f>'[1]2 pr._pajamos pagal rūšis'!L24-'[1]9 pr._įstaigų pajamos'!L42</f>
        <v>0</v>
      </c>
    </row>
    <row r="43" spans="1:18" ht="15" customHeight="1" x14ac:dyDescent="0.25">
      <c r="A43" s="13" t="s">
        <v>76</v>
      </c>
      <c r="B43" s="12" t="s">
        <v>14</v>
      </c>
      <c r="C43" s="15" t="s">
        <v>9</v>
      </c>
      <c r="D43" s="16">
        <f t="shared" si="0"/>
        <v>2</v>
      </c>
      <c r="E43" s="16">
        <v>2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2</v>
      </c>
      <c r="M43" s="12">
        <f t="shared" si="3"/>
        <v>2</v>
      </c>
      <c r="N43" s="12">
        <f t="shared" si="3"/>
        <v>0</v>
      </c>
      <c r="O43" s="12">
        <f t="shared" si="3"/>
        <v>0</v>
      </c>
      <c r="R43" s="73">
        <f>'[1]2 pr._pajamos pagal rūšis'!L26-'[1]9 pr._įstaigų pajamos'!L43</f>
        <v>0</v>
      </c>
    </row>
    <row r="44" spans="1:18" ht="15" customHeight="1" x14ac:dyDescent="0.25">
      <c r="A44" s="13" t="s">
        <v>77</v>
      </c>
      <c r="B44" s="26" t="s">
        <v>15</v>
      </c>
      <c r="C44" s="15" t="s">
        <v>9</v>
      </c>
      <c r="D44" s="16">
        <f t="shared" si="0"/>
        <v>0.1</v>
      </c>
      <c r="E44" s="16">
        <v>0.1</v>
      </c>
      <c r="F44" s="16"/>
      <c r="G44" s="16"/>
      <c r="H44" s="10">
        <f t="shared" si="1"/>
        <v>0</v>
      </c>
      <c r="I44" s="10"/>
      <c r="J44" s="10"/>
      <c r="K44" s="10"/>
      <c r="L44" s="12">
        <f t="shared" si="2"/>
        <v>0.1</v>
      </c>
      <c r="M44" s="12">
        <f t="shared" si="3"/>
        <v>0.1</v>
      </c>
      <c r="N44" s="12">
        <f t="shared" si="3"/>
        <v>0</v>
      </c>
      <c r="O44" s="12">
        <f t="shared" si="3"/>
        <v>0</v>
      </c>
      <c r="R44" s="73">
        <f>'[1]2 pr._pajamos pagal rūšis'!L27-'[1]9 pr._įstaigų pajamos'!L44</f>
        <v>0</v>
      </c>
    </row>
    <row r="45" spans="1:18" ht="15" customHeight="1" x14ac:dyDescent="0.25">
      <c r="A45" s="5" t="s">
        <v>78</v>
      </c>
      <c r="B45" s="35" t="s">
        <v>16</v>
      </c>
      <c r="C45" s="15" t="s">
        <v>9</v>
      </c>
      <c r="D45" s="16">
        <f t="shared" si="0"/>
        <v>2.5</v>
      </c>
      <c r="E45" s="16">
        <v>2.5</v>
      </c>
      <c r="F45" s="16"/>
      <c r="G45" s="16"/>
      <c r="H45" s="10">
        <f t="shared" si="1"/>
        <v>0</v>
      </c>
      <c r="I45" s="10"/>
      <c r="J45" s="10"/>
      <c r="K45" s="10"/>
      <c r="L45" s="12">
        <f t="shared" si="2"/>
        <v>2.5</v>
      </c>
      <c r="M45" s="12">
        <f t="shared" si="3"/>
        <v>2.5</v>
      </c>
      <c r="N45" s="12">
        <f t="shared" si="3"/>
        <v>0</v>
      </c>
      <c r="O45" s="12">
        <f t="shared" si="3"/>
        <v>0</v>
      </c>
      <c r="R45" s="73">
        <f>'[1]2 pr._pajamos pagal rūšis'!L28-'[1]9 pr._įstaigų pajamos'!L45</f>
        <v>0</v>
      </c>
    </row>
    <row r="46" spans="1:18" ht="15" customHeight="1" x14ac:dyDescent="0.25">
      <c r="A46" s="5" t="s">
        <v>79</v>
      </c>
      <c r="B46" s="35" t="s">
        <v>17</v>
      </c>
      <c r="C46" s="15" t="s">
        <v>9</v>
      </c>
      <c r="D46" s="16">
        <f t="shared" si="0"/>
        <v>0.5</v>
      </c>
      <c r="E46" s="16">
        <v>0.5</v>
      </c>
      <c r="F46" s="16"/>
      <c r="G46" s="16"/>
      <c r="H46" s="10">
        <f t="shared" si="1"/>
        <v>0</v>
      </c>
      <c r="I46" s="10"/>
      <c r="J46" s="10"/>
      <c r="K46" s="10"/>
      <c r="L46" s="12">
        <f t="shared" si="2"/>
        <v>0.5</v>
      </c>
      <c r="M46" s="12">
        <f t="shared" si="3"/>
        <v>0.5</v>
      </c>
      <c r="N46" s="12">
        <f t="shared" si="3"/>
        <v>0</v>
      </c>
      <c r="O46" s="12">
        <f t="shared" si="3"/>
        <v>0</v>
      </c>
      <c r="R46" s="73">
        <f>'[1]2 pr._pajamos pagal rūšis'!L29-'[1]9 pr._įstaigų pajamos'!L46</f>
        <v>0</v>
      </c>
    </row>
    <row r="47" spans="1:18" ht="15" customHeight="1" x14ac:dyDescent="0.25">
      <c r="A47" s="5" t="s">
        <v>80</v>
      </c>
      <c r="B47" s="35" t="s">
        <v>18</v>
      </c>
      <c r="C47" s="15" t="s">
        <v>9</v>
      </c>
      <c r="D47" s="16">
        <f t="shared" si="0"/>
        <v>0.3</v>
      </c>
      <c r="E47" s="16">
        <v>0.3</v>
      </c>
      <c r="F47" s="16"/>
      <c r="G47" s="16"/>
      <c r="H47" s="10">
        <f t="shared" si="1"/>
        <v>0</v>
      </c>
      <c r="I47" s="10"/>
      <c r="J47" s="10"/>
      <c r="K47" s="10"/>
      <c r="L47" s="12">
        <f t="shared" si="2"/>
        <v>0.3</v>
      </c>
      <c r="M47" s="12">
        <f t="shared" si="3"/>
        <v>0.3</v>
      </c>
      <c r="N47" s="12">
        <f t="shared" si="3"/>
        <v>0</v>
      </c>
      <c r="O47" s="12">
        <f t="shared" si="3"/>
        <v>0</v>
      </c>
      <c r="R47" s="73">
        <f>'[1]2 pr._pajamos pagal rūšis'!L30-'[1]9 pr._įstaigų pajamos'!L47</f>
        <v>0</v>
      </c>
    </row>
    <row r="48" spans="1:18" ht="15" customHeight="1" x14ac:dyDescent="0.25">
      <c r="A48" s="13" t="s">
        <v>81</v>
      </c>
      <c r="B48" s="35" t="s">
        <v>170</v>
      </c>
      <c r="C48" s="371" t="s">
        <v>21</v>
      </c>
      <c r="D48" s="16">
        <f t="shared" si="0"/>
        <v>1.5</v>
      </c>
      <c r="E48" s="16">
        <v>1.5</v>
      </c>
      <c r="F48" s="16"/>
      <c r="G48" s="16"/>
      <c r="H48" s="10">
        <f t="shared" si="1"/>
        <v>0</v>
      </c>
      <c r="I48" s="10"/>
      <c r="J48" s="10"/>
      <c r="K48" s="10"/>
      <c r="L48" s="12">
        <f t="shared" si="2"/>
        <v>1.5</v>
      </c>
      <c r="M48" s="12">
        <f t="shared" si="3"/>
        <v>1.5</v>
      </c>
      <c r="N48" s="12">
        <f t="shared" si="3"/>
        <v>0</v>
      </c>
      <c r="O48" s="12">
        <f t="shared" si="3"/>
        <v>0</v>
      </c>
      <c r="R48" s="73">
        <f>'[1]2 pr._pajamos pagal rūšis'!L31-'[1]9 pr._įstaigų pajamos'!L48</f>
        <v>0</v>
      </c>
    </row>
    <row r="49" spans="1:18" ht="15.95" customHeight="1" x14ac:dyDescent="0.25">
      <c r="A49" s="91" t="s">
        <v>82</v>
      </c>
      <c r="B49" s="44" t="s">
        <v>174</v>
      </c>
      <c r="C49" s="68"/>
      <c r="D49" s="69">
        <f t="shared" ref="D49:O49" si="4">SUM(D38:D48)</f>
        <v>27.700000000000003</v>
      </c>
      <c r="E49" s="69">
        <f t="shared" si="4"/>
        <v>27.700000000000003</v>
      </c>
      <c r="F49" s="69">
        <f t="shared" si="4"/>
        <v>0</v>
      </c>
      <c r="G49" s="69">
        <f t="shared" si="4"/>
        <v>0</v>
      </c>
      <c r="H49" s="70">
        <f t="shared" si="4"/>
        <v>0</v>
      </c>
      <c r="I49" s="70">
        <f t="shared" si="4"/>
        <v>0</v>
      </c>
      <c r="J49" s="70">
        <f t="shared" si="4"/>
        <v>0</v>
      </c>
      <c r="K49" s="70">
        <f t="shared" si="4"/>
        <v>0</v>
      </c>
      <c r="L49" s="21">
        <f t="shared" si="2"/>
        <v>27.700000000000003</v>
      </c>
      <c r="M49" s="44">
        <f t="shared" si="4"/>
        <v>27.700000000000003</v>
      </c>
      <c r="N49" s="44">
        <f t="shared" si="4"/>
        <v>0</v>
      </c>
      <c r="O49" s="44">
        <f t="shared" si="4"/>
        <v>0</v>
      </c>
      <c r="R49" s="73">
        <f>'[1]2 pr._pajamos pagal rūšis'!L32-'[1]9 pr._įstaigų pajamos'!L49</f>
        <v>0</v>
      </c>
    </row>
    <row r="50" spans="1:18" ht="15.95" customHeight="1" x14ac:dyDescent="0.25">
      <c r="A50" s="5" t="s">
        <v>83</v>
      </c>
      <c r="B50" s="523" t="s">
        <v>59</v>
      </c>
      <c r="C50" s="524"/>
      <c r="D50" s="524"/>
      <c r="E50" s="524"/>
      <c r="F50" s="524"/>
      <c r="G50" s="524"/>
      <c r="H50" s="524"/>
      <c r="I50" s="524"/>
      <c r="J50" s="524"/>
      <c r="K50" s="524"/>
      <c r="L50" s="524"/>
      <c r="M50" s="524"/>
      <c r="N50" s="524"/>
      <c r="O50" s="525"/>
      <c r="R50" s="73">
        <f>'[1]2 pr._pajamos pagal rūšis'!L33-'[1]9 pr._įstaigų pajamos'!L50</f>
        <v>0</v>
      </c>
    </row>
    <row r="51" spans="1:18" ht="15" customHeight="1" x14ac:dyDescent="0.25">
      <c r="A51" s="5" t="s">
        <v>84</v>
      </c>
      <c r="B51" s="26" t="s">
        <v>7</v>
      </c>
      <c r="C51" s="7" t="s">
        <v>22</v>
      </c>
      <c r="D51" s="8">
        <f>E51+G51</f>
        <v>0.1</v>
      </c>
      <c r="E51" s="8">
        <v>0.1</v>
      </c>
      <c r="F51" s="8"/>
      <c r="G51" s="8"/>
      <c r="H51" s="9">
        <f t="shared" ref="H51:H61" si="5">I51+K51</f>
        <v>0</v>
      </c>
      <c r="I51" s="9"/>
      <c r="J51" s="9"/>
      <c r="K51" s="9"/>
      <c r="L51" s="11">
        <f t="shared" ref="L51:L62" si="6">M51+O51</f>
        <v>0.1</v>
      </c>
      <c r="M51" s="11">
        <f t="shared" ref="M51:O61" si="7">E51+I51</f>
        <v>0.1</v>
      </c>
      <c r="N51" s="11">
        <f t="shared" si="7"/>
        <v>0</v>
      </c>
      <c r="O51" s="11">
        <f t="shared" si="7"/>
        <v>0</v>
      </c>
      <c r="R51" s="73">
        <f>'[1]2 pr._pajamos pagal rūšis'!L34-'[1]9 pr._įstaigų pajamos'!L51</f>
        <v>0</v>
      </c>
    </row>
    <row r="52" spans="1:18" ht="15" customHeight="1" x14ac:dyDescent="0.25">
      <c r="A52" s="5" t="s">
        <v>85</v>
      </c>
      <c r="B52" s="35" t="s">
        <v>10</v>
      </c>
      <c r="C52" s="15" t="s">
        <v>22</v>
      </c>
      <c r="D52" s="16">
        <f t="shared" ref="D52:D61" si="8">E52+G52</f>
        <v>1.2</v>
      </c>
      <c r="E52" s="16">
        <v>1.2</v>
      </c>
      <c r="F52" s="16"/>
      <c r="G52" s="16"/>
      <c r="H52" s="10">
        <f t="shared" si="5"/>
        <v>0</v>
      </c>
      <c r="I52" s="10"/>
      <c r="J52" s="10"/>
      <c r="K52" s="10"/>
      <c r="L52" s="12">
        <f t="shared" si="6"/>
        <v>1.2</v>
      </c>
      <c r="M52" s="12">
        <f t="shared" si="7"/>
        <v>1.2</v>
      </c>
      <c r="N52" s="12">
        <f t="shared" si="7"/>
        <v>0</v>
      </c>
      <c r="O52" s="12">
        <f t="shared" si="7"/>
        <v>0</v>
      </c>
      <c r="R52" s="73">
        <f>'[1]2 pr._pajamos pagal rūšis'!L35-'[1]9 pr._įstaigų pajamos'!L52</f>
        <v>0</v>
      </c>
    </row>
    <row r="53" spans="1:18" ht="15" customHeight="1" x14ac:dyDescent="0.25">
      <c r="A53" s="5" t="s">
        <v>86</v>
      </c>
      <c r="B53" s="35" t="s">
        <v>11</v>
      </c>
      <c r="C53" s="15" t="s">
        <v>22</v>
      </c>
      <c r="D53" s="16">
        <f t="shared" si="8"/>
        <v>11.3</v>
      </c>
      <c r="E53" s="16">
        <v>7.1</v>
      </c>
      <c r="F53" s="16"/>
      <c r="G53" s="16">
        <v>4.2</v>
      </c>
      <c r="H53" s="10">
        <f t="shared" si="5"/>
        <v>0</v>
      </c>
      <c r="I53" s="10"/>
      <c r="J53" s="10"/>
      <c r="K53" s="10"/>
      <c r="L53" s="12">
        <f t="shared" si="6"/>
        <v>11.3</v>
      </c>
      <c r="M53" s="12">
        <f t="shared" si="7"/>
        <v>7.1</v>
      </c>
      <c r="N53" s="12">
        <f t="shared" si="7"/>
        <v>0</v>
      </c>
      <c r="O53" s="12">
        <f t="shared" si="7"/>
        <v>4.2</v>
      </c>
      <c r="R53" s="73">
        <f>'[1]2 pr._pajamos pagal rūšis'!L36-'[1]9 pr._įstaigų pajamos'!L53</f>
        <v>0</v>
      </c>
    </row>
    <row r="54" spans="1:18" ht="15" customHeight="1" x14ac:dyDescent="0.25">
      <c r="A54" s="5" t="s">
        <v>87</v>
      </c>
      <c r="B54" s="35" t="s">
        <v>12</v>
      </c>
      <c r="C54" s="15" t="s">
        <v>22</v>
      </c>
      <c r="D54" s="16">
        <f t="shared" si="8"/>
        <v>0.9</v>
      </c>
      <c r="E54" s="16">
        <v>0.9</v>
      </c>
      <c r="F54" s="16"/>
      <c r="G54" s="16"/>
      <c r="H54" s="10">
        <f t="shared" si="5"/>
        <v>0</v>
      </c>
      <c r="I54" s="10"/>
      <c r="J54" s="10"/>
      <c r="K54" s="10"/>
      <c r="L54" s="12">
        <f t="shared" si="6"/>
        <v>0.9</v>
      </c>
      <c r="M54" s="12">
        <f t="shared" si="7"/>
        <v>0.9</v>
      </c>
      <c r="N54" s="12">
        <f t="shared" si="7"/>
        <v>0</v>
      </c>
      <c r="O54" s="12">
        <f t="shared" si="7"/>
        <v>0</v>
      </c>
      <c r="R54" s="73">
        <f>'[1]2 pr._pajamos pagal rūšis'!L37-'[1]9 pr._įstaigų pajamos'!L54</f>
        <v>0</v>
      </c>
    </row>
    <row r="55" spans="1:18" ht="15" customHeight="1" x14ac:dyDescent="0.25">
      <c r="A55" s="13" t="s">
        <v>88</v>
      </c>
      <c r="B55" s="35" t="s">
        <v>13</v>
      </c>
      <c r="C55" s="15" t="s">
        <v>22</v>
      </c>
      <c r="D55" s="16">
        <f t="shared" si="8"/>
        <v>1.5</v>
      </c>
      <c r="E55" s="16">
        <v>1.5</v>
      </c>
      <c r="F55" s="16"/>
      <c r="G55" s="16"/>
      <c r="H55" s="10">
        <f t="shared" si="5"/>
        <v>0</v>
      </c>
      <c r="I55" s="10"/>
      <c r="J55" s="10"/>
      <c r="K55" s="10"/>
      <c r="L55" s="12">
        <f t="shared" si="6"/>
        <v>1.5</v>
      </c>
      <c r="M55" s="12">
        <f t="shared" si="7"/>
        <v>1.5</v>
      </c>
      <c r="N55" s="12">
        <f t="shared" si="7"/>
        <v>0</v>
      </c>
      <c r="O55" s="12">
        <f t="shared" si="7"/>
        <v>0</v>
      </c>
      <c r="R55" s="73">
        <f>'[1]2 pr._pajamos pagal rūšis'!L38-'[1]9 pr._įstaigų pajamos'!L55</f>
        <v>0</v>
      </c>
    </row>
    <row r="56" spans="1:18" ht="15" customHeight="1" x14ac:dyDescent="0.25">
      <c r="A56" s="13" t="s">
        <v>89</v>
      </c>
      <c r="B56" s="12" t="s">
        <v>14</v>
      </c>
      <c r="C56" s="15" t="s">
        <v>22</v>
      </c>
      <c r="D56" s="16">
        <f t="shared" si="8"/>
        <v>3</v>
      </c>
      <c r="E56" s="16">
        <v>3</v>
      </c>
      <c r="F56" s="16"/>
      <c r="G56" s="16"/>
      <c r="H56" s="10">
        <f t="shared" si="5"/>
        <v>-0.3</v>
      </c>
      <c r="I56" s="10">
        <v>-0.3</v>
      </c>
      <c r="J56" s="10"/>
      <c r="K56" s="10"/>
      <c r="L56" s="12">
        <f t="shared" si="6"/>
        <v>2.7</v>
      </c>
      <c r="M56" s="12">
        <f t="shared" si="7"/>
        <v>2.7</v>
      </c>
      <c r="N56" s="12">
        <f t="shared" si="7"/>
        <v>0</v>
      </c>
      <c r="O56" s="12">
        <f t="shared" si="7"/>
        <v>0</v>
      </c>
      <c r="R56" s="73">
        <f>'[1]2 pr._pajamos pagal rūšis'!L39-'[1]9 pr._įstaigų pajamos'!L56</f>
        <v>0</v>
      </c>
    </row>
    <row r="57" spans="1:18" x14ac:dyDescent="0.25">
      <c r="A57" s="5" t="s">
        <v>90</v>
      </c>
      <c r="B57" s="12" t="s">
        <v>15</v>
      </c>
      <c r="C57" s="15" t="s">
        <v>22</v>
      </c>
      <c r="D57" s="16">
        <f t="shared" si="8"/>
        <v>3.5</v>
      </c>
      <c r="E57" s="16">
        <v>3.5</v>
      </c>
      <c r="F57" s="16"/>
      <c r="G57" s="16"/>
      <c r="H57" s="10">
        <f t="shared" si="5"/>
        <v>0</v>
      </c>
      <c r="I57" s="10"/>
      <c r="J57" s="10"/>
      <c r="K57" s="10"/>
      <c r="L57" s="12">
        <f t="shared" si="6"/>
        <v>3.5</v>
      </c>
      <c r="M57" s="12">
        <f t="shared" si="7"/>
        <v>3.5</v>
      </c>
      <c r="N57" s="12">
        <f t="shared" si="7"/>
        <v>0</v>
      </c>
      <c r="O57" s="12">
        <f t="shared" si="7"/>
        <v>0</v>
      </c>
      <c r="R57" s="73">
        <f>'[1]2 pr._pajamos pagal rūšis'!L40-'[1]9 pr._įstaigų pajamos'!L57</f>
        <v>0</v>
      </c>
    </row>
    <row r="58" spans="1:18" ht="15" customHeight="1" x14ac:dyDescent="0.25">
      <c r="A58" s="5" t="s">
        <v>91</v>
      </c>
      <c r="B58" s="35" t="s">
        <v>16</v>
      </c>
      <c r="C58" s="15" t="s">
        <v>22</v>
      </c>
      <c r="D58" s="16">
        <f t="shared" si="8"/>
        <v>9.1999999999999993</v>
      </c>
      <c r="E58" s="16">
        <v>8.1</v>
      </c>
      <c r="F58" s="16"/>
      <c r="G58" s="16">
        <v>1.1000000000000001</v>
      </c>
      <c r="H58" s="10">
        <f t="shared" si="5"/>
        <v>-0.2</v>
      </c>
      <c r="I58" s="10">
        <v>-0.2</v>
      </c>
      <c r="J58" s="10"/>
      <c r="K58" s="10"/>
      <c r="L58" s="12">
        <f t="shared" si="6"/>
        <v>9</v>
      </c>
      <c r="M58" s="12">
        <f t="shared" si="7"/>
        <v>7.8999999999999995</v>
      </c>
      <c r="N58" s="12">
        <f t="shared" si="7"/>
        <v>0</v>
      </c>
      <c r="O58" s="12">
        <f t="shared" si="7"/>
        <v>1.1000000000000001</v>
      </c>
      <c r="R58" s="73">
        <f>'[1]2 pr._pajamos pagal rūšis'!L41-'[1]9 pr._įstaigų pajamos'!L58</f>
        <v>0</v>
      </c>
    </row>
    <row r="59" spans="1:18" ht="15" customHeight="1" x14ac:dyDescent="0.25">
      <c r="A59" s="5" t="s">
        <v>92</v>
      </c>
      <c r="B59" s="35" t="s">
        <v>17</v>
      </c>
      <c r="C59" s="15" t="s">
        <v>22</v>
      </c>
      <c r="D59" s="16">
        <f t="shared" si="8"/>
        <v>0.4</v>
      </c>
      <c r="E59" s="16">
        <v>0.4</v>
      </c>
      <c r="F59" s="16"/>
      <c r="G59" s="16"/>
      <c r="H59" s="10">
        <f t="shared" si="5"/>
        <v>0</v>
      </c>
      <c r="I59" s="10"/>
      <c r="J59" s="10"/>
      <c r="K59" s="10"/>
      <c r="L59" s="12">
        <f t="shared" si="6"/>
        <v>0.4</v>
      </c>
      <c r="M59" s="12">
        <f t="shared" si="7"/>
        <v>0.4</v>
      </c>
      <c r="N59" s="12">
        <f t="shared" si="7"/>
        <v>0</v>
      </c>
      <c r="O59" s="12">
        <f t="shared" si="7"/>
        <v>0</v>
      </c>
      <c r="R59" s="73">
        <f>'[1]2 pr._pajamos pagal rūšis'!L42-'[1]9 pr._įstaigų pajamos'!L59</f>
        <v>0</v>
      </c>
    </row>
    <row r="60" spans="1:18" ht="15" customHeight="1" x14ac:dyDescent="0.25">
      <c r="A60" s="5" t="s">
        <v>93</v>
      </c>
      <c r="B60" s="35" t="s">
        <v>18</v>
      </c>
      <c r="C60" s="15" t="s">
        <v>22</v>
      </c>
      <c r="D60" s="16">
        <f t="shared" si="8"/>
        <v>1.9</v>
      </c>
      <c r="E60" s="16">
        <v>1.9</v>
      </c>
      <c r="F60" s="16"/>
      <c r="G60" s="16"/>
      <c r="H60" s="10">
        <f t="shared" si="5"/>
        <v>0</v>
      </c>
      <c r="I60" s="10"/>
      <c r="J60" s="10"/>
      <c r="K60" s="10"/>
      <c r="L60" s="12">
        <f t="shared" si="6"/>
        <v>1.9</v>
      </c>
      <c r="M60" s="12">
        <f t="shared" si="7"/>
        <v>1.9</v>
      </c>
      <c r="N60" s="12">
        <f t="shared" si="7"/>
        <v>0</v>
      </c>
      <c r="O60" s="12">
        <f t="shared" si="7"/>
        <v>0</v>
      </c>
      <c r="R60" s="73">
        <f>'[1]2 pr._pajamos pagal rūšis'!L43-'[1]9 pr._įstaigų pajamos'!L60</f>
        <v>0</v>
      </c>
    </row>
    <row r="61" spans="1:18" ht="15" customHeight="1" x14ac:dyDescent="0.25">
      <c r="A61" s="38" t="s">
        <v>94</v>
      </c>
      <c r="B61" s="35" t="s">
        <v>19</v>
      </c>
      <c r="C61" s="15" t="s">
        <v>22</v>
      </c>
      <c r="D61" s="16">
        <f t="shared" si="8"/>
        <v>0.5</v>
      </c>
      <c r="E61" s="16">
        <v>0.5</v>
      </c>
      <c r="F61" s="16"/>
      <c r="G61" s="16"/>
      <c r="H61" s="10">
        <f t="shared" si="5"/>
        <v>0</v>
      </c>
      <c r="I61" s="10"/>
      <c r="J61" s="10"/>
      <c r="K61" s="10"/>
      <c r="L61" s="12">
        <f t="shared" si="6"/>
        <v>0.5</v>
      </c>
      <c r="M61" s="12">
        <f t="shared" si="7"/>
        <v>0.5</v>
      </c>
      <c r="N61" s="12">
        <f t="shared" si="7"/>
        <v>0</v>
      </c>
      <c r="O61" s="12">
        <f t="shared" si="7"/>
        <v>0</v>
      </c>
      <c r="R61" s="73">
        <f>'[1]2 pr._pajamos pagal rūšis'!L44-'[1]9 pr._įstaigų pajamos'!L61</f>
        <v>0</v>
      </c>
    </row>
    <row r="62" spans="1:18" ht="15.95" customHeight="1" x14ac:dyDescent="0.25">
      <c r="A62" s="91" t="s">
        <v>95</v>
      </c>
      <c r="B62" s="21" t="s">
        <v>175</v>
      </c>
      <c r="C62" s="25"/>
      <c r="D62" s="23">
        <f>SUM(D51:D61)</f>
        <v>33.5</v>
      </c>
      <c r="E62" s="23">
        <f>SUM(E51:E61)</f>
        <v>28.199999999999996</v>
      </c>
      <c r="F62" s="23">
        <f>SUM(F51:F61)</f>
        <v>0</v>
      </c>
      <c r="G62" s="23">
        <f t="shared" ref="G62:O62" si="9">SUM(G51:G61)</f>
        <v>5.3000000000000007</v>
      </c>
      <c r="H62" s="24">
        <f t="shared" si="9"/>
        <v>-0.5</v>
      </c>
      <c r="I62" s="24">
        <f t="shared" si="9"/>
        <v>-0.5</v>
      </c>
      <c r="J62" s="24">
        <f t="shared" si="9"/>
        <v>0</v>
      </c>
      <c r="K62" s="24">
        <f t="shared" si="9"/>
        <v>0</v>
      </c>
      <c r="L62" s="21">
        <f t="shared" si="6"/>
        <v>33</v>
      </c>
      <c r="M62" s="21">
        <f t="shared" si="9"/>
        <v>27.699999999999996</v>
      </c>
      <c r="N62" s="21">
        <f t="shared" si="9"/>
        <v>0</v>
      </c>
      <c r="O62" s="21">
        <f t="shared" si="9"/>
        <v>5.3000000000000007</v>
      </c>
      <c r="R62" s="73">
        <f>'[1]2 pr._pajamos pagal rūšis'!L45-'[1]9 pr._įstaigų pajamos'!L62</f>
        <v>0</v>
      </c>
    </row>
    <row r="63" spans="1:18" ht="15.95" customHeight="1" x14ac:dyDescent="0.25">
      <c r="A63" s="5" t="s">
        <v>96</v>
      </c>
      <c r="B63" s="523" t="s">
        <v>63</v>
      </c>
      <c r="C63" s="524"/>
      <c r="D63" s="524"/>
      <c r="E63" s="524"/>
      <c r="F63" s="524"/>
      <c r="G63" s="524"/>
      <c r="H63" s="524"/>
      <c r="I63" s="524"/>
      <c r="J63" s="524"/>
      <c r="K63" s="524"/>
      <c r="L63" s="524"/>
      <c r="M63" s="524"/>
      <c r="N63" s="524"/>
      <c r="O63" s="524"/>
      <c r="R63" s="73">
        <f>'[1]2 pr._pajamos pagal rūšis'!L46-'[1]9 pr._įstaigų pajamos'!L63</f>
        <v>0</v>
      </c>
    </row>
    <row r="64" spans="1:18" ht="15" customHeight="1" x14ac:dyDescent="0.25">
      <c r="A64" s="38" t="s">
        <v>97</v>
      </c>
      <c r="B64" s="35" t="s">
        <v>20</v>
      </c>
      <c r="C64" s="15" t="s">
        <v>32</v>
      </c>
      <c r="D64" s="16">
        <f>E64+G64</f>
        <v>105.6</v>
      </c>
      <c r="E64" s="16">
        <v>24.3</v>
      </c>
      <c r="F64" s="16"/>
      <c r="G64" s="16">
        <v>81.3</v>
      </c>
      <c r="H64" s="10">
        <f t="shared" ref="H64:H126" si="10">I64+K64</f>
        <v>0</v>
      </c>
      <c r="I64" s="10">
        <v>-10.5</v>
      </c>
      <c r="J64" s="10"/>
      <c r="K64" s="10">
        <v>10.5</v>
      </c>
      <c r="L64" s="12">
        <f t="shared" ref="L64:L127" si="11">M64+O64</f>
        <v>105.6</v>
      </c>
      <c r="M64" s="12">
        <f t="shared" ref="M64:O125" si="12">E64+I64</f>
        <v>13.8</v>
      </c>
      <c r="N64" s="12">
        <f t="shared" si="12"/>
        <v>0</v>
      </c>
      <c r="O64" s="12">
        <f t="shared" si="12"/>
        <v>91.8</v>
      </c>
      <c r="R64" s="73">
        <f>'[1]2 pr._pajamos pagal rūšis'!L47-'[1]9 pr._įstaigų pajamos'!L64</f>
        <v>0</v>
      </c>
    </row>
    <row r="65" spans="1:18" ht="15" hidden="1" customHeight="1" x14ac:dyDescent="0.25">
      <c r="A65" s="40" t="s">
        <v>98</v>
      </c>
      <c r="B65" s="29" t="s">
        <v>70</v>
      </c>
      <c r="C65" s="30" t="s">
        <v>32</v>
      </c>
      <c r="D65" s="16">
        <f>E65+G65</f>
        <v>0</v>
      </c>
      <c r="E65" s="144"/>
      <c r="F65" s="144"/>
      <c r="G65" s="144"/>
      <c r="H65" s="10">
        <f t="shared" si="10"/>
        <v>0</v>
      </c>
      <c r="I65" s="75"/>
      <c r="J65" s="75"/>
      <c r="K65" s="75"/>
      <c r="L65" s="12">
        <f t="shared" si="11"/>
        <v>0</v>
      </c>
      <c r="M65" s="12">
        <f t="shared" si="12"/>
        <v>0</v>
      </c>
      <c r="N65" s="12">
        <f t="shared" si="12"/>
        <v>0</v>
      </c>
      <c r="O65" s="12">
        <f t="shared" si="12"/>
        <v>0</v>
      </c>
      <c r="R65" s="73">
        <f>'[1]2 pr._pajamos pagal rūšis'!L48-'[1]9 pr._įstaigų pajamos'!L65</f>
        <v>0</v>
      </c>
    </row>
    <row r="66" spans="1:18" ht="15.95" customHeight="1" x14ac:dyDescent="0.25">
      <c r="A66" s="20" t="s">
        <v>98</v>
      </c>
      <c r="B66" s="44" t="s">
        <v>176</v>
      </c>
      <c r="C66" s="74"/>
      <c r="D66" s="23">
        <f>D64+D65</f>
        <v>105.6</v>
      </c>
      <c r="E66" s="23">
        <f t="shared" ref="E66:O66" si="13">E64+E65</f>
        <v>24.3</v>
      </c>
      <c r="F66" s="23">
        <f t="shared" si="13"/>
        <v>0</v>
      </c>
      <c r="G66" s="23">
        <f t="shared" si="13"/>
        <v>81.3</v>
      </c>
      <c r="H66" s="24">
        <f t="shared" si="13"/>
        <v>0</v>
      </c>
      <c r="I66" s="24">
        <f t="shared" si="13"/>
        <v>-10.5</v>
      </c>
      <c r="J66" s="24">
        <f t="shared" si="13"/>
        <v>0</v>
      </c>
      <c r="K66" s="24">
        <f t="shared" si="13"/>
        <v>10.5</v>
      </c>
      <c r="L66" s="21">
        <f t="shared" si="11"/>
        <v>105.6</v>
      </c>
      <c r="M66" s="21">
        <f t="shared" si="13"/>
        <v>13.8</v>
      </c>
      <c r="N66" s="21">
        <f t="shared" si="13"/>
        <v>0</v>
      </c>
      <c r="O66" s="21">
        <f t="shared" si="13"/>
        <v>91.8</v>
      </c>
      <c r="R66" s="73">
        <f>'[1]2 pr._pajamos pagal rūšis'!L49-'[1]9 pr._įstaigų pajamos'!L66</f>
        <v>0</v>
      </c>
    </row>
    <row r="67" spans="1:18" ht="15.95" customHeight="1" x14ac:dyDescent="0.25">
      <c r="A67" s="5" t="s">
        <v>99</v>
      </c>
      <c r="B67" s="523" t="s">
        <v>171</v>
      </c>
      <c r="C67" s="524"/>
      <c r="D67" s="524"/>
      <c r="E67" s="524"/>
      <c r="F67" s="524"/>
      <c r="G67" s="524"/>
      <c r="H67" s="524"/>
      <c r="I67" s="524"/>
      <c r="J67" s="524"/>
      <c r="K67" s="524"/>
      <c r="L67" s="524"/>
      <c r="M67" s="524"/>
      <c r="N67" s="524"/>
      <c r="O67" s="525"/>
      <c r="R67" s="73">
        <f>'[1]2 pr._pajamos pagal rūšis'!L50-'[1]9 pr._įstaigų pajamos'!L67</f>
        <v>0</v>
      </c>
    </row>
    <row r="68" spans="1:18" ht="15.95" customHeight="1" x14ac:dyDescent="0.25">
      <c r="A68" s="5" t="s">
        <v>100</v>
      </c>
      <c r="B68" s="14" t="s">
        <v>55</v>
      </c>
      <c r="C68" s="77" t="s">
        <v>51</v>
      </c>
      <c r="D68" s="8">
        <f t="shared" ref="D68:D102" si="14">E68+G68</f>
        <v>0.1</v>
      </c>
      <c r="E68" s="8">
        <v>0.1</v>
      </c>
      <c r="F68" s="8"/>
      <c r="G68" s="8"/>
      <c r="H68" s="9">
        <f t="shared" ref="H68:H69" si="15">I68+K68</f>
        <v>0</v>
      </c>
      <c r="I68" s="9"/>
      <c r="J68" s="9"/>
      <c r="K68" s="9"/>
      <c r="L68" s="11">
        <f t="shared" ref="L68:L69" si="16">M68+O68</f>
        <v>0.1</v>
      </c>
      <c r="M68" s="11">
        <f t="shared" ref="M68:O69" si="17">E68+I68</f>
        <v>0.1</v>
      </c>
      <c r="N68" s="11">
        <f t="shared" si="17"/>
        <v>0</v>
      </c>
      <c r="O68" s="11">
        <f t="shared" si="17"/>
        <v>0</v>
      </c>
      <c r="R68" s="73">
        <f>'[1]2 pr._pajamos pagal rūšis'!L51-'[1]9 pr._įstaigų pajamos'!L68</f>
        <v>0</v>
      </c>
    </row>
    <row r="69" spans="1:18" ht="15.95" customHeight="1" x14ac:dyDescent="0.25">
      <c r="A69" s="13" t="s">
        <v>101</v>
      </c>
      <c r="B69" s="12" t="s">
        <v>33</v>
      </c>
      <c r="C69" s="15" t="s">
        <v>51</v>
      </c>
      <c r="D69" s="8">
        <f t="shared" si="14"/>
        <v>0.1</v>
      </c>
      <c r="E69" s="8">
        <v>0.1</v>
      </c>
      <c r="F69" s="8"/>
      <c r="G69" s="8"/>
      <c r="H69" s="9">
        <f t="shared" si="15"/>
        <v>0</v>
      </c>
      <c r="I69" s="9"/>
      <c r="J69" s="9"/>
      <c r="K69" s="9"/>
      <c r="L69" s="11">
        <f t="shared" si="16"/>
        <v>0.1</v>
      </c>
      <c r="M69" s="11">
        <f t="shared" si="17"/>
        <v>0.1</v>
      </c>
      <c r="N69" s="11">
        <f t="shared" si="17"/>
        <v>0</v>
      </c>
      <c r="O69" s="11">
        <f t="shared" si="17"/>
        <v>0</v>
      </c>
      <c r="R69" s="73">
        <f>'[1]2 pr._pajamos pagal rūšis'!L52-'[1]9 pr._įstaigų pajamos'!L69</f>
        <v>0</v>
      </c>
    </row>
    <row r="70" spans="1:18" ht="15" customHeight="1" x14ac:dyDescent="0.25">
      <c r="A70" s="13" t="s">
        <v>102</v>
      </c>
      <c r="B70" s="76" t="s">
        <v>160</v>
      </c>
      <c r="C70" s="77" t="s">
        <v>51</v>
      </c>
      <c r="D70" s="8">
        <f t="shared" si="14"/>
        <v>2.7</v>
      </c>
      <c r="E70" s="8">
        <v>2.7</v>
      </c>
      <c r="F70" s="8"/>
      <c r="G70" s="8"/>
      <c r="H70" s="9">
        <f t="shared" si="10"/>
        <v>0</v>
      </c>
      <c r="I70" s="9"/>
      <c r="J70" s="9"/>
      <c r="K70" s="9"/>
      <c r="L70" s="11">
        <f t="shared" si="11"/>
        <v>2.7</v>
      </c>
      <c r="M70" s="11">
        <f t="shared" si="12"/>
        <v>2.7</v>
      </c>
      <c r="N70" s="11">
        <f t="shared" si="12"/>
        <v>0</v>
      </c>
      <c r="O70" s="11">
        <f t="shared" si="12"/>
        <v>0</v>
      </c>
      <c r="R70" s="73">
        <f>'[1]2 pr._pajamos pagal rūšis'!L53-'[1]9 pr._įstaigų pajamos'!L70</f>
        <v>0</v>
      </c>
    </row>
    <row r="71" spans="1:18" ht="15" customHeight="1" x14ac:dyDescent="0.25">
      <c r="A71" s="19" t="s">
        <v>103</v>
      </c>
      <c r="B71" s="29" t="s">
        <v>416</v>
      </c>
      <c r="C71" s="30" t="s">
        <v>51</v>
      </c>
      <c r="D71" s="16">
        <f t="shared" si="14"/>
        <v>6.4</v>
      </c>
      <c r="E71" s="16">
        <v>6.4</v>
      </c>
      <c r="F71" s="16"/>
      <c r="G71" s="16"/>
      <c r="H71" s="10">
        <f t="shared" si="10"/>
        <v>-1.8</v>
      </c>
      <c r="I71" s="10">
        <v>-1.8</v>
      </c>
      <c r="J71" s="10"/>
      <c r="K71" s="10"/>
      <c r="L71" s="12">
        <f t="shared" si="11"/>
        <v>4.6000000000000005</v>
      </c>
      <c r="M71" s="12">
        <f t="shared" si="12"/>
        <v>4.6000000000000005</v>
      </c>
      <c r="N71" s="12">
        <f t="shared" si="12"/>
        <v>0</v>
      </c>
      <c r="O71" s="12">
        <f t="shared" si="12"/>
        <v>0</v>
      </c>
      <c r="R71" s="73">
        <f>'[1]2 pr._pajamos pagal rūšis'!L54-'[1]9 pr._įstaigų pajamos'!L71</f>
        <v>0</v>
      </c>
    </row>
    <row r="72" spans="1:18" ht="15" customHeight="1" x14ac:dyDescent="0.25">
      <c r="A72" s="5" t="s">
        <v>104</v>
      </c>
      <c r="B72" s="12" t="s">
        <v>152</v>
      </c>
      <c r="C72" s="30" t="s">
        <v>51</v>
      </c>
      <c r="D72" s="16">
        <f t="shared" si="14"/>
        <v>7.1</v>
      </c>
      <c r="E72" s="16">
        <v>7.1</v>
      </c>
      <c r="F72" s="16"/>
      <c r="G72" s="16"/>
      <c r="H72" s="10">
        <f t="shared" si="10"/>
        <v>-1.9</v>
      </c>
      <c r="I72" s="10">
        <v>-1.9</v>
      </c>
      <c r="J72" s="10"/>
      <c r="K72" s="10"/>
      <c r="L72" s="12">
        <f t="shared" si="11"/>
        <v>5.1999999999999993</v>
      </c>
      <c r="M72" s="12">
        <f t="shared" si="12"/>
        <v>5.1999999999999993</v>
      </c>
      <c r="N72" s="12">
        <f t="shared" si="12"/>
        <v>0</v>
      </c>
      <c r="O72" s="12">
        <f t="shared" si="12"/>
        <v>0</v>
      </c>
      <c r="R72" s="73">
        <f>'[1]2 pr._pajamos pagal rūšis'!L55-'[1]9 pr._įstaigų pajamos'!L72</f>
        <v>0</v>
      </c>
    </row>
    <row r="73" spans="1:18" ht="15" customHeight="1" x14ac:dyDescent="0.25">
      <c r="A73" s="5" t="s">
        <v>105</v>
      </c>
      <c r="B73" s="31" t="s">
        <v>342</v>
      </c>
      <c r="C73" s="30" t="s">
        <v>51</v>
      </c>
      <c r="D73" s="16">
        <f t="shared" si="14"/>
        <v>8.3000000000000007</v>
      </c>
      <c r="E73" s="16">
        <v>8.3000000000000007</v>
      </c>
      <c r="F73" s="16"/>
      <c r="G73" s="16"/>
      <c r="H73" s="10">
        <f t="shared" si="10"/>
        <v>0</v>
      </c>
      <c r="I73" s="10"/>
      <c r="J73" s="10"/>
      <c r="K73" s="10"/>
      <c r="L73" s="12">
        <f t="shared" si="11"/>
        <v>8.3000000000000007</v>
      </c>
      <c r="M73" s="12">
        <f t="shared" si="12"/>
        <v>8.3000000000000007</v>
      </c>
      <c r="N73" s="12">
        <f t="shared" si="12"/>
        <v>0</v>
      </c>
      <c r="O73" s="12">
        <f t="shared" si="12"/>
        <v>0</v>
      </c>
      <c r="R73" s="73">
        <f>'[1]2 pr._pajamos pagal rūšis'!L56-'[1]9 pr._įstaigų pajamos'!L73</f>
        <v>0</v>
      </c>
    </row>
    <row r="74" spans="1:18" ht="15" customHeight="1" x14ac:dyDescent="0.25">
      <c r="A74" s="32" t="s">
        <v>106</v>
      </c>
      <c r="B74" s="29" t="s">
        <v>417</v>
      </c>
      <c r="C74" s="15" t="s">
        <v>51</v>
      </c>
      <c r="D74" s="16">
        <f t="shared" si="14"/>
        <v>38.4</v>
      </c>
      <c r="E74" s="16">
        <v>38.4</v>
      </c>
      <c r="F74" s="16">
        <v>18.2</v>
      </c>
      <c r="G74" s="16"/>
      <c r="H74" s="10">
        <f t="shared" si="10"/>
        <v>0.9</v>
      </c>
      <c r="I74" s="10">
        <v>0.9</v>
      </c>
      <c r="J74" s="10"/>
      <c r="K74" s="10"/>
      <c r="L74" s="12">
        <f t="shared" si="11"/>
        <v>39.299999999999997</v>
      </c>
      <c r="M74" s="12">
        <f t="shared" si="12"/>
        <v>39.299999999999997</v>
      </c>
      <c r="N74" s="12">
        <f t="shared" si="12"/>
        <v>18.2</v>
      </c>
      <c r="O74" s="12">
        <f t="shared" si="12"/>
        <v>0</v>
      </c>
      <c r="R74" s="73">
        <f>'[1]2 pr._pajamos pagal rūšis'!L57-'[1]9 pr._įstaigų pajamos'!L74</f>
        <v>0</v>
      </c>
    </row>
    <row r="75" spans="1:18" ht="15" customHeight="1" x14ac:dyDescent="0.25">
      <c r="A75" s="32" t="s">
        <v>107</v>
      </c>
      <c r="B75" s="29" t="s">
        <v>418</v>
      </c>
      <c r="C75" s="15" t="s">
        <v>51</v>
      </c>
      <c r="D75" s="16">
        <f t="shared" si="14"/>
        <v>13.9</v>
      </c>
      <c r="E75" s="16">
        <v>13.9</v>
      </c>
      <c r="F75" s="16"/>
      <c r="G75" s="16"/>
      <c r="H75" s="10">
        <f t="shared" si="10"/>
        <v>0</v>
      </c>
      <c r="I75" s="10"/>
      <c r="J75" s="10"/>
      <c r="K75" s="10"/>
      <c r="L75" s="12">
        <f t="shared" si="11"/>
        <v>13.9</v>
      </c>
      <c r="M75" s="12">
        <f t="shared" si="12"/>
        <v>13.9</v>
      </c>
      <c r="N75" s="12">
        <f t="shared" si="12"/>
        <v>0</v>
      </c>
      <c r="O75" s="12">
        <f t="shared" si="12"/>
        <v>0</v>
      </c>
      <c r="R75" s="73">
        <f>'[1]2 pr._pajamos pagal rūšis'!L58-'[1]9 pr._įstaigų pajamos'!L75</f>
        <v>0</v>
      </c>
    </row>
    <row r="76" spans="1:18" ht="15" customHeight="1" x14ac:dyDescent="0.25">
      <c r="A76" s="32" t="s">
        <v>108</v>
      </c>
      <c r="B76" s="29" t="s">
        <v>419</v>
      </c>
      <c r="C76" s="30" t="s">
        <v>51</v>
      </c>
      <c r="D76" s="16">
        <f t="shared" si="14"/>
        <v>0.1</v>
      </c>
      <c r="E76" s="16">
        <v>0.1</v>
      </c>
      <c r="F76" s="16"/>
      <c r="G76" s="16"/>
      <c r="H76" s="10">
        <f t="shared" si="10"/>
        <v>0</v>
      </c>
      <c r="I76" s="10"/>
      <c r="J76" s="10"/>
      <c r="K76" s="10"/>
      <c r="L76" s="12">
        <f t="shared" si="11"/>
        <v>0.1</v>
      </c>
      <c r="M76" s="12">
        <f t="shared" si="12"/>
        <v>0.1</v>
      </c>
      <c r="N76" s="12">
        <f t="shared" si="12"/>
        <v>0</v>
      </c>
      <c r="O76" s="12">
        <f t="shared" si="12"/>
        <v>0</v>
      </c>
      <c r="R76" s="73">
        <f>'[1]2 pr._pajamos pagal rūšis'!L59-'[1]9 pr._įstaigų pajamos'!L76</f>
        <v>0</v>
      </c>
    </row>
    <row r="77" spans="1:18" ht="15" customHeight="1" x14ac:dyDescent="0.25">
      <c r="A77" s="32" t="s">
        <v>109</v>
      </c>
      <c r="B77" s="29" t="s">
        <v>391</v>
      </c>
      <c r="C77" s="15" t="s">
        <v>51</v>
      </c>
      <c r="D77" s="16">
        <f t="shared" si="14"/>
        <v>3</v>
      </c>
      <c r="E77" s="16">
        <v>3</v>
      </c>
      <c r="F77" s="16"/>
      <c r="G77" s="16"/>
      <c r="H77" s="10">
        <f t="shared" si="10"/>
        <v>0</v>
      </c>
      <c r="I77" s="10"/>
      <c r="J77" s="10"/>
      <c r="K77" s="10"/>
      <c r="L77" s="12">
        <f t="shared" si="11"/>
        <v>3</v>
      </c>
      <c r="M77" s="12">
        <f t="shared" si="12"/>
        <v>3</v>
      </c>
      <c r="N77" s="12">
        <f t="shared" si="12"/>
        <v>0</v>
      </c>
      <c r="O77" s="12">
        <f t="shared" si="12"/>
        <v>0</v>
      </c>
      <c r="R77" s="73">
        <f>'[1]2 pr._pajamos pagal rūšis'!L60-'[1]9 pr._įstaigų pajamos'!L77</f>
        <v>0</v>
      </c>
    </row>
    <row r="78" spans="1:18" ht="15" customHeight="1" x14ac:dyDescent="0.25">
      <c r="A78" s="32" t="s">
        <v>155</v>
      </c>
      <c r="B78" s="184" t="s">
        <v>46</v>
      </c>
      <c r="C78" s="15" t="s">
        <v>51</v>
      </c>
      <c r="D78" s="16">
        <f t="shared" si="14"/>
        <v>0.1</v>
      </c>
      <c r="E78" s="16">
        <v>0.1</v>
      </c>
      <c r="F78" s="16"/>
      <c r="G78" s="16"/>
      <c r="H78" s="10">
        <f t="shared" si="10"/>
        <v>0</v>
      </c>
      <c r="I78" s="10"/>
      <c r="J78" s="10"/>
      <c r="K78" s="10"/>
      <c r="L78" s="12">
        <f t="shared" si="11"/>
        <v>0.1</v>
      </c>
      <c r="M78" s="12">
        <f t="shared" si="12"/>
        <v>0.1</v>
      </c>
      <c r="N78" s="12">
        <f t="shared" si="12"/>
        <v>0</v>
      </c>
      <c r="O78" s="12">
        <f t="shared" si="12"/>
        <v>0</v>
      </c>
      <c r="R78" s="73">
        <f>'[1]2 pr._pajamos pagal rūšis'!L61-'[1]9 pr._įstaigų pajamos'!L78</f>
        <v>0</v>
      </c>
    </row>
    <row r="79" spans="1:18" ht="15" customHeight="1" x14ac:dyDescent="0.25">
      <c r="A79" s="32" t="s">
        <v>156</v>
      </c>
      <c r="B79" s="12" t="s">
        <v>43</v>
      </c>
      <c r="C79" s="15" t="s">
        <v>51</v>
      </c>
      <c r="D79" s="16">
        <f t="shared" si="14"/>
        <v>0.1</v>
      </c>
      <c r="E79" s="16">
        <v>0.1</v>
      </c>
      <c r="F79" s="16"/>
      <c r="G79" s="16"/>
      <c r="H79" s="10">
        <f t="shared" si="10"/>
        <v>0.1</v>
      </c>
      <c r="I79" s="10">
        <v>0.1</v>
      </c>
      <c r="J79" s="10"/>
      <c r="K79" s="10"/>
      <c r="L79" s="12">
        <f t="shared" si="11"/>
        <v>0.2</v>
      </c>
      <c r="M79" s="12">
        <f t="shared" si="12"/>
        <v>0.2</v>
      </c>
      <c r="N79" s="12">
        <f t="shared" si="12"/>
        <v>0</v>
      </c>
      <c r="O79" s="12">
        <f t="shared" si="12"/>
        <v>0</v>
      </c>
      <c r="R79" s="73">
        <f>'[1]2 pr._pajamos pagal rūšis'!L62-'[1]9 pr._įstaigų pajamos'!L79</f>
        <v>0</v>
      </c>
    </row>
    <row r="80" spans="1:18" ht="15" customHeight="1" x14ac:dyDescent="0.25">
      <c r="A80" s="32" t="s">
        <v>110</v>
      </c>
      <c r="B80" s="29" t="s">
        <v>45</v>
      </c>
      <c r="C80" s="15" t="s">
        <v>51</v>
      </c>
      <c r="D80" s="16">
        <f t="shared" si="14"/>
        <v>0.1</v>
      </c>
      <c r="E80" s="16">
        <v>0.1</v>
      </c>
      <c r="F80" s="16"/>
      <c r="G80" s="16"/>
      <c r="H80" s="10">
        <f t="shared" si="10"/>
        <v>0</v>
      </c>
      <c r="I80" s="10"/>
      <c r="J80" s="10"/>
      <c r="K80" s="10"/>
      <c r="L80" s="12">
        <f t="shared" si="11"/>
        <v>0.1</v>
      </c>
      <c r="M80" s="12">
        <f t="shared" si="12"/>
        <v>0.1</v>
      </c>
      <c r="N80" s="12">
        <f t="shared" si="12"/>
        <v>0</v>
      </c>
      <c r="O80" s="12">
        <f t="shared" si="12"/>
        <v>0</v>
      </c>
      <c r="R80" s="73"/>
    </row>
    <row r="81" spans="1:18" ht="15" customHeight="1" x14ac:dyDescent="0.25">
      <c r="A81" s="32" t="s">
        <v>157</v>
      </c>
      <c r="B81" s="33" t="s">
        <v>165</v>
      </c>
      <c r="C81" s="78" t="s">
        <v>51</v>
      </c>
      <c r="D81" s="16">
        <f t="shared" si="14"/>
        <v>6.6</v>
      </c>
      <c r="E81" s="16">
        <v>6.6</v>
      </c>
      <c r="F81" s="16"/>
      <c r="G81" s="16"/>
      <c r="H81" s="10">
        <f t="shared" si="10"/>
        <v>-1.3</v>
      </c>
      <c r="I81" s="10">
        <v>-1.3</v>
      </c>
      <c r="J81" s="10"/>
      <c r="K81" s="10"/>
      <c r="L81" s="12">
        <f t="shared" si="11"/>
        <v>5.3</v>
      </c>
      <c r="M81" s="12">
        <f t="shared" si="12"/>
        <v>5.3</v>
      </c>
      <c r="N81" s="12">
        <f t="shared" si="12"/>
        <v>0</v>
      </c>
      <c r="O81" s="12">
        <f t="shared" si="12"/>
        <v>0</v>
      </c>
      <c r="R81" s="73">
        <f>'[1]2 pr._pajamos pagal rūšis'!L64-'[1]9 pr._įstaigų pajamos'!L81</f>
        <v>0</v>
      </c>
    </row>
    <row r="82" spans="1:18" ht="15" customHeight="1" x14ac:dyDescent="0.25">
      <c r="A82" s="5" t="s">
        <v>158</v>
      </c>
      <c r="B82" s="33" t="s">
        <v>44</v>
      </c>
      <c r="C82" s="78" t="s">
        <v>51</v>
      </c>
      <c r="D82" s="16">
        <f t="shared" si="14"/>
        <v>0.1</v>
      </c>
      <c r="E82" s="16">
        <v>0.1</v>
      </c>
      <c r="F82" s="16"/>
      <c r="G82" s="16"/>
      <c r="H82" s="10">
        <f t="shared" si="10"/>
        <v>0</v>
      </c>
      <c r="I82" s="10"/>
      <c r="J82" s="10"/>
      <c r="K82" s="10"/>
      <c r="L82" s="12">
        <f t="shared" si="11"/>
        <v>0.1</v>
      </c>
      <c r="M82" s="12">
        <f t="shared" si="12"/>
        <v>0.1</v>
      </c>
      <c r="N82" s="12">
        <f t="shared" si="12"/>
        <v>0</v>
      </c>
      <c r="O82" s="12">
        <f t="shared" si="12"/>
        <v>0</v>
      </c>
      <c r="R82" s="73">
        <f>'[1]2 pr._pajamos pagal rūšis'!L65-'[1]9 pr._įstaigų pajamos'!L82</f>
        <v>0</v>
      </c>
    </row>
    <row r="83" spans="1:18" ht="15" customHeight="1" x14ac:dyDescent="0.25">
      <c r="A83" s="5" t="s">
        <v>111</v>
      </c>
      <c r="B83" s="85" t="s">
        <v>47</v>
      </c>
      <c r="C83" s="78" t="s">
        <v>51</v>
      </c>
      <c r="D83" s="16">
        <f t="shared" si="14"/>
        <v>0.1</v>
      </c>
      <c r="E83" s="16">
        <v>0.1</v>
      </c>
      <c r="F83" s="16"/>
      <c r="G83" s="16"/>
      <c r="H83" s="10">
        <f t="shared" si="10"/>
        <v>0</v>
      </c>
      <c r="I83" s="10"/>
      <c r="J83" s="10"/>
      <c r="K83" s="10"/>
      <c r="L83" s="12">
        <f t="shared" si="11"/>
        <v>0.1</v>
      </c>
      <c r="M83" s="12">
        <f t="shared" si="12"/>
        <v>0.1</v>
      </c>
      <c r="N83" s="12">
        <f t="shared" si="12"/>
        <v>0</v>
      </c>
      <c r="O83" s="12">
        <f t="shared" si="12"/>
        <v>0</v>
      </c>
      <c r="R83" s="73">
        <f>'[1]2 pr._pajamos pagal rūšis'!L66-'[1]9 pr._įstaigų pajamos'!L83</f>
        <v>0</v>
      </c>
    </row>
    <row r="84" spans="1:18" ht="15" customHeight="1" x14ac:dyDescent="0.25">
      <c r="A84" s="5" t="s">
        <v>112</v>
      </c>
      <c r="B84" s="33" t="s">
        <v>392</v>
      </c>
      <c r="C84" s="78" t="s">
        <v>51</v>
      </c>
      <c r="D84" s="16">
        <f>E84+G84</f>
        <v>5.7</v>
      </c>
      <c r="E84" s="16">
        <v>5.7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5.7</v>
      </c>
      <c r="M84" s="12">
        <f>E84+I84</f>
        <v>5.7</v>
      </c>
      <c r="N84" s="12">
        <f>F84+J84</f>
        <v>0</v>
      </c>
      <c r="O84" s="12">
        <f>G84+K84</f>
        <v>0</v>
      </c>
      <c r="R84" s="73">
        <f>'[1]2 pr._pajamos pagal rūšis'!L67-'[1]9 pr._įstaigų pajamos'!L84</f>
        <v>0</v>
      </c>
    </row>
    <row r="85" spans="1:18" ht="15" customHeight="1" x14ac:dyDescent="0.25">
      <c r="A85" s="5" t="s">
        <v>113</v>
      </c>
      <c r="B85" s="33" t="s">
        <v>42</v>
      </c>
      <c r="C85" s="78" t="s">
        <v>51</v>
      </c>
      <c r="D85" s="16">
        <f t="shared" si="14"/>
        <v>27.1</v>
      </c>
      <c r="E85" s="16">
        <v>27.1</v>
      </c>
      <c r="F85" s="16"/>
      <c r="G85" s="16"/>
      <c r="H85" s="10">
        <f t="shared" si="10"/>
        <v>-2.7</v>
      </c>
      <c r="I85" s="10">
        <v>-2.7</v>
      </c>
      <c r="J85" s="10"/>
      <c r="K85" s="10"/>
      <c r="L85" s="12">
        <f t="shared" si="11"/>
        <v>24.400000000000002</v>
      </c>
      <c r="M85" s="12">
        <f t="shared" si="12"/>
        <v>24.400000000000002</v>
      </c>
      <c r="N85" s="12">
        <f t="shared" si="12"/>
        <v>0</v>
      </c>
      <c r="O85" s="12">
        <f t="shared" si="12"/>
        <v>0</v>
      </c>
      <c r="R85" s="73">
        <f>'[1]2 pr._pajamos pagal rūšis'!L68-'[1]9 pr._įstaigų pajamos'!L85</f>
        <v>0</v>
      </c>
    </row>
    <row r="86" spans="1:18" ht="15" customHeight="1" x14ac:dyDescent="0.25">
      <c r="A86" s="5" t="s">
        <v>114</v>
      </c>
      <c r="B86" s="34" t="s">
        <v>393</v>
      </c>
      <c r="C86" s="78" t="s">
        <v>51</v>
      </c>
      <c r="D86" s="16">
        <f>E86+G86</f>
        <v>12.1</v>
      </c>
      <c r="E86" s="16">
        <v>12.1</v>
      </c>
      <c r="F86" s="16"/>
      <c r="G86" s="16"/>
      <c r="H86" s="10">
        <f>I86+K86</f>
        <v>0</v>
      </c>
      <c r="I86" s="10"/>
      <c r="J86" s="10"/>
      <c r="K86" s="10"/>
      <c r="L86" s="12">
        <f>M86+O86</f>
        <v>12.1</v>
      </c>
      <c r="M86" s="12">
        <f>E86+I86</f>
        <v>12.1</v>
      </c>
      <c r="N86" s="12">
        <f>F86+J86</f>
        <v>0</v>
      </c>
      <c r="O86" s="12">
        <f>G86+K86</f>
        <v>0</v>
      </c>
      <c r="R86" s="73">
        <f>'[1]2 pr._pajamos pagal rūšis'!L69-'[1]9 pr._įstaigų pajamos'!L86</f>
        <v>0</v>
      </c>
    </row>
    <row r="87" spans="1:18" ht="15" customHeight="1" x14ac:dyDescent="0.25">
      <c r="A87" s="5" t="s">
        <v>115</v>
      </c>
      <c r="B87" s="34" t="s">
        <v>41</v>
      </c>
      <c r="C87" s="78" t="s">
        <v>51</v>
      </c>
      <c r="D87" s="16">
        <f t="shared" si="14"/>
        <v>22.6</v>
      </c>
      <c r="E87" s="16">
        <v>22.6</v>
      </c>
      <c r="F87" s="16"/>
      <c r="G87" s="16"/>
      <c r="H87" s="10">
        <f t="shared" si="10"/>
        <v>-5.0999999999999996</v>
      </c>
      <c r="I87" s="10">
        <v>-5.0999999999999996</v>
      </c>
      <c r="J87" s="10"/>
      <c r="K87" s="10"/>
      <c r="L87" s="12">
        <f t="shared" si="11"/>
        <v>17.5</v>
      </c>
      <c r="M87" s="12">
        <f t="shared" si="12"/>
        <v>17.5</v>
      </c>
      <c r="N87" s="12">
        <f t="shared" si="12"/>
        <v>0</v>
      </c>
      <c r="O87" s="12">
        <f t="shared" si="12"/>
        <v>0</v>
      </c>
      <c r="R87" s="73">
        <f>'[1]2 pr._pajamos pagal rūšis'!L70-'[1]9 pr._įstaigų pajamos'!L87</f>
        <v>0</v>
      </c>
    </row>
    <row r="88" spans="1:18" ht="15" customHeight="1" x14ac:dyDescent="0.25">
      <c r="A88" s="5" t="s">
        <v>166</v>
      </c>
      <c r="B88" s="29" t="s">
        <v>161</v>
      </c>
      <c r="C88" s="30" t="s">
        <v>51</v>
      </c>
      <c r="D88" s="16">
        <f t="shared" si="14"/>
        <v>7</v>
      </c>
      <c r="E88" s="16">
        <v>7</v>
      </c>
      <c r="F88" s="16"/>
      <c r="G88" s="16"/>
      <c r="H88" s="10">
        <f t="shared" si="10"/>
        <v>-0.6</v>
      </c>
      <c r="I88" s="10">
        <v>-0.6</v>
      </c>
      <c r="J88" s="10"/>
      <c r="K88" s="10"/>
      <c r="L88" s="12">
        <f t="shared" si="11"/>
        <v>6.4</v>
      </c>
      <c r="M88" s="12">
        <f t="shared" si="12"/>
        <v>6.4</v>
      </c>
      <c r="N88" s="12">
        <f t="shared" si="12"/>
        <v>0</v>
      </c>
      <c r="O88" s="12">
        <f t="shared" si="12"/>
        <v>0</v>
      </c>
      <c r="R88" s="73">
        <f>'[1]2 pr._pajamos pagal rūšis'!L71-'[1]9 pr._įstaigų pajamos'!L88</f>
        <v>0</v>
      </c>
    </row>
    <row r="89" spans="1:18" ht="15" customHeight="1" x14ac:dyDescent="0.25">
      <c r="A89" s="5" t="s">
        <v>116</v>
      </c>
      <c r="B89" s="29" t="s">
        <v>153</v>
      </c>
      <c r="C89" s="30" t="s">
        <v>51</v>
      </c>
      <c r="D89" s="16">
        <f t="shared" si="14"/>
        <v>60.4</v>
      </c>
      <c r="E89" s="16">
        <v>60.4</v>
      </c>
      <c r="F89" s="16"/>
      <c r="G89" s="16"/>
      <c r="H89" s="10">
        <f t="shared" si="10"/>
        <v>4</v>
      </c>
      <c r="I89" s="10">
        <v>4</v>
      </c>
      <c r="J89" s="10"/>
      <c r="K89" s="10"/>
      <c r="L89" s="12">
        <f t="shared" si="11"/>
        <v>64.400000000000006</v>
      </c>
      <c r="M89" s="12">
        <f t="shared" si="12"/>
        <v>64.400000000000006</v>
      </c>
      <c r="N89" s="12">
        <f t="shared" si="12"/>
        <v>0</v>
      </c>
      <c r="O89" s="12">
        <f t="shared" si="12"/>
        <v>0</v>
      </c>
      <c r="R89" s="73">
        <f>'[1]2 pr._pajamos pagal rūšis'!L72-'[1]9 pr._įstaigų pajamos'!L89</f>
        <v>0</v>
      </c>
    </row>
    <row r="90" spans="1:18" ht="15" customHeight="1" x14ac:dyDescent="0.25">
      <c r="A90" s="5" t="s">
        <v>117</v>
      </c>
      <c r="B90" s="29" t="s">
        <v>34</v>
      </c>
      <c r="C90" s="30" t="s">
        <v>51</v>
      </c>
      <c r="D90" s="16">
        <f t="shared" si="14"/>
        <v>35.299999999999997</v>
      </c>
      <c r="E90" s="16">
        <v>35.299999999999997</v>
      </c>
      <c r="F90" s="16"/>
      <c r="G90" s="16"/>
      <c r="H90" s="10">
        <f t="shared" si="10"/>
        <v>-0.2</v>
      </c>
      <c r="I90" s="10">
        <v>-0.2</v>
      </c>
      <c r="J90" s="10"/>
      <c r="K90" s="10"/>
      <c r="L90" s="12">
        <f t="shared" si="11"/>
        <v>35.099999999999994</v>
      </c>
      <c r="M90" s="12">
        <f t="shared" si="12"/>
        <v>35.099999999999994</v>
      </c>
      <c r="N90" s="12">
        <f t="shared" si="12"/>
        <v>0</v>
      </c>
      <c r="O90" s="12">
        <f t="shared" si="12"/>
        <v>0</v>
      </c>
      <c r="R90" s="73">
        <f>'[1]2 pr._pajamos pagal rūšis'!L73-'[1]9 pr._įstaigų pajamos'!L90</f>
        <v>0</v>
      </c>
    </row>
    <row r="91" spans="1:18" ht="15" customHeight="1" x14ac:dyDescent="0.25">
      <c r="A91" s="5" t="s">
        <v>118</v>
      </c>
      <c r="B91" s="29" t="s">
        <v>36</v>
      </c>
      <c r="C91" s="30" t="s">
        <v>51</v>
      </c>
      <c r="D91" s="16">
        <f t="shared" si="14"/>
        <v>36</v>
      </c>
      <c r="E91" s="16">
        <v>36</v>
      </c>
      <c r="F91" s="16"/>
      <c r="G91" s="16"/>
      <c r="H91" s="10">
        <f t="shared" si="10"/>
        <v>0</v>
      </c>
      <c r="I91" s="10"/>
      <c r="J91" s="10"/>
      <c r="K91" s="10"/>
      <c r="L91" s="12">
        <f t="shared" si="11"/>
        <v>36</v>
      </c>
      <c r="M91" s="12">
        <f t="shared" si="12"/>
        <v>36</v>
      </c>
      <c r="N91" s="12">
        <f t="shared" si="12"/>
        <v>0</v>
      </c>
      <c r="O91" s="12">
        <f t="shared" si="12"/>
        <v>0</v>
      </c>
      <c r="R91" s="73">
        <f>'[1]2 pr._pajamos pagal rūšis'!L74-'[1]9 pr._įstaigų pajamos'!L91</f>
        <v>0</v>
      </c>
    </row>
    <row r="92" spans="1:18" ht="15" customHeight="1" x14ac:dyDescent="0.25">
      <c r="A92" s="5" t="s">
        <v>119</v>
      </c>
      <c r="B92" s="29" t="s">
        <v>38</v>
      </c>
      <c r="C92" s="30" t="s">
        <v>51</v>
      </c>
      <c r="D92" s="16">
        <f t="shared" si="14"/>
        <v>76.400000000000006</v>
      </c>
      <c r="E92" s="16">
        <v>76.400000000000006</v>
      </c>
      <c r="F92" s="16"/>
      <c r="G92" s="16"/>
      <c r="H92" s="10">
        <f t="shared" si="10"/>
        <v>-7</v>
      </c>
      <c r="I92" s="10">
        <v>-8</v>
      </c>
      <c r="J92" s="10"/>
      <c r="K92" s="10">
        <v>1</v>
      </c>
      <c r="L92" s="12">
        <f t="shared" si="11"/>
        <v>69.400000000000006</v>
      </c>
      <c r="M92" s="12">
        <f t="shared" si="12"/>
        <v>68.400000000000006</v>
      </c>
      <c r="N92" s="12">
        <f t="shared" si="12"/>
        <v>0</v>
      </c>
      <c r="O92" s="12">
        <f t="shared" si="12"/>
        <v>1</v>
      </c>
      <c r="R92" s="73">
        <f>'[1]2 pr._pajamos pagal rūšis'!L75-'[1]9 pr._įstaigų pajamos'!L92</f>
        <v>0</v>
      </c>
    </row>
    <row r="93" spans="1:18" ht="16.5" customHeight="1" x14ac:dyDescent="0.25">
      <c r="A93" s="5" t="s">
        <v>120</v>
      </c>
      <c r="B93" s="12" t="s">
        <v>37</v>
      </c>
      <c r="C93" s="30" t="s">
        <v>51</v>
      </c>
      <c r="D93" s="16">
        <f t="shared" si="14"/>
        <v>38.200000000000003</v>
      </c>
      <c r="E93" s="16">
        <v>38.200000000000003</v>
      </c>
      <c r="F93" s="16"/>
      <c r="G93" s="16"/>
      <c r="H93" s="10">
        <f t="shared" si="10"/>
        <v>-0.6</v>
      </c>
      <c r="I93" s="10">
        <v>-0.6</v>
      </c>
      <c r="J93" s="10"/>
      <c r="K93" s="10"/>
      <c r="L93" s="12">
        <f t="shared" si="11"/>
        <v>37.6</v>
      </c>
      <c r="M93" s="12">
        <f t="shared" si="12"/>
        <v>37.6</v>
      </c>
      <c r="N93" s="12">
        <f t="shared" si="12"/>
        <v>0</v>
      </c>
      <c r="O93" s="12">
        <f t="shared" si="12"/>
        <v>0</v>
      </c>
      <c r="R93" s="73">
        <f>'[1]2 pr._pajamos pagal rūšis'!L76-'[1]9 pr._įstaigų pajamos'!L93</f>
        <v>0</v>
      </c>
    </row>
    <row r="94" spans="1:18" x14ac:dyDescent="0.25">
      <c r="A94" s="5" t="s">
        <v>162</v>
      </c>
      <c r="B94" s="35" t="s">
        <v>35</v>
      </c>
      <c r="C94" s="15" t="s">
        <v>51</v>
      </c>
      <c r="D94" s="16">
        <f t="shared" si="14"/>
        <v>69.7</v>
      </c>
      <c r="E94" s="16">
        <v>69.7</v>
      </c>
      <c r="F94" s="16"/>
      <c r="G94" s="16"/>
      <c r="H94" s="10">
        <f t="shared" si="10"/>
        <v>-6.8</v>
      </c>
      <c r="I94" s="10">
        <v>-6.8</v>
      </c>
      <c r="J94" s="10"/>
      <c r="K94" s="10"/>
      <c r="L94" s="12">
        <f t="shared" si="11"/>
        <v>62.900000000000006</v>
      </c>
      <c r="M94" s="12">
        <f t="shared" si="12"/>
        <v>62.900000000000006</v>
      </c>
      <c r="N94" s="12">
        <f t="shared" si="12"/>
        <v>0</v>
      </c>
      <c r="O94" s="12">
        <f t="shared" si="12"/>
        <v>0</v>
      </c>
      <c r="R94" s="73">
        <f>'[1]2 pr._pajamos pagal rūšis'!L77-'[1]9 pr._įstaigų pajamos'!L94</f>
        <v>0</v>
      </c>
    </row>
    <row r="95" spans="1:18" ht="15" customHeight="1" x14ac:dyDescent="0.25">
      <c r="A95" s="5" t="s">
        <v>121</v>
      </c>
      <c r="B95" s="36" t="s">
        <v>39</v>
      </c>
      <c r="C95" s="15" t="s">
        <v>51</v>
      </c>
      <c r="D95" s="16">
        <f t="shared" si="14"/>
        <v>8.9</v>
      </c>
      <c r="E95" s="16">
        <v>8.9</v>
      </c>
      <c r="F95" s="16"/>
      <c r="G95" s="16"/>
      <c r="H95" s="10">
        <f t="shared" si="10"/>
        <v>-2</v>
      </c>
      <c r="I95" s="10">
        <v>-2</v>
      </c>
      <c r="J95" s="10"/>
      <c r="K95" s="10"/>
      <c r="L95" s="12">
        <f t="shared" si="11"/>
        <v>6.9</v>
      </c>
      <c r="M95" s="12">
        <f t="shared" si="12"/>
        <v>6.9</v>
      </c>
      <c r="N95" s="12">
        <f t="shared" si="12"/>
        <v>0</v>
      </c>
      <c r="O95" s="12">
        <f t="shared" si="12"/>
        <v>0</v>
      </c>
      <c r="R95" s="73">
        <f>'[1]2 pr._pajamos pagal rūšis'!L78-'[1]9 pr._įstaigų pajamos'!L95</f>
        <v>0</v>
      </c>
    </row>
    <row r="96" spans="1:18" ht="15" customHeight="1" x14ac:dyDescent="0.25">
      <c r="A96" s="32" t="s">
        <v>122</v>
      </c>
      <c r="B96" s="36" t="s">
        <v>40</v>
      </c>
      <c r="C96" s="15" t="s">
        <v>51</v>
      </c>
      <c r="D96" s="16">
        <f t="shared" si="14"/>
        <v>16.2</v>
      </c>
      <c r="E96" s="16">
        <v>16.2</v>
      </c>
      <c r="F96" s="16"/>
      <c r="G96" s="16"/>
      <c r="H96" s="10">
        <f t="shared" si="10"/>
        <v>0.2</v>
      </c>
      <c r="I96" s="10">
        <v>0.2</v>
      </c>
      <c r="J96" s="10"/>
      <c r="K96" s="10"/>
      <c r="L96" s="12">
        <f t="shared" si="11"/>
        <v>16.399999999999999</v>
      </c>
      <c r="M96" s="12">
        <f t="shared" si="12"/>
        <v>16.399999999999999</v>
      </c>
      <c r="N96" s="12">
        <f t="shared" si="12"/>
        <v>0</v>
      </c>
      <c r="O96" s="12">
        <f t="shared" si="12"/>
        <v>0</v>
      </c>
      <c r="R96" s="73">
        <f>'[1]2 pr._pajamos pagal rūšis'!L79-'[1]9 pr._įstaigų pajamos'!L96</f>
        <v>0</v>
      </c>
    </row>
    <row r="97" spans="1:18" ht="15" customHeight="1" x14ac:dyDescent="0.25">
      <c r="A97" s="38" t="s">
        <v>123</v>
      </c>
      <c r="B97" s="35" t="s">
        <v>49</v>
      </c>
      <c r="C97" s="15" t="s">
        <v>51</v>
      </c>
      <c r="D97" s="16">
        <f t="shared" si="14"/>
        <v>4.4000000000000004</v>
      </c>
      <c r="E97" s="16">
        <v>4.4000000000000004</v>
      </c>
      <c r="F97" s="16">
        <v>1.9</v>
      </c>
      <c r="G97" s="16"/>
      <c r="H97" s="10">
        <f t="shared" si="10"/>
        <v>-0.4</v>
      </c>
      <c r="I97" s="10">
        <v>-0.4</v>
      </c>
      <c r="J97" s="10">
        <v>-0.1</v>
      </c>
      <c r="K97" s="10"/>
      <c r="L97" s="12">
        <f t="shared" si="11"/>
        <v>4</v>
      </c>
      <c r="M97" s="12">
        <f t="shared" si="12"/>
        <v>4</v>
      </c>
      <c r="N97" s="12">
        <f t="shared" si="12"/>
        <v>1.7999999999999998</v>
      </c>
      <c r="O97" s="12">
        <f t="shared" si="12"/>
        <v>0</v>
      </c>
      <c r="R97" s="73">
        <f>'[1]2 pr._pajamos pagal rūšis'!L80-'[1]9 pr._įstaigų pajamos'!L97</f>
        <v>0</v>
      </c>
    </row>
    <row r="98" spans="1:18" ht="15" customHeight="1" x14ac:dyDescent="0.25">
      <c r="A98" s="13" t="s">
        <v>124</v>
      </c>
      <c r="B98" s="35" t="s">
        <v>48</v>
      </c>
      <c r="C98" s="15" t="s">
        <v>51</v>
      </c>
      <c r="D98" s="16">
        <f t="shared" si="14"/>
        <v>52.4</v>
      </c>
      <c r="E98" s="16">
        <v>52.4</v>
      </c>
      <c r="F98" s="16">
        <v>30.4</v>
      </c>
      <c r="G98" s="16"/>
      <c r="H98" s="10">
        <f t="shared" si="10"/>
        <v>0</v>
      </c>
      <c r="I98" s="10"/>
      <c r="J98" s="10"/>
      <c r="K98" s="10"/>
      <c r="L98" s="12">
        <f t="shared" si="11"/>
        <v>52.4</v>
      </c>
      <c r="M98" s="12">
        <f t="shared" si="12"/>
        <v>52.4</v>
      </c>
      <c r="N98" s="12">
        <f t="shared" si="12"/>
        <v>30.4</v>
      </c>
      <c r="O98" s="12">
        <f t="shared" si="12"/>
        <v>0</v>
      </c>
      <c r="R98" s="73">
        <f>'[1]2 pr._pajamos pagal rūšis'!L81-'[1]9 pr._įstaigų pajamos'!L98</f>
        <v>0</v>
      </c>
    </row>
    <row r="99" spans="1:18" ht="15" customHeight="1" x14ac:dyDescent="0.25">
      <c r="A99" s="19" t="s">
        <v>125</v>
      </c>
      <c r="B99" s="35" t="s">
        <v>65</v>
      </c>
      <c r="C99" s="15" t="s">
        <v>51</v>
      </c>
      <c r="D99" s="16">
        <f t="shared" si="14"/>
        <v>11.8</v>
      </c>
      <c r="E99" s="16">
        <v>11.8</v>
      </c>
      <c r="F99" s="16">
        <v>5.4</v>
      </c>
      <c r="G99" s="16"/>
      <c r="H99" s="10">
        <f t="shared" si="10"/>
        <v>0</v>
      </c>
      <c r="I99" s="10"/>
      <c r="J99" s="10"/>
      <c r="K99" s="10"/>
      <c r="L99" s="12">
        <f t="shared" si="11"/>
        <v>11.8</v>
      </c>
      <c r="M99" s="12">
        <f t="shared" si="12"/>
        <v>11.8</v>
      </c>
      <c r="N99" s="12">
        <f t="shared" si="12"/>
        <v>5.4</v>
      </c>
      <c r="O99" s="12">
        <f t="shared" si="12"/>
        <v>0</v>
      </c>
      <c r="R99" s="73">
        <f>'[1]2 pr._pajamos pagal rūšis'!L82-'[1]9 pr._įstaigų pajamos'!L99</f>
        <v>0</v>
      </c>
    </row>
    <row r="100" spans="1:18" ht="15" customHeight="1" x14ac:dyDescent="0.25">
      <c r="A100" s="337" t="s">
        <v>126</v>
      </c>
      <c r="B100" s="35" t="s">
        <v>50</v>
      </c>
      <c r="C100" s="15" t="s">
        <v>51</v>
      </c>
      <c r="D100" s="16">
        <f t="shared" si="14"/>
        <v>33.5</v>
      </c>
      <c r="E100" s="16">
        <v>33.5</v>
      </c>
      <c r="F100" s="16"/>
      <c r="G100" s="16"/>
      <c r="H100" s="10">
        <f t="shared" si="10"/>
        <v>2</v>
      </c>
      <c r="I100" s="10">
        <v>2</v>
      </c>
      <c r="J100" s="10">
        <v>0.8</v>
      </c>
      <c r="K100" s="10"/>
      <c r="L100" s="12">
        <f t="shared" si="11"/>
        <v>35.5</v>
      </c>
      <c r="M100" s="12">
        <f t="shared" si="12"/>
        <v>35.5</v>
      </c>
      <c r="N100" s="12">
        <f t="shared" si="12"/>
        <v>0.8</v>
      </c>
      <c r="O100" s="12">
        <f t="shared" si="12"/>
        <v>0</v>
      </c>
      <c r="R100" s="73">
        <f>'[1]2 pr._pajamos pagal rūšis'!L83-'[1]9 pr._įstaigų pajamos'!L100</f>
        <v>0</v>
      </c>
    </row>
    <row r="101" spans="1:18" ht="15" customHeight="1" x14ac:dyDescent="0.25">
      <c r="A101" s="32" t="s">
        <v>127</v>
      </c>
      <c r="B101" s="35" t="s">
        <v>167</v>
      </c>
      <c r="C101" s="15" t="s">
        <v>51</v>
      </c>
      <c r="D101" s="16">
        <f t="shared" si="14"/>
        <v>9.3000000000000007</v>
      </c>
      <c r="E101" s="16">
        <v>9.3000000000000007</v>
      </c>
      <c r="F101" s="16"/>
      <c r="G101" s="16"/>
      <c r="H101" s="10">
        <f t="shared" si="10"/>
        <v>0</v>
      </c>
      <c r="I101" s="10"/>
      <c r="J101" s="10"/>
      <c r="K101" s="10"/>
      <c r="L101" s="12">
        <f t="shared" si="11"/>
        <v>9.3000000000000007</v>
      </c>
      <c r="M101" s="12">
        <f t="shared" si="12"/>
        <v>9.3000000000000007</v>
      </c>
      <c r="N101" s="12">
        <f t="shared" si="12"/>
        <v>0</v>
      </c>
      <c r="O101" s="12">
        <f t="shared" si="12"/>
        <v>0</v>
      </c>
      <c r="R101" s="73">
        <f>'[1]2 pr._pajamos pagal rūšis'!L84-'[1]9 pr._įstaigų pajamos'!L101</f>
        <v>0</v>
      </c>
    </row>
    <row r="102" spans="1:18" s="37" customFormat="1" ht="15" customHeight="1" x14ac:dyDescent="0.25">
      <c r="A102" s="32" t="s">
        <v>128</v>
      </c>
      <c r="B102" s="35" t="s">
        <v>168</v>
      </c>
      <c r="C102" s="15" t="s">
        <v>51</v>
      </c>
      <c r="D102" s="16">
        <f t="shared" si="14"/>
        <v>6.8</v>
      </c>
      <c r="E102" s="16">
        <v>6.8</v>
      </c>
      <c r="F102" s="16"/>
      <c r="G102" s="16"/>
      <c r="H102" s="10">
        <f t="shared" si="10"/>
        <v>0</v>
      </c>
      <c r="I102" s="10"/>
      <c r="J102" s="10"/>
      <c r="K102" s="10"/>
      <c r="L102" s="12">
        <f t="shared" si="11"/>
        <v>6.8</v>
      </c>
      <c r="M102" s="12">
        <f t="shared" si="12"/>
        <v>6.8</v>
      </c>
      <c r="N102" s="12">
        <f t="shared" si="12"/>
        <v>0</v>
      </c>
      <c r="O102" s="12">
        <f t="shared" si="12"/>
        <v>0</v>
      </c>
      <c r="R102" s="73">
        <f>'[1]2 pr._pajamos pagal rūšis'!L85-'[1]9 pr._įstaigų pajamos'!L102</f>
        <v>0</v>
      </c>
    </row>
    <row r="103" spans="1:18" ht="15.95" customHeight="1" x14ac:dyDescent="0.25">
      <c r="A103" s="339" t="s">
        <v>129</v>
      </c>
      <c r="B103" s="21" t="s">
        <v>177</v>
      </c>
      <c r="C103" s="25"/>
      <c r="D103" s="23">
        <f t="shared" ref="D103:O103" si="18">SUM(D68:D102)</f>
        <v>620.99999999999977</v>
      </c>
      <c r="E103" s="23">
        <f t="shared" si="18"/>
        <v>620.99999999999977</v>
      </c>
      <c r="F103" s="23">
        <f t="shared" si="18"/>
        <v>55.9</v>
      </c>
      <c r="G103" s="23">
        <f t="shared" si="18"/>
        <v>0</v>
      </c>
      <c r="H103" s="24">
        <f t="shared" si="18"/>
        <v>-23.2</v>
      </c>
      <c r="I103" s="24">
        <f t="shared" si="18"/>
        <v>-24.200000000000003</v>
      </c>
      <c r="J103" s="24">
        <f t="shared" si="18"/>
        <v>0.70000000000000007</v>
      </c>
      <c r="K103" s="24">
        <f t="shared" si="18"/>
        <v>1</v>
      </c>
      <c r="L103" s="21">
        <f t="shared" si="11"/>
        <v>597.79999999999973</v>
      </c>
      <c r="M103" s="21">
        <f t="shared" si="18"/>
        <v>596.79999999999973</v>
      </c>
      <c r="N103" s="21">
        <f t="shared" si="18"/>
        <v>56.599999999999994</v>
      </c>
      <c r="O103" s="21">
        <f t="shared" si="18"/>
        <v>1</v>
      </c>
      <c r="R103" s="73">
        <f>'[1]2 pr._pajamos pagal rūšis'!L86-'[1]9 pr._įstaigų pajamos'!L103</f>
        <v>0</v>
      </c>
    </row>
    <row r="104" spans="1:18" ht="15.95" customHeight="1" x14ac:dyDescent="0.25">
      <c r="A104" s="32" t="s">
        <v>130</v>
      </c>
      <c r="B104" s="523" t="s">
        <v>66</v>
      </c>
      <c r="C104" s="524"/>
      <c r="D104" s="524"/>
      <c r="E104" s="524"/>
      <c r="F104" s="524"/>
      <c r="G104" s="524"/>
      <c r="H104" s="524"/>
      <c r="I104" s="524"/>
      <c r="J104" s="524"/>
      <c r="K104" s="524"/>
      <c r="L104" s="524"/>
      <c r="M104" s="524"/>
      <c r="N104" s="524"/>
      <c r="O104" s="524"/>
      <c r="R104" s="73">
        <f>'[1]2 pr._pajamos pagal rūšis'!L87-'[1]9 pr._įstaigų pajamos'!L104</f>
        <v>0</v>
      </c>
    </row>
    <row r="105" spans="1:18" ht="15" customHeight="1" x14ac:dyDescent="0.25">
      <c r="A105" s="32" t="s">
        <v>131</v>
      </c>
      <c r="B105" s="29" t="s">
        <v>7</v>
      </c>
      <c r="C105" s="39" t="s">
        <v>30</v>
      </c>
      <c r="D105" s="16">
        <f t="shared" ref="D105:D119" si="19">E105+G105</f>
        <v>0.8</v>
      </c>
      <c r="E105" s="16">
        <v>0.8</v>
      </c>
      <c r="F105" s="16"/>
      <c r="G105" s="16"/>
      <c r="H105" s="10">
        <f t="shared" si="10"/>
        <v>0</v>
      </c>
      <c r="I105" s="10"/>
      <c r="J105" s="10"/>
      <c r="K105" s="10"/>
      <c r="L105" s="12">
        <f t="shared" si="11"/>
        <v>0.8</v>
      </c>
      <c r="M105" s="12">
        <f t="shared" si="12"/>
        <v>0.8</v>
      </c>
      <c r="N105" s="12">
        <f t="shared" si="12"/>
        <v>0</v>
      </c>
      <c r="O105" s="12">
        <f t="shared" si="12"/>
        <v>0</v>
      </c>
      <c r="R105" s="73">
        <f>'[1]2 pr._pajamos pagal rūšis'!L88-'[1]9 pr._įstaigų pajamos'!L105</f>
        <v>0</v>
      </c>
    </row>
    <row r="106" spans="1:18" ht="15" customHeight="1" x14ac:dyDescent="0.25">
      <c r="A106" s="32" t="s">
        <v>132</v>
      </c>
      <c r="B106" s="29" t="s">
        <v>10</v>
      </c>
      <c r="C106" s="39" t="s">
        <v>30</v>
      </c>
      <c r="D106" s="16">
        <f t="shared" si="19"/>
        <v>0.8</v>
      </c>
      <c r="E106" s="16">
        <v>0.8</v>
      </c>
      <c r="F106" s="16"/>
      <c r="G106" s="16"/>
      <c r="H106" s="10">
        <f t="shared" si="10"/>
        <v>0</v>
      </c>
      <c r="I106" s="10"/>
      <c r="J106" s="10"/>
      <c r="K106" s="10"/>
      <c r="L106" s="12">
        <f t="shared" si="11"/>
        <v>0.8</v>
      </c>
      <c r="M106" s="12">
        <f t="shared" si="12"/>
        <v>0.8</v>
      </c>
      <c r="N106" s="12">
        <f t="shared" si="12"/>
        <v>0</v>
      </c>
      <c r="O106" s="12">
        <f t="shared" si="12"/>
        <v>0</v>
      </c>
      <c r="R106" s="73">
        <f>'[1]2 pr._pajamos pagal rūšis'!L89-'[1]9 pr._įstaigų pajamos'!L106</f>
        <v>0</v>
      </c>
    </row>
    <row r="107" spans="1:18" ht="15" customHeight="1" x14ac:dyDescent="0.25">
      <c r="A107" s="32" t="s">
        <v>163</v>
      </c>
      <c r="B107" s="29" t="s">
        <v>11</v>
      </c>
      <c r="C107" s="39" t="s">
        <v>30</v>
      </c>
      <c r="D107" s="16">
        <f t="shared" si="19"/>
        <v>1.2</v>
      </c>
      <c r="E107" s="16">
        <v>1.2</v>
      </c>
      <c r="F107" s="16"/>
      <c r="G107" s="16"/>
      <c r="H107" s="10">
        <f t="shared" si="10"/>
        <v>0</v>
      </c>
      <c r="I107" s="10"/>
      <c r="J107" s="10"/>
      <c r="K107" s="10"/>
      <c r="L107" s="12">
        <f t="shared" si="11"/>
        <v>1.2</v>
      </c>
      <c r="M107" s="12">
        <f t="shared" si="12"/>
        <v>1.2</v>
      </c>
      <c r="N107" s="12">
        <f t="shared" si="12"/>
        <v>0</v>
      </c>
      <c r="O107" s="12">
        <f t="shared" si="12"/>
        <v>0</v>
      </c>
      <c r="R107" s="73">
        <f>'[1]2 pr._pajamos pagal rūšis'!L90-'[1]9 pr._įstaigų pajamos'!L107</f>
        <v>0</v>
      </c>
    </row>
    <row r="108" spans="1:18" ht="15" customHeight="1" x14ac:dyDescent="0.25">
      <c r="A108" s="32" t="s">
        <v>133</v>
      </c>
      <c r="B108" s="29" t="s">
        <v>15</v>
      </c>
      <c r="C108" s="39" t="s">
        <v>30</v>
      </c>
      <c r="D108" s="16">
        <f t="shared" si="19"/>
        <v>0.8</v>
      </c>
      <c r="E108" s="16">
        <v>0.8</v>
      </c>
      <c r="F108" s="16"/>
      <c r="G108" s="16"/>
      <c r="H108" s="10">
        <f t="shared" si="10"/>
        <v>0.2</v>
      </c>
      <c r="I108" s="10">
        <v>0.2</v>
      </c>
      <c r="J108" s="10"/>
      <c r="K108" s="10"/>
      <c r="L108" s="12">
        <f t="shared" si="11"/>
        <v>1</v>
      </c>
      <c r="M108" s="12">
        <f t="shared" si="12"/>
        <v>1</v>
      </c>
      <c r="N108" s="12">
        <f t="shared" si="12"/>
        <v>0</v>
      </c>
      <c r="O108" s="12">
        <f t="shared" si="12"/>
        <v>0</v>
      </c>
      <c r="R108" s="73">
        <f>'[1]2 pr._pajamos pagal rūšis'!L91-'[1]9 pr._įstaigų pajamos'!L108</f>
        <v>0</v>
      </c>
    </row>
    <row r="109" spans="1:18" ht="15" customHeight="1" x14ac:dyDescent="0.25">
      <c r="A109" s="32" t="s">
        <v>134</v>
      </c>
      <c r="B109" s="29" t="s">
        <v>16</v>
      </c>
      <c r="C109" s="39" t="s">
        <v>30</v>
      </c>
      <c r="D109" s="16">
        <f t="shared" si="19"/>
        <v>0.9</v>
      </c>
      <c r="E109" s="16">
        <v>0.9</v>
      </c>
      <c r="F109" s="16"/>
      <c r="G109" s="16"/>
      <c r="H109" s="10">
        <f t="shared" si="10"/>
        <v>0.1</v>
      </c>
      <c r="I109" s="10">
        <v>0.1</v>
      </c>
      <c r="J109" s="10"/>
      <c r="K109" s="10"/>
      <c r="L109" s="12">
        <f t="shared" si="11"/>
        <v>1</v>
      </c>
      <c r="M109" s="12">
        <f t="shared" si="12"/>
        <v>1</v>
      </c>
      <c r="N109" s="12">
        <f t="shared" si="12"/>
        <v>0</v>
      </c>
      <c r="O109" s="12">
        <f t="shared" si="12"/>
        <v>0</v>
      </c>
      <c r="R109" s="73"/>
    </row>
    <row r="110" spans="1:18" ht="15" customHeight="1" x14ac:dyDescent="0.25">
      <c r="A110" s="32" t="s">
        <v>135</v>
      </c>
      <c r="B110" s="29" t="s">
        <v>27</v>
      </c>
      <c r="C110" s="39" t="s">
        <v>30</v>
      </c>
      <c r="D110" s="16">
        <f t="shared" si="19"/>
        <v>18.8</v>
      </c>
      <c r="E110" s="16">
        <v>18.8</v>
      </c>
      <c r="F110" s="16"/>
      <c r="G110" s="16"/>
      <c r="H110" s="10">
        <f t="shared" si="10"/>
        <v>2.5</v>
      </c>
      <c r="I110" s="10">
        <v>2.5</v>
      </c>
      <c r="J110" s="10"/>
      <c r="K110" s="10"/>
      <c r="L110" s="12">
        <f t="shared" si="11"/>
        <v>21.3</v>
      </c>
      <c r="M110" s="12">
        <f t="shared" si="12"/>
        <v>21.3</v>
      </c>
      <c r="N110" s="12">
        <f t="shared" si="12"/>
        <v>0</v>
      </c>
      <c r="O110" s="12">
        <f t="shared" si="12"/>
        <v>0</v>
      </c>
      <c r="R110" s="73">
        <f>'[1]2 pr._pajamos pagal rūšis'!L93-'[1]9 pr._įstaigų pajamos'!L110</f>
        <v>0</v>
      </c>
    </row>
    <row r="111" spans="1:18" ht="15" customHeight="1" x14ac:dyDescent="0.25">
      <c r="A111" s="32" t="s">
        <v>136</v>
      </c>
      <c r="B111" s="29" t="s">
        <v>57</v>
      </c>
      <c r="C111" s="39" t="s">
        <v>30</v>
      </c>
      <c r="D111" s="16">
        <f t="shared" si="19"/>
        <v>3.9</v>
      </c>
      <c r="E111" s="16">
        <v>3.9</v>
      </c>
      <c r="F111" s="16"/>
      <c r="G111" s="16"/>
      <c r="H111" s="10">
        <f t="shared" si="10"/>
        <v>0.1</v>
      </c>
      <c r="I111" s="10">
        <v>0.1</v>
      </c>
      <c r="J111" s="10"/>
      <c r="K111" s="10"/>
      <c r="L111" s="12">
        <f t="shared" si="11"/>
        <v>4</v>
      </c>
      <c r="M111" s="12">
        <f t="shared" si="12"/>
        <v>4</v>
      </c>
      <c r="N111" s="12">
        <f t="shared" si="12"/>
        <v>0</v>
      </c>
      <c r="O111" s="12">
        <f t="shared" si="12"/>
        <v>0</v>
      </c>
      <c r="R111" s="73">
        <f>'[1]2 pr._pajamos pagal rūšis'!L94-'[1]9 pr._įstaigų pajamos'!L111</f>
        <v>0</v>
      </c>
    </row>
    <row r="112" spans="1:18" ht="15" customHeight="1" x14ac:dyDescent="0.25">
      <c r="A112" s="32" t="s">
        <v>137</v>
      </c>
      <c r="B112" s="29" t="s">
        <v>58</v>
      </c>
      <c r="C112" s="39" t="s">
        <v>30</v>
      </c>
      <c r="D112" s="16">
        <f t="shared" si="19"/>
        <v>2.9</v>
      </c>
      <c r="E112" s="16">
        <v>2.9</v>
      </c>
      <c r="F112" s="16"/>
      <c r="G112" s="16"/>
      <c r="H112" s="10">
        <f t="shared" si="10"/>
        <v>0</v>
      </c>
      <c r="I112" s="10"/>
      <c r="J112" s="10"/>
      <c r="K112" s="10"/>
      <c r="L112" s="12">
        <f t="shared" si="11"/>
        <v>2.9</v>
      </c>
      <c r="M112" s="12">
        <f t="shared" si="12"/>
        <v>2.9</v>
      </c>
      <c r="N112" s="12">
        <f t="shared" si="12"/>
        <v>0</v>
      </c>
      <c r="O112" s="12">
        <f t="shared" si="12"/>
        <v>0</v>
      </c>
      <c r="R112" s="73">
        <f>'[1]2 pr._pajamos pagal rūšis'!L95-'[1]9 pr._įstaigų pajamos'!L112</f>
        <v>0</v>
      </c>
    </row>
    <row r="113" spans="1:18" ht="15" customHeight="1" x14ac:dyDescent="0.25">
      <c r="A113" s="38" t="s">
        <v>138</v>
      </c>
      <c r="B113" s="29" t="s">
        <v>394</v>
      </c>
      <c r="C113" s="39" t="s">
        <v>30</v>
      </c>
      <c r="D113" s="16">
        <f t="shared" si="19"/>
        <v>1.3</v>
      </c>
      <c r="E113" s="16">
        <v>1.3</v>
      </c>
      <c r="F113" s="16"/>
      <c r="G113" s="16"/>
      <c r="H113" s="10">
        <f t="shared" si="10"/>
        <v>0</v>
      </c>
      <c r="I113" s="10"/>
      <c r="J113" s="10"/>
      <c r="K113" s="10"/>
      <c r="L113" s="12">
        <f t="shared" si="11"/>
        <v>1.3</v>
      </c>
      <c r="M113" s="12">
        <f t="shared" si="12"/>
        <v>1.3</v>
      </c>
      <c r="N113" s="12">
        <f t="shared" si="12"/>
        <v>0</v>
      </c>
      <c r="O113" s="12">
        <f t="shared" si="12"/>
        <v>0</v>
      </c>
      <c r="R113" s="73">
        <f>'[1]2 pr._pajamos pagal rūšis'!L96-'[1]9 pr._įstaigų pajamos'!L113</f>
        <v>0</v>
      </c>
    </row>
    <row r="114" spans="1:18" ht="15" customHeight="1" x14ac:dyDescent="0.25">
      <c r="A114" s="13" t="s">
        <v>139</v>
      </c>
      <c r="B114" s="29" t="s">
        <v>396</v>
      </c>
      <c r="C114" s="39" t="s">
        <v>30</v>
      </c>
      <c r="D114" s="16">
        <f t="shared" si="19"/>
        <v>0.6</v>
      </c>
      <c r="E114" s="16">
        <v>0.6</v>
      </c>
      <c r="F114" s="16"/>
      <c r="G114" s="16"/>
      <c r="H114" s="10">
        <f t="shared" si="10"/>
        <v>0</v>
      </c>
      <c r="I114" s="10"/>
      <c r="J114" s="10"/>
      <c r="K114" s="10"/>
      <c r="L114" s="12">
        <f t="shared" si="11"/>
        <v>0.6</v>
      </c>
      <c r="M114" s="12">
        <f t="shared" si="12"/>
        <v>0.6</v>
      </c>
      <c r="N114" s="12">
        <f t="shared" si="12"/>
        <v>0</v>
      </c>
      <c r="O114" s="12">
        <f t="shared" si="12"/>
        <v>0</v>
      </c>
      <c r="R114" s="73">
        <f>'[1]2 pr._pajamos pagal rūšis'!L97-'[1]9 pr._įstaigų pajamos'!L114</f>
        <v>0</v>
      </c>
    </row>
    <row r="115" spans="1:18" ht="15" customHeight="1" x14ac:dyDescent="0.25">
      <c r="A115" s="13" t="s">
        <v>164</v>
      </c>
      <c r="B115" s="29" t="s">
        <v>67</v>
      </c>
      <c r="C115" s="39" t="s">
        <v>30</v>
      </c>
      <c r="D115" s="16">
        <f t="shared" si="19"/>
        <v>1.3</v>
      </c>
      <c r="E115" s="16">
        <v>1.3</v>
      </c>
      <c r="F115" s="16"/>
      <c r="G115" s="16"/>
      <c r="H115" s="10">
        <f t="shared" si="10"/>
        <v>0</v>
      </c>
      <c r="I115" s="10"/>
      <c r="J115" s="10"/>
      <c r="K115" s="10"/>
      <c r="L115" s="12">
        <f t="shared" si="11"/>
        <v>1.3</v>
      </c>
      <c r="M115" s="12">
        <f t="shared" si="12"/>
        <v>1.3</v>
      </c>
      <c r="N115" s="12">
        <f t="shared" si="12"/>
        <v>0</v>
      </c>
      <c r="O115" s="12">
        <f t="shared" si="12"/>
        <v>0</v>
      </c>
      <c r="R115" s="73">
        <f>'[1]2 pr._pajamos pagal rūšis'!L98-'[1]9 pr._įstaigų pajamos'!L115</f>
        <v>0</v>
      </c>
    </row>
    <row r="116" spans="1:18" ht="15" customHeight="1" x14ac:dyDescent="0.25">
      <c r="A116" s="337" t="s">
        <v>140</v>
      </c>
      <c r="B116" s="29" t="s">
        <v>154</v>
      </c>
      <c r="C116" s="39" t="s">
        <v>30</v>
      </c>
      <c r="D116" s="16">
        <f t="shared" si="19"/>
        <v>2.1</v>
      </c>
      <c r="E116" s="16">
        <v>2.1</v>
      </c>
      <c r="F116" s="16"/>
      <c r="G116" s="16"/>
      <c r="H116" s="10">
        <f t="shared" si="10"/>
        <v>-0.3</v>
      </c>
      <c r="I116" s="10">
        <v>-0.3</v>
      </c>
      <c r="J116" s="10"/>
      <c r="K116" s="10"/>
      <c r="L116" s="12">
        <f t="shared" si="11"/>
        <v>1.8</v>
      </c>
      <c r="M116" s="12">
        <f t="shared" si="12"/>
        <v>1.8</v>
      </c>
      <c r="N116" s="12">
        <f t="shared" si="12"/>
        <v>0</v>
      </c>
      <c r="O116" s="12">
        <f t="shared" si="12"/>
        <v>0</v>
      </c>
      <c r="R116" s="73">
        <f>'[1]2 pr._pajamos pagal rūšis'!L99-'[1]9 pr._įstaigų pajamos'!L116</f>
        <v>0</v>
      </c>
    </row>
    <row r="117" spans="1:18" ht="15" customHeight="1" x14ac:dyDescent="0.25">
      <c r="A117" s="13" t="s">
        <v>183</v>
      </c>
      <c r="B117" s="29" t="s">
        <v>28</v>
      </c>
      <c r="C117" s="39" t="s">
        <v>30</v>
      </c>
      <c r="D117" s="16">
        <f t="shared" si="19"/>
        <v>2.1</v>
      </c>
      <c r="E117" s="16">
        <v>2.1</v>
      </c>
      <c r="F117" s="16"/>
      <c r="G117" s="16"/>
      <c r="H117" s="10">
        <f t="shared" si="10"/>
        <v>0</v>
      </c>
      <c r="I117" s="10"/>
      <c r="J117" s="10"/>
      <c r="K117" s="10"/>
      <c r="L117" s="12">
        <f t="shared" si="11"/>
        <v>2.1</v>
      </c>
      <c r="M117" s="12">
        <f t="shared" si="12"/>
        <v>2.1</v>
      </c>
      <c r="N117" s="12">
        <f t="shared" si="12"/>
        <v>0</v>
      </c>
      <c r="O117" s="12">
        <f t="shared" si="12"/>
        <v>0</v>
      </c>
      <c r="R117" s="73">
        <f>'[1]2 pr._pajamos pagal rūšis'!L100-'[1]9 pr._įstaigų pajamos'!L117</f>
        <v>0</v>
      </c>
    </row>
    <row r="118" spans="1:18" ht="15" customHeight="1" x14ac:dyDescent="0.25">
      <c r="A118" s="13" t="s">
        <v>184</v>
      </c>
      <c r="B118" s="12" t="s">
        <v>29</v>
      </c>
      <c r="C118" s="39" t="s">
        <v>30</v>
      </c>
      <c r="D118" s="16">
        <f t="shared" si="19"/>
        <v>18.5</v>
      </c>
      <c r="E118" s="16">
        <v>18.5</v>
      </c>
      <c r="F118" s="16"/>
      <c r="G118" s="16"/>
      <c r="H118" s="10">
        <f t="shared" si="10"/>
        <v>-1</v>
      </c>
      <c r="I118" s="10">
        <v>-1</v>
      </c>
      <c r="J118" s="10"/>
      <c r="K118" s="10"/>
      <c r="L118" s="12">
        <f t="shared" si="11"/>
        <v>17.5</v>
      </c>
      <c r="M118" s="12">
        <f t="shared" si="12"/>
        <v>17.5</v>
      </c>
      <c r="N118" s="12">
        <f t="shared" si="12"/>
        <v>0</v>
      </c>
      <c r="O118" s="12">
        <f t="shared" si="12"/>
        <v>0</v>
      </c>
      <c r="R118" s="73">
        <f>'[1]2 pr._pajamos pagal rūšis'!L101-'[1]9 pr._įstaigų pajamos'!L118</f>
        <v>0</v>
      </c>
    </row>
    <row r="119" spans="1:18" ht="15" customHeight="1" x14ac:dyDescent="0.25">
      <c r="A119" s="13" t="s">
        <v>185</v>
      </c>
      <c r="B119" s="41" t="s">
        <v>64</v>
      </c>
      <c r="C119" s="39" t="s">
        <v>30</v>
      </c>
      <c r="D119" s="16">
        <f t="shared" si="19"/>
        <v>13.2</v>
      </c>
      <c r="E119" s="16">
        <v>13.2</v>
      </c>
      <c r="F119" s="16"/>
      <c r="G119" s="16"/>
      <c r="H119" s="10">
        <f t="shared" si="10"/>
        <v>-1.2</v>
      </c>
      <c r="I119" s="10">
        <v>-1.2</v>
      </c>
      <c r="J119" s="10"/>
      <c r="K119" s="10"/>
      <c r="L119" s="12">
        <f t="shared" si="11"/>
        <v>12</v>
      </c>
      <c r="M119" s="12">
        <f t="shared" si="12"/>
        <v>12</v>
      </c>
      <c r="N119" s="12">
        <f t="shared" si="12"/>
        <v>0</v>
      </c>
      <c r="O119" s="12">
        <f t="shared" si="12"/>
        <v>0</v>
      </c>
      <c r="R119" s="73">
        <f>'[1]2 pr._pajamos pagal rūšis'!L102-'[1]9 pr._įstaigų pajamos'!L119</f>
        <v>0</v>
      </c>
    </row>
    <row r="120" spans="1:18" ht="15.95" customHeight="1" x14ac:dyDescent="0.25">
      <c r="A120" s="338" t="s">
        <v>186</v>
      </c>
      <c r="B120" s="44" t="s">
        <v>179</v>
      </c>
      <c r="C120" s="79"/>
      <c r="D120" s="69">
        <f>SUM(D105:D119)</f>
        <v>69.2</v>
      </c>
      <c r="E120" s="69">
        <f>SUM(E105:E119)</f>
        <v>69.2</v>
      </c>
      <c r="F120" s="69">
        <f>SUM(F105:F119)</f>
        <v>0</v>
      </c>
      <c r="G120" s="69">
        <f>SUM(G105:G119)</f>
        <v>0</v>
      </c>
      <c r="H120" s="70">
        <f t="shared" ref="H120:O120" si="20">SUM(H105:H119)</f>
        <v>0.40000000000000013</v>
      </c>
      <c r="I120" s="70">
        <f t="shared" si="20"/>
        <v>0.40000000000000013</v>
      </c>
      <c r="J120" s="70">
        <f t="shared" si="20"/>
        <v>0</v>
      </c>
      <c r="K120" s="70">
        <f t="shared" si="20"/>
        <v>0</v>
      </c>
      <c r="L120" s="21">
        <f t="shared" si="11"/>
        <v>69.599999999999994</v>
      </c>
      <c r="M120" s="44">
        <f t="shared" si="20"/>
        <v>69.599999999999994</v>
      </c>
      <c r="N120" s="44">
        <f t="shared" si="20"/>
        <v>0</v>
      </c>
      <c r="O120" s="44">
        <f t="shared" si="20"/>
        <v>0</v>
      </c>
      <c r="R120" s="73">
        <f>'[1]2 pr._pajamos pagal rūšis'!L103-'[1]9 pr._įstaigų pajamos'!L120</f>
        <v>0</v>
      </c>
    </row>
    <row r="121" spans="1:18" ht="15.95" customHeight="1" x14ac:dyDescent="0.25">
      <c r="A121" s="337" t="s">
        <v>187</v>
      </c>
      <c r="B121" s="523" t="s">
        <v>68</v>
      </c>
      <c r="C121" s="524"/>
      <c r="D121" s="524"/>
      <c r="E121" s="524"/>
      <c r="F121" s="524"/>
      <c r="G121" s="524"/>
      <c r="H121" s="524"/>
      <c r="I121" s="524"/>
      <c r="J121" s="524"/>
      <c r="K121" s="524"/>
      <c r="L121" s="524"/>
      <c r="M121" s="524"/>
      <c r="N121" s="524"/>
      <c r="O121" s="525"/>
      <c r="R121" s="73">
        <f>'[1]2 pr._pajamos pagal rūšis'!L104-'[1]9 pr._įstaigų pajamos'!L121</f>
        <v>0</v>
      </c>
    </row>
    <row r="122" spans="1:18" ht="15" customHeight="1" x14ac:dyDescent="0.25">
      <c r="A122" s="38" t="s">
        <v>188</v>
      </c>
      <c r="B122" s="11" t="s">
        <v>52</v>
      </c>
      <c r="C122" s="7" t="s">
        <v>24</v>
      </c>
      <c r="D122" s="8">
        <f>E122+G122</f>
        <v>233</v>
      </c>
      <c r="E122" s="42">
        <v>229</v>
      </c>
      <c r="F122" s="42">
        <v>103.6</v>
      </c>
      <c r="G122" s="42">
        <v>4</v>
      </c>
      <c r="H122" s="9">
        <f t="shared" si="10"/>
        <v>0</v>
      </c>
      <c r="I122" s="9"/>
      <c r="J122" s="9"/>
      <c r="K122" s="9"/>
      <c r="L122" s="11">
        <f t="shared" si="11"/>
        <v>233</v>
      </c>
      <c r="M122" s="11">
        <f t="shared" si="12"/>
        <v>229</v>
      </c>
      <c r="N122" s="11">
        <f>F122+J122</f>
        <v>103.6</v>
      </c>
      <c r="O122" s="11">
        <f t="shared" si="12"/>
        <v>4</v>
      </c>
      <c r="R122" s="73">
        <f>'[1]2 pr._pajamos pagal rūšis'!L105-'[1]9 pr._įstaigų pajamos'!L122</f>
        <v>0</v>
      </c>
    </row>
    <row r="123" spans="1:18" ht="15" customHeight="1" x14ac:dyDescent="0.25">
      <c r="A123" s="38" t="s">
        <v>189</v>
      </c>
      <c r="B123" s="12" t="s">
        <v>53</v>
      </c>
      <c r="C123" s="15" t="s">
        <v>24</v>
      </c>
      <c r="D123" s="16">
        <f>E123+G123</f>
        <v>40</v>
      </c>
      <c r="E123" s="16">
        <v>40</v>
      </c>
      <c r="F123" s="16">
        <v>1.3</v>
      </c>
      <c r="G123" s="16"/>
      <c r="H123" s="10">
        <f t="shared" si="10"/>
        <v>2.5</v>
      </c>
      <c r="I123" s="10">
        <v>2.5</v>
      </c>
      <c r="J123" s="10"/>
      <c r="K123" s="10"/>
      <c r="L123" s="12">
        <f t="shared" si="11"/>
        <v>42.5</v>
      </c>
      <c r="M123" s="12">
        <f t="shared" si="12"/>
        <v>42.5</v>
      </c>
      <c r="N123" s="12">
        <f t="shared" si="12"/>
        <v>1.3</v>
      </c>
      <c r="O123" s="12">
        <f t="shared" si="12"/>
        <v>0</v>
      </c>
      <c r="R123" s="73">
        <f>'[1]2 pr._pajamos pagal rūšis'!L106-'[1]9 pr._įstaigų pajamos'!L123</f>
        <v>0</v>
      </c>
    </row>
    <row r="124" spans="1:18" ht="15" customHeight="1" x14ac:dyDescent="0.25">
      <c r="A124" s="38" t="s">
        <v>190</v>
      </c>
      <c r="B124" s="12" t="s">
        <v>167</v>
      </c>
      <c r="C124" s="15" t="s">
        <v>24</v>
      </c>
      <c r="D124" s="16">
        <f>E124+G124</f>
        <v>5.6</v>
      </c>
      <c r="E124" s="43">
        <v>5.6</v>
      </c>
      <c r="F124" s="43"/>
      <c r="G124" s="43"/>
      <c r="H124" s="10">
        <f t="shared" si="10"/>
        <v>0</v>
      </c>
      <c r="I124" s="10"/>
      <c r="J124" s="10"/>
      <c r="K124" s="10"/>
      <c r="L124" s="12">
        <f t="shared" si="11"/>
        <v>5.6</v>
      </c>
      <c r="M124" s="12">
        <f t="shared" si="12"/>
        <v>5.6</v>
      </c>
      <c r="N124" s="12">
        <f t="shared" si="12"/>
        <v>0</v>
      </c>
      <c r="O124" s="12">
        <f t="shared" si="12"/>
        <v>0</v>
      </c>
      <c r="R124" s="73">
        <f>'[1]2 pr._pajamos pagal rūšis'!L107-'[1]9 pr._įstaigų pajamos'!L124</f>
        <v>0</v>
      </c>
    </row>
    <row r="125" spans="1:18" s="37" customFormat="1" ht="16.5" customHeight="1" x14ac:dyDescent="0.25">
      <c r="A125" s="38" t="s">
        <v>191</v>
      </c>
      <c r="B125" s="12" t="s">
        <v>69</v>
      </c>
      <c r="C125" s="30" t="s">
        <v>24</v>
      </c>
      <c r="D125" s="16">
        <f>E125+G125</f>
        <v>4.3</v>
      </c>
      <c r="E125" s="16">
        <v>4.3</v>
      </c>
      <c r="F125" s="16"/>
      <c r="G125" s="16"/>
      <c r="H125" s="10">
        <f t="shared" si="10"/>
        <v>0</v>
      </c>
      <c r="I125" s="10"/>
      <c r="J125" s="10"/>
      <c r="K125" s="10"/>
      <c r="L125" s="12">
        <f t="shared" si="11"/>
        <v>4.3</v>
      </c>
      <c r="M125" s="12">
        <f t="shared" si="12"/>
        <v>4.3</v>
      </c>
      <c r="N125" s="12">
        <f t="shared" si="12"/>
        <v>0</v>
      </c>
      <c r="O125" s="12">
        <f t="shared" si="12"/>
        <v>0</v>
      </c>
      <c r="R125" s="73">
        <f>'[1]2 pr._pajamos pagal rūšis'!L108-'[1]9 pr._įstaigų pajamos'!L125</f>
        <v>0</v>
      </c>
    </row>
    <row r="126" spans="1:18" ht="15" customHeight="1" x14ac:dyDescent="0.25">
      <c r="A126" s="38" t="s">
        <v>192</v>
      </c>
      <c r="B126" s="12" t="s">
        <v>532</v>
      </c>
      <c r="C126" s="15" t="s">
        <v>24</v>
      </c>
      <c r="D126" s="16">
        <f>E126+G126</f>
        <v>6.4</v>
      </c>
      <c r="E126" s="43">
        <v>6.4</v>
      </c>
      <c r="F126" s="43"/>
      <c r="G126" s="43"/>
      <c r="H126" s="10">
        <f t="shared" si="10"/>
        <v>0</v>
      </c>
      <c r="I126" s="10"/>
      <c r="J126" s="10"/>
      <c r="K126" s="10"/>
      <c r="L126" s="12">
        <f t="shared" si="11"/>
        <v>6.4</v>
      </c>
      <c r="M126" s="12">
        <f t="shared" ref="M126:O126" si="21">E126+I126</f>
        <v>6.4</v>
      </c>
      <c r="N126" s="12">
        <f t="shared" si="21"/>
        <v>0</v>
      </c>
      <c r="O126" s="12">
        <f t="shared" si="21"/>
        <v>0</v>
      </c>
      <c r="R126" s="73">
        <f>'[1]2 pr._pajamos pagal rūšis'!L109-'[1]9 pr._įstaigų pajamos'!L126</f>
        <v>0</v>
      </c>
    </row>
    <row r="127" spans="1:18" ht="15.95" customHeight="1" x14ac:dyDescent="0.25">
      <c r="A127" s="20" t="s">
        <v>193</v>
      </c>
      <c r="B127" s="80" t="s">
        <v>180</v>
      </c>
      <c r="C127" s="81"/>
      <c r="D127" s="82">
        <f>SUM(D122:D126)</f>
        <v>289.3</v>
      </c>
      <c r="E127" s="82">
        <f t="shared" ref="E127:G127" si="22">SUM(E122:E126)</f>
        <v>285.3</v>
      </c>
      <c r="F127" s="82">
        <f t="shared" si="22"/>
        <v>104.89999999999999</v>
      </c>
      <c r="G127" s="82">
        <f t="shared" si="22"/>
        <v>4</v>
      </c>
      <c r="H127" s="9">
        <f>SUM(H122:H126)</f>
        <v>2.5</v>
      </c>
      <c r="I127" s="9">
        <f t="shared" ref="I127:K127" si="23">SUM(I122:I126)</f>
        <v>2.5</v>
      </c>
      <c r="J127" s="9">
        <f t="shared" si="23"/>
        <v>0</v>
      </c>
      <c r="K127" s="9">
        <f t="shared" si="23"/>
        <v>0</v>
      </c>
      <c r="L127" s="21">
        <f t="shared" si="11"/>
        <v>291.8</v>
      </c>
      <c r="M127" s="83">
        <f t="shared" ref="M127:O127" si="24">SUM(M122:M126)</f>
        <v>287.8</v>
      </c>
      <c r="N127" s="83">
        <f t="shared" si="24"/>
        <v>104.89999999999999</v>
      </c>
      <c r="O127" s="83">
        <f t="shared" si="24"/>
        <v>4</v>
      </c>
      <c r="R127" s="73">
        <f>'[1]2 pr._pajamos pagal rūšis'!L110-'[1]9 pr._įstaigų pajamos'!L127</f>
        <v>0</v>
      </c>
    </row>
    <row r="128" spans="1:18" ht="15.95" customHeight="1" x14ac:dyDescent="0.25">
      <c r="A128" s="20" t="s">
        <v>141</v>
      </c>
      <c r="B128" s="45" t="s">
        <v>172</v>
      </c>
      <c r="C128" s="46"/>
      <c r="D128" s="47">
        <f t="shared" ref="D128:O128" si="25">D49+D62+D66+D103+D120+D127</f>
        <v>1146.2999999999997</v>
      </c>
      <c r="E128" s="47">
        <f t="shared" si="25"/>
        <v>1055.6999999999998</v>
      </c>
      <c r="F128" s="47">
        <f t="shared" si="25"/>
        <v>160.79999999999998</v>
      </c>
      <c r="G128" s="47">
        <f t="shared" si="25"/>
        <v>90.6</v>
      </c>
      <c r="H128" s="48">
        <f t="shared" si="25"/>
        <v>-20.8</v>
      </c>
      <c r="I128" s="48">
        <f t="shared" si="25"/>
        <v>-32.300000000000004</v>
      </c>
      <c r="J128" s="48">
        <f t="shared" si="25"/>
        <v>0.70000000000000007</v>
      </c>
      <c r="K128" s="48">
        <f t="shared" si="25"/>
        <v>11.5</v>
      </c>
      <c r="L128" s="21">
        <f t="shared" ref="L128:L130" si="26">M128+O128</f>
        <v>1125.4999999999998</v>
      </c>
      <c r="M128" s="49">
        <f t="shared" si="25"/>
        <v>1023.3999999999999</v>
      </c>
      <c r="N128" s="49">
        <f t="shared" si="25"/>
        <v>161.5</v>
      </c>
      <c r="O128" s="49">
        <f t="shared" si="25"/>
        <v>102.1</v>
      </c>
      <c r="R128" s="73">
        <f>'[1]2 pr._pajamos pagal rūšis'!L111-'[1]9 pr._įstaigų pajamos'!L128</f>
        <v>0</v>
      </c>
    </row>
    <row r="129" spans="1:17" x14ac:dyDescent="0.25">
      <c r="A129" s="55"/>
      <c r="B129" s="50"/>
      <c r="C129" s="51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66" t="s">
        <v>305</v>
      </c>
      <c r="Q130" s="67">
        <f>SUMIF(C38:C125,1,L38:L125)</f>
        <v>26.200000000000003</v>
      </c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6" t="s">
        <v>306</v>
      </c>
      <c r="Q131" s="67">
        <f>SUMIF(C38:C125,2,L38:L125)</f>
        <v>0</v>
      </c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66" t="s">
        <v>307</v>
      </c>
      <c r="Q132" s="67">
        <f>SUMIF(C38:C125,3,L38:L125)</f>
        <v>1.5</v>
      </c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66" t="s">
        <v>308</v>
      </c>
      <c r="Q133" s="67">
        <f>SUMIF(C38:C125,4,L38:L125)</f>
        <v>0</v>
      </c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66" t="s">
        <v>311</v>
      </c>
      <c r="Q134" s="67">
        <f>SUMIF(C38:C125,5,L38:L125)</f>
        <v>0</v>
      </c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66" t="s">
        <v>309</v>
      </c>
      <c r="Q135" s="67">
        <f>SUMIF(C38:C125,6,L38:L125)</f>
        <v>33</v>
      </c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66" t="s">
        <v>310</v>
      </c>
      <c r="Q136" s="67">
        <f>SUMIF(C38:C125,7,L38:L125)</f>
        <v>105.6</v>
      </c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P137" s="66" t="s">
        <v>312</v>
      </c>
      <c r="Q137" s="67">
        <f>SUMIF(C38:C125,8,L38:L125)</f>
        <v>69.599999999999994</v>
      </c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P138" s="66" t="s">
        <v>313</v>
      </c>
      <c r="Q138" s="67">
        <f>SUMIF(C38:C125,9,L38:L125)</f>
        <v>597.79999999999973</v>
      </c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P139" s="66" t="s">
        <v>314</v>
      </c>
      <c r="Q139" s="67">
        <f>SUMIF(C38:C126,10,L38:L126)</f>
        <v>291.8</v>
      </c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P140" s="71" t="s">
        <v>172</v>
      </c>
      <c r="Q140" s="72">
        <f>SUM(Q130:Q139)</f>
        <v>1125.4999999999998</v>
      </c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P141" s="73"/>
      <c r="Q141" s="73">
        <f>Q140-L128</f>
        <v>0</v>
      </c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P142" s="73"/>
      <c r="Q142" s="73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P143" s="73"/>
      <c r="Q143" s="73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C228" s="53"/>
    </row>
    <row r="229" spans="1:14" x14ac:dyDescent="0.25">
      <c r="C229" s="53"/>
    </row>
    <row r="230" spans="1:14" x14ac:dyDescent="0.25">
      <c r="C230" s="53"/>
    </row>
    <row r="231" spans="1:14" x14ac:dyDescent="0.25">
      <c r="C231" s="53"/>
    </row>
    <row r="232" spans="1:14" x14ac:dyDescent="0.25">
      <c r="C232" s="53"/>
    </row>
    <row r="233" spans="1:14" x14ac:dyDescent="0.25">
      <c r="C233" s="53"/>
    </row>
    <row r="234" spans="1:14" x14ac:dyDescent="0.25">
      <c r="C234" s="53"/>
    </row>
    <row r="235" spans="1:14" x14ac:dyDescent="0.25">
      <c r="C235" s="53"/>
    </row>
    <row r="236" spans="1:14" x14ac:dyDescent="0.25">
      <c r="C236" s="53"/>
    </row>
    <row r="237" spans="1:14" x14ac:dyDescent="0.25">
      <c r="C237" s="53"/>
    </row>
    <row r="238" spans="1:14" x14ac:dyDescent="0.25">
      <c r="C238" s="53"/>
    </row>
    <row r="239" spans="1:14" x14ac:dyDescent="0.25">
      <c r="C239" s="53"/>
    </row>
    <row r="240" spans="1:14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</sheetData>
  <mergeCells count="52">
    <mergeCell ref="B121:O121"/>
    <mergeCell ref="B37:O37"/>
    <mergeCell ref="B50:O50"/>
    <mergeCell ref="B63:O63"/>
    <mergeCell ref="B67:O67"/>
    <mergeCell ref="B104:O104"/>
    <mergeCell ref="H34:H36"/>
    <mergeCell ref="I34:K34"/>
    <mergeCell ref="L34:L36"/>
    <mergeCell ref="M34:O34"/>
    <mergeCell ref="E35:F35"/>
    <mergeCell ref="G35:G36"/>
    <mergeCell ref="I35:J35"/>
    <mergeCell ref="K35:K36"/>
    <mergeCell ref="M35:N35"/>
    <mergeCell ref="O35:O36"/>
    <mergeCell ref="B18:O18"/>
    <mergeCell ref="B19:O19"/>
    <mergeCell ref="B20:O20"/>
    <mergeCell ref="B21:O21"/>
    <mergeCell ref="B22:O22"/>
    <mergeCell ref="B1:O1"/>
    <mergeCell ref="B2:O2"/>
    <mergeCell ref="B3:O3"/>
    <mergeCell ref="B4:O4"/>
    <mergeCell ref="B17:O17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23:O23"/>
    <mergeCell ref="B24:O24"/>
    <mergeCell ref="B25:O25"/>
    <mergeCell ref="B26:O26"/>
    <mergeCell ref="B27:O27"/>
    <mergeCell ref="B28:O28"/>
    <mergeCell ref="B29:O29"/>
    <mergeCell ref="B30:O30"/>
    <mergeCell ref="A32:O32"/>
    <mergeCell ref="A34:A36"/>
    <mergeCell ref="B34:B36"/>
    <mergeCell ref="C34:C36"/>
    <mergeCell ref="D34:D36"/>
    <mergeCell ref="E34:G34"/>
  </mergeCells>
  <pageMargins left="1.1811023622047245" right="0.39370078740157483" top="0.78740157480314965" bottom="0.51181102362204722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13</vt:i4>
      </vt:variant>
      <vt:variant>
        <vt:lpstr>Įvardinti diapazonai</vt:lpstr>
      </vt:variant>
      <vt:variant>
        <vt:i4>6</vt:i4>
      </vt:variant>
    </vt:vector>
  </HeadingPairs>
  <TitlesOfParts>
    <vt:vector size="19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10 pr. 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2017-12-04T09:45:28Z</cp:lastPrinted>
  <dcterms:created xsi:type="dcterms:W3CDTF">2007-01-10T08:42:24Z</dcterms:created>
  <dcterms:modified xsi:type="dcterms:W3CDTF">2018-01-02T12:50:04Z</dcterms:modified>
</cp:coreProperties>
</file>