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P33" i="10" l="1"/>
  <c r="P32" i="10"/>
  <c r="P31" i="10"/>
  <c r="P30" i="10"/>
  <c r="P29" i="10"/>
  <c r="P28" i="10"/>
  <c r="P27" i="10"/>
  <c r="P26" i="10"/>
  <c r="P25" i="10"/>
  <c r="P24" i="10"/>
  <c r="P34" i="10" s="1"/>
  <c r="N19" i="10"/>
  <c r="M19" i="10"/>
  <c r="L19" i="10"/>
  <c r="K19" i="10"/>
  <c r="J19" i="10"/>
  <c r="I19" i="10"/>
  <c r="H19" i="10"/>
  <c r="G19" i="10"/>
  <c r="F19" i="10"/>
  <c r="E19" i="10"/>
  <c r="D19" i="10"/>
  <c r="C19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N13" i="10"/>
  <c r="N20" i="10" s="1"/>
  <c r="M13" i="10"/>
  <c r="M20" i="10" s="1"/>
  <c r="L13" i="10"/>
  <c r="L20" i="10" s="1"/>
  <c r="K13" i="10"/>
  <c r="K20" i="10" s="1"/>
  <c r="P36" i="10" s="1"/>
  <c r="J13" i="10"/>
  <c r="J20" i="10" s="1"/>
  <c r="I13" i="10"/>
  <c r="I20" i="10" s="1"/>
  <c r="H13" i="10"/>
  <c r="H20" i="10" s="1"/>
  <c r="G13" i="10"/>
  <c r="G20" i="10" s="1"/>
  <c r="F13" i="10"/>
  <c r="F20" i="10" s="1"/>
  <c r="E13" i="10"/>
  <c r="E20" i="10" s="1"/>
  <c r="D13" i="10"/>
  <c r="D20" i="10" s="1"/>
  <c r="C13" i="10"/>
  <c r="C20" i="10" s="1"/>
  <c r="Q147" i="15"/>
  <c r="E145" i="15"/>
  <c r="I143" i="15"/>
  <c r="H143" i="15" s="1"/>
  <c r="K138" i="15"/>
  <c r="J138" i="15"/>
  <c r="I138" i="15"/>
  <c r="H138" i="15" s="1"/>
  <c r="G138" i="15"/>
  <c r="F138" i="15"/>
  <c r="E138" i="15"/>
  <c r="D138" i="15" s="1"/>
  <c r="O137" i="15"/>
  <c r="N137" i="15"/>
  <c r="N138" i="15" s="1"/>
  <c r="M137" i="15"/>
  <c r="L137" i="15" s="1"/>
  <c r="H137" i="15"/>
  <c r="D137" i="15"/>
  <c r="O136" i="15"/>
  <c r="N136" i="15"/>
  <c r="M136" i="15"/>
  <c r="H136" i="15"/>
  <c r="D136" i="15"/>
  <c r="M134" i="15"/>
  <c r="K134" i="15"/>
  <c r="K145" i="15" s="1"/>
  <c r="J134" i="15"/>
  <c r="J145" i="15" s="1"/>
  <c r="I134" i="15"/>
  <c r="H134" i="15" s="1"/>
  <c r="G134" i="15"/>
  <c r="G145" i="15" s="1"/>
  <c r="F134" i="15"/>
  <c r="F145" i="15" s="1"/>
  <c r="E134" i="15"/>
  <c r="D134" i="15" s="1"/>
  <c r="O133" i="15"/>
  <c r="N133" i="15"/>
  <c r="N134" i="15" s="1"/>
  <c r="N145" i="15" s="1"/>
  <c r="M133" i="15"/>
  <c r="L133" i="15" s="1"/>
  <c r="H133" i="15"/>
  <c r="D133" i="15"/>
  <c r="O132" i="15"/>
  <c r="N132" i="15"/>
  <c r="M132" i="15"/>
  <c r="H132" i="15"/>
  <c r="D132" i="15"/>
  <c r="K129" i="15"/>
  <c r="K144" i="15" s="1"/>
  <c r="J129" i="15"/>
  <c r="J144" i="15" s="1"/>
  <c r="I129" i="15"/>
  <c r="H129" i="15" s="1"/>
  <c r="G129" i="15"/>
  <c r="G144" i="15" s="1"/>
  <c r="F129" i="15"/>
  <c r="F144" i="15" s="1"/>
  <c r="E129" i="15"/>
  <c r="D129" i="15" s="1"/>
  <c r="O128" i="15"/>
  <c r="N128" i="15"/>
  <c r="N129" i="15" s="1"/>
  <c r="N144" i="15" s="1"/>
  <c r="M128" i="15"/>
  <c r="L128" i="15" s="1"/>
  <c r="H128" i="15"/>
  <c r="D128" i="15"/>
  <c r="O127" i="15"/>
  <c r="O129" i="15" s="1"/>
  <c r="O144" i="15" s="1"/>
  <c r="N127" i="15"/>
  <c r="M127" i="15"/>
  <c r="L127" i="15"/>
  <c r="H127" i="15"/>
  <c r="D127" i="15"/>
  <c r="M124" i="15"/>
  <c r="M143" i="15" s="1"/>
  <c r="L143" i="15" s="1"/>
  <c r="K124" i="15"/>
  <c r="K143" i="15" s="1"/>
  <c r="J124" i="15"/>
  <c r="J143" i="15" s="1"/>
  <c r="I124" i="15"/>
  <c r="H124" i="15" s="1"/>
  <c r="G124" i="15"/>
  <c r="G143" i="15" s="1"/>
  <c r="F124" i="15"/>
  <c r="F143" i="15" s="1"/>
  <c r="E124" i="15"/>
  <c r="D124" i="15" s="1"/>
  <c r="O123" i="15"/>
  <c r="N123" i="15"/>
  <c r="N124" i="15" s="1"/>
  <c r="N143" i="15" s="1"/>
  <c r="M123" i="15"/>
  <c r="L123" i="15" s="1"/>
  <c r="H123" i="15"/>
  <c r="D123" i="15"/>
  <c r="O122" i="15"/>
  <c r="O124" i="15" s="1"/>
  <c r="O143" i="15" s="1"/>
  <c r="N122" i="15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 s="1"/>
  <c r="H116" i="15"/>
  <c r="D116" i="15"/>
  <c r="K114" i="15"/>
  <c r="H114" i="15" s="1"/>
  <c r="J114" i="15"/>
  <c r="I114" i="15"/>
  <c r="G114" i="15"/>
  <c r="D114" i="15" s="1"/>
  <c r="F114" i="15"/>
  <c r="E114" i="15"/>
  <c r="O113" i="15"/>
  <c r="O114" i="15" s="1"/>
  <c r="L114" i="15" s="1"/>
  <c r="N113" i="15"/>
  <c r="N114" i="15" s="1"/>
  <c r="M113" i="15"/>
  <c r="M114" i="15" s="1"/>
  <c r="H113" i="15"/>
  <c r="D113" i="15"/>
  <c r="K111" i="15"/>
  <c r="J111" i="15"/>
  <c r="I111" i="15"/>
  <c r="H111" i="15" s="1"/>
  <c r="G111" i="15"/>
  <c r="F111" i="15"/>
  <c r="E111" i="15"/>
  <c r="O110" i="15"/>
  <c r="N110" i="15"/>
  <c r="M110" i="15"/>
  <c r="L110" i="15" s="1"/>
  <c r="H110" i="15"/>
  <c r="D110" i="15"/>
  <c r="O109" i="15"/>
  <c r="L109" i="15" s="1"/>
  <c r="N109" i="15"/>
  <c r="M109" i="15"/>
  <c r="H109" i="15"/>
  <c r="D109" i="15"/>
  <c r="O108" i="15"/>
  <c r="N108" i="15"/>
  <c r="M108" i="15"/>
  <c r="L108" i="15" s="1"/>
  <c r="H108" i="15"/>
  <c r="D108" i="15"/>
  <c r="O107" i="15"/>
  <c r="N107" i="15"/>
  <c r="M107" i="15"/>
  <c r="L107" i="15" s="1"/>
  <c r="H107" i="15"/>
  <c r="D107" i="15"/>
  <c r="O106" i="15"/>
  <c r="N106" i="15"/>
  <c r="M106" i="15"/>
  <c r="H106" i="15"/>
  <c r="D106" i="15"/>
  <c r="O105" i="15"/>
  <c r="N105" i="15"/>
  <c r="M105" i="15"/>
  <c r="L105" i="15"/>
  <c r="H105" i="15"/>
  <c r="D105" i="15"/>
  <c r="O104" i="15"/>
  <c r="N104" i="15"/>
  <c r="M104" i="15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L101" i="15" s="1"/>
  <c r="N101" i="15"/>
  <c r="M101" i="15"/>
  <c r="H101" i="15"/>
  <c r="D101" i="15"/>
  <c r="O100" i="15"/>
  <c r="N100" i="15"/>
  <c r="M100" i="15"/>
  <c r="L100" i="15" s="1"/>
  <c r="H100" i="15"/>
  <c r="D100" i="15"/>
  <c r="O99" i="15"/>
  <c r="N99" i="15"/>
  <c r="M99" i="15"/>
  <c r="L99" i="15" s="1"/>
  <c r="H99" i="15"/>
  <c r="D99" i="15"/>
  <c r="O98" i="15"/>
  <c r="N98" i="15"/>
  <c r="M98" i="15"/>
  <c r="H98" i="15"/>
  <c r="D98" i="15"/>
  <c r="O97" i="15"/>
  <c r="N97" i="15"/>
  <c r="M97" i="15"/>
  <c r="L97" i="15"/>
  <c r="H97" i="15"/>
  <c r="D97" i="15"/>
  <c r="O96" i="15"/>
  <c r="N96" i="15"/>
  <c r="M96" i="15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111" i="15" s="1"/>
  <c r="M92" i="15"/>
  <c r="L92" i="15" s="1"/>
  <c r="H92" i="15"/>
  <c r="D92" i="15"/>
  <c r="O91" i="15"/>
  <c r="N91" i="15"/>
  <c r="M91" i="15"/>
  <c r="L91" i="15" s="1"/>
  <c r="H91" i="15"/>
  <c r="D91" i="15"/>
  <c r="O89" i="15"/>
  <c r="K89" i="15"/>
  <c r="J89" i="15"/>
  <c r="I89" i="15"/>
  <c r="G89" i="15"/>
  <c r="F89" i="15"/>
  <c r="E89" i="15"/>
  <c r="D89" i="15" s="1"/>
  <c r="O88" i="15"/>
  <c r="N88" i="15"/>
  <c r="N89" i="15" s="1"/>
  <c r="M88" i="15"/>
  <c r="L88" i="15" s="1"/>
  <c r="Q152" i="15" s="1"/>
  <c r="H88" i="15"/>
  <c r="D88" i="15"/>
  <c r="K86" i="15"/>
  <c r="J86" i="15"/>
  <c r="I86" i="15"/>
  <c r="H86" i="15"/>
  <c r="G86" i="15"/>
  <c r="F86" i="15"/>
  <c r="E86" i="15"/>
  <c r="D86" i="15"/>
  <c r="O85" i="15"/>
  <c r="N85" i="15"/>
  <c r="M85" i="15"/>
  <c r="M86" i="15" s="1"/>
  <c r="L85" i="15"/>
  <c r="H85" i="15"/>
  <c r="D85" i="15"/>
  <c r="O84" i="15"/>
  <c r="N84" i="15"/>
  <c r="M84" i="15"/>
  <c r="H84" i="15"/>
  <c r="D84" i="15"/>
  <c r="O83" i="15"/>
  <c r="O86" i="15" s="1"/>
  <c r="N83" i="15"/>
  <c r="M83" i="15"/>
  <c r="H83" i="15"/>
  <c r="D83" i="15"/>
  <c r="K81" i="15"/>
  <c r="J81" i="15"/>
  <c r="I81" i="15"/>
  <c r="H81" i="15" s="1"/>
  <c r="G81" i="15"/>
  <c r="G142" i="15" s="1"/>
  <c r="F81" i="15"/>
  <c r="E81" i="15"/>
  <c r="O80" i="15"/>
  <c r="N80" i="15"/>
  <c r="M80" i="15"/>
  <c r="H80" i="15"/>
  <c r="D80" i="15"/>
  <c r="O79" i="15"/>
  <c r="L79" i="15" s="1"/>
  <c r="N79" i="15"/>
  <c r="M79" i="15"/>
  <c r="H79" i="15"/>
  <c r="D79" i="15"/>
  <c r="O78" i="15"/>
  <c r="O81" i="15" s="1"/>
  <c r="N78" i="15"/>
  <c r="N81" i="15" s="1"/>
  <c r="M78" i="15"/>
  <c r="L78" i="15" s="1"/>
  <c r="H78" i="15"/>
  <c r="D78" i="15"/>
  <c r="K75" i="15"/>
  <c r="J75" i="15"/>
  <c r="I75" i="15"/>
  <c r="H75" i="15" s="1"/>
  <c r="G75" i="15"/>
  <c r="F75" i="15"/>
  <c r="E75" i="15"/>
  <c r="D75" i="15" s="1"/>
  <c r="O74" i="15"/>
  <c r="N74" i="15"/>
  <c r="M74" i="15"/>
  <c r="M75" i="15" s="1"/>
  <c r="H74" i="15"/>
  <c r="D74" i="15"/>
  <c r="O73" i="15"/>
  <c r="N73" i="15"/>
  <c r="M73" i="15"/>
  <c r="H73" i="15"/>
  <c r="D73" i="15"/>
  <c r="O72" i="15"/>
  <c r="N72" i="15"/>
  <c r="M72" i="15"/>
  <c r="L72" i="15"/>
  <c r="H72" i="15"/>
  <c r="D72" i="15"/>
  <c r="O71" i="15"/>
  <c r="O75" i="15" s="1"/>
  <c r="N71" i="15"/>
  <c r="N75" i="15" s="1"/>
  <c r="M71" i="15"/>
  <c r="H71" i="15"/>
  <c r="D71" i="15"/>
  <c r="K69" i="15"/>
  <c r="H69" i="15" s="1"/>
  <c r="J69" i="15"/>
  <c r="I69" i="15"/>
  <c r="G69" i="15"/>
  <c r="D69" i="15" s="1"/>
  <c r="F69" i="15"/>
  <c r="E69" i="15"/>
  <c r="O68" i="15"/>
  <c r="L68" i="15" s="1"/>
  <c r="N68" i="15"/>
  <c r="M68" i="15"/>
  <c r="H68" i="15"/>
  <c r="D68" i="15"/>
  <c r="O67" i="15"/>
  <c r="N67" i="15"/>
  <c r="M67" i="15"/>
  <c r="L67" i="15" s="1"/>
  <c r="H67" i="15"/>
  <c r="D67" i="15"/>
  <c r="O66" i="15"/>
  <c r="N66" i="15"/>
  <c r="M66" i="15"/>
  <c r="L66" i="15" s="1"/>
  <c r="H66" i="15"/>
  <c r="D66" i="15"/>
  <c r="O65" i="15"/>
  <c r="N65" i="15"/>
  <c r="M65" i="15"/>
  <c r="H65" i="15"/>
  <c r="D65" i="15"/>
  <c r="O64" i="15"/>
  <c r="N64" i="15"/>
  <c r="M64" i="15"/>
  <c r="L64" i="15"/>
  <c r="H64" i="15"/>
  <c r="D64" i="15"/>
  <c r="O63" i="15"/>
  <c r="N63" i="15"/>
  <c r="M63" i="15"/>
  <c r="H63" i="15"/>
  <c r="D63" i="15"/>
  <c r="O62" i="15"/>
  <c r="L62" i="15" s="1"/>
  <c r="N62" i="15"/>
  <c r="M62" i="15"/>
  <c r="H62" i="15"/>
  <c r="D62" i="15"/>
  <c r="O61" i="15"/>
  <c r="N61" i="15"/>
  <c r="M61" i="15"/>
  <c r="L61" i="15" s="1"/>
  <c r="H61" i="15"/>
  <c r="D61" i="15"/>
  <c r="O60" i="15"/>
  <c r="L60" i="15" s="1"/>
  <c r="N60" i="15"/>
  <c r="N69" i="15" s="1"/>
  <c r="M60" i="15"/>
  <c r="M69" i="15" s="1"/>
  <c r="H60" i="15"/>
  <c r="D60" i="15"/>
  <c r="K58" i="15"/>
  <c r="J58" i="15"/>
  <c r="I58" i="15"/>
  <c r="G58" i="15"/>
  <c r="F58" i="15"/>
  <c r="E58" i="15"/>
  <c r="O57" i="15"/>
  <c r="N57" i="15"/>
  <c r="M57" i="15"/>
  <c r="L57" i="15" s="1"/>
  <c r="H57" i="15"/>
  <c r="D57" i="15"/>
  <c r="O56" i="15"/>
  <c r="L56" i="15" s="1"/>
  <c r="N56" i="15"/>
  <c r="M56" i="15"/>
  <c r="H56" i="15"/>
  <c r="D56" i="15"/>
  <c r="O55" i="15"/>
  <c r="N55" i="15"/>
  <c r="M55" i="15"/>
  <c r="L55" i="15" s="1"/>
  <c r="H55" i="15"/>
  <c r="D55" i="15"/>
  <c r="O54" i="15"/>
  <c r="N54" i="15"/>
  <c r="M54" i="15"/>
  <c r="L54" i="15" s="1"/>
  <c r="H54" i="15"/>
  <c r="D54" i="15"/>
  <c r="O53" i="15"/>
  <c r="N53" i="15"/>
  <c r="M53" i="15"/>
  <c r="H53" i="15"/>
  <c r="D53" i="15"/>
  <c r="O52" i="15"/>
  <c r="N52" i="15"/>
  <c r="M52" i="15"/>
  <c r="L52" i="15"/>
  <c r="H52" i="15"/>
  <c r="D52" i="15"/>
  <c r="O51" i="15"/>
  <c r="N51" i="15"/>
  <c r="M51" i="15"/>
  <c r="H51" i="15"/>
  <c r="D51" i="15"/>
  <c r="O50" i="15"/>
  <c r="L50" i="15" s="1"/>
  <c r="N50" i="15"/>
  <c r="M50" i="15"/>
  <c r="H50" i="15"/>
  <c r="D50" i="15"/>
  <c r="O49" i="15"/>
  <c r="N49" i="15"/>
  <c r="M49" i="15"/>
  <c r="L49" i="15" s="1"/>
  <c r="H49" i="15"/>
  <c r="D49" i="15"/>
  <c r="O48" i="15"/>
  <c r="L48" i="15" s="1"/>
  <c r="N48" i="15"/>
  <c r="M48" i="15"/>
  <c r="H48" i="15"/>
  <c r="D48" i="15"/>
  <c r="O47" i="15"/>
  <c r="N47" i="15"/>
  <c r="M47" i="15"/>
  <c r="L47" i="15" s="1"/>
  <c r="H47" i="15"/>
  <c r="D47" i="15"/>
  <c r="O46" i="15"/>
  <c r="N46" i="15"/>
  <c r="M46" i="15"/>
  <c r="L46" i="15" s="1"/>
  <c r="H46" i="15"/>
  <c r="D46" i="15"/>
  <c r="O45" i="15"/>
  <c r="N45" i="15"/>
  <c r="M45" i="15"/>
  <c r="H45" i="15"/>
  <c r="D45" i="15"/>
  <c r="O44" i="15"/>
  <c r="N44" i="15"/>
  <c r="M44" i="15"/>
  <c r="L44" i="15"/>
  <c r="H44" i="15"/>
  <c r="D44" i="15"/>
  <c r="O43" i="15"/>
  <c r="L43" i="15" s="1"/>
  <c r="N43" i="15"/>
  <c r="M43" i="15"/>
  <c r="H43" i="15"/>
  <c r="D43" i="15"/>
  <c r="O42" i="15"/>
  <c r="N42" i="15"/>
  <c r="M42" i="15"/>
  <c r="L42" i="15"/>
  <c r="H42" i="15"/>
  <c r="D42" i="15"/>
  <c r="O41" i="15"/>
  <c r="L41" i="15" s="1"/>
  <c r="N41" i="15"/>
  <c r="M41" i="15"/>
  <c r="H41" i="15"/>
  <c r="D41" i="15"/>
  <c r="O40" i="15"/>
  <c r="N40" i="15"/>
  <c r="M40" i="15"/>
  <c r="L40" i="15"/>
  <c r="H40" i="15"/>
  <c r="D40" i="15"/>
  <c r="O39" i="15"/>
  <c r="L39" i="15" s="1"/>
  <c r="N39" i="15"/>
  <c r="M39" i="15"/>
  <c r="H39" i="15"/>
  <c r="D39" i="15"/>
  <c r="O38" i="15"/>
  <c r="N38" i="15"/>
  <c r="M38" i="15"/>
  <c r="L38" i="15"/>
  <c r="H38" i="15"/>
  <c r="D38" i="15"/>
  <c r="O37" i="15"/>
  <c r="L37" i="15" s="1"/>
  <c r="N37" i="15"/>
  <c r="M37" i="15"/>
  <c r="H37" i="15"/>
  <c r="D37" i="15"/>
  <c r="O36" i="15"/>
  <c r="N36" i="15"/>
  <c r="M36" i="15"/>
  <c r="L36" i="15"/>
  <c r="H36" i="15"/>
  <c r="D36" i="15"/>
  <c r="O35" i="15"/>
  <c r="L35" i="15" s="1"/>
  <c r="N35" i="15"/>
  <c r="M35" i="15"/>
  <c r="H35" i="15"/>
  <c r="D35" i="15"/>
  <c r="O34" i="15"/>
  <c r="N34" i="15"/>
  <c r="M34" i="15"/>
  <c r="L34" i="15"/>
  <c r="H34" i="15"/>
  <c r="D34" i="15"/>
  <c r="O33" i="15"/>
  <c r="L33" i="15" s="1"/>
  <c r="N33" i="15"/>
  <c r="M33" i="15"/>
  <c r="H33" i="15"/>
  <c r="D33" i="15"/>
  <c r="O32" i="15"/>
  <c r="N32" i="15"/>
  <c r="M32" i="15"/>
  <c r="L32" i="15"/>
  <c r="H32" i="15"/>
  <c r="D32" i="15"/>
  <c r="O31" i="15"/>
  <c r="L31" i="15" s="1"/>
  <c r="N31" i="15"/>
  <c r="M31" i="15"/>
  <c r="H31" i="15"/>
  <c r="D31" i="15"/>
  <c r="O30" i="15"/>
  <c r="N30" i="15"/>
  <c r="M30" i="15"/>
  <c r="L30" i="15"/>
  <c r="H30" i="15"/>
  <c r="D30" i="15"/>
  <c r="O29" i="15"/>
  <c r="L29" i="15" s="1"/>
  <c r="N29" i="15"/>
  <c r="M29" i="15"/>
  <c r="H29" i="15"/>
  <c r="D29" i="15"/>
  <c r="O28" i="15"/>
  <c r="N28" i="15"/>
  <c r="M28" i="15"/>
  <c r="M58" i="15" s="1"/>
  <c r="L28" i="15"/>
  <c r="H28" i="15"/>
  <c r="D28" i="15"/>
  <c r="O27" i="15"/>
  <c r="O58" i="15" s="1"/>
  <c r="N27" i="15"/>
  <c r="N58" i="15" s="1"/>
  <c r="M27" i="15"/>
  <c r="H27" i="15"/>
  <c r="D27" i="15"/>
  <c r="L27" i="15" s="1"/>
  <c r="I25" i="15"/>
  <c r="E25" i="15"/>
  <c r="O24" i="15"/>
  <c r="N24" i="15"/>
  <c r="M24" i="15"/>
  <c r="L24" i="15"/>
  <c r="H24" i="15"/>
  <c r="D24" i="15"/>
  <c r="O23" i="15"/>
  <c r="N23" i="15"/>
  <c r="M23" i="15"/>
  <c r="H23" i="15"/>
  <c r="D23" i="15"/>
  <c r="L23" i="15" s="1"/>
  <c r="O22" i="15"/>
  <c r="N22" i="15"/>
  <c r="M22" i="15"/>
  <c r="L22" i="15"/>
  <c r="H22" i="15"/>
  <c r="D22" i="15"/>
  <c r="K21" i="15"/>
  <c r="H21" i="15" s="1"/>
  <c r="J21" i="15"/>
  <c r="J25" i="15" s="1"/>
  <c r="I21" i="15"/>
  <c r="G21" i="15"/>
  <c r="D21" i="15" s="1"/>
  <c r="F21" i="15"/>
  <c r="F25" i="15" s="1"/>
  <c r="E21" i="15"/>
  <c r="M21" i="15" s="1"/>
  <c r="M25" i="15" s="1"/>
  <c r="O18" i="15"/>
  <c r="N18" i="15"/>
  <c r="M18" i="15"/>
  <c r="H18" i="15"/>
  <c r="D18" i="15"/>
  <c r="L18" i="15" s="1"/>
  <c r="O17" i="15"/>
  <c r="N17" i="15"/>
  <c r="M17" i="15"/>
  <c r="L17" i="15"/>
  <c r="Q149" i="15" s="1"/>
  <c r="D17" i="15"/>
  <c r="O16" i="15"/>
  <c r="N16" i="15"/>
  <c r="M16" i="15"/>
  <c r="D16" i="15"/>
  <c r="L16" i="15" s="1"/>
  <c r="K15" i="15"/>
  <c r="H15" i="15" s="1"/>
  <c r="J15" i="15"/>
  <c r="J19" i="15" s="1"/>
  <c r="J141" i="15" s="1"/>
  <c r="I15" i="15"/>
  <c r="I19" i="15" s="1"/>
  <c r="G15" i="15"/>
  <c r="D15" i="15" s="1"/>
  <c r="F15" i="15"/>
  <c r="F19" i="15" s="1"/>
  <c r="F141" i="15" s="1"/>
  <c r="E15" i="15"/>
  <c r="E19" i="15" s="1"/>
  <c r="Q121" i="7"/>
  <c r="Q120" i="7"/>
  <c r="Q118" i="7"/>
  <c r="R115" i="7"/>
  <c r="I115" i="7"/>
  <c r="E115" i="7"/>
  <c r="R114" i="7"/>
  <c r="K114" i="7"/>
  <c r="J114" i="7"/>
  <c r="J115" i="7" s="1"/>
  <c r="I114" i="7"/>
  <c r="G114" i="7"/>
  <c r="F114" i="7"/>
  <c r="F115" i="7" s="1"/>
  <c r="E114" i="7"/>
  <c r="R113" i="7"/>
  <c r="O113" i="7"/>
  <c r="L113" i="7" s="1"/>
  <c r="N113" i="7"/>
  <c r="M113" i="7"/>
  <c r="H113" i="7"/>
  <c r="D113" i="7"/>
  <c r="R112" i="7"/>
  <c r="O112" i="7"/>
  <c r="O114" i="7" s="1"/>
  <c r="N112" i="7"/>
  <c r="N114" i="7" s="1"/>
  <c r="M112" i="7"/>
  <c r="L112" i="7" s="1"/>
  <c r="H112" i="7"/>
  <c r="D112" i="7"/>
  <c r="R111" i="7"/>
  <c r="O111" i="7"/>
  <c r="N111" i="7"/>
  <c r="M111" i="7"/>
  <c r="L111" i="7" s="1"/>
  <c r="H111" i="7"/>
  <c r="D111" i="7"/>
  <c r="R110" i="7"/>
  <c r="O110" i="7"/>
  <c r="N110" i="7"/>
  <c r="M110" i="7"/>
  <c r="M114" i="7" s="1"/>
  <c r="L110" i="7"/>
  <c r="L114" i="7" s="1"/>
  <c r="H110" i="7"/>
  <c r="H114" i="7" s="1"/>
  <c r="D110" i="7"/>
  <c r="D114" i="7" s="1"/>
  <c r="R109" i="7"/>
  <c r="R108" i="7"/>
  <c r="K108" i="7"/>
  <c r="J108" i="7"/>
  <c r="I108" i="7"/>
  <c r="G108" i="7"/>
  <c r="F108" i="7"/>
  <c r="E108" i="7"/>
  <c r="R107" i="7"/>
  <c r="O107" i="7"/>
  <c r="N107" i="7"/>
  <c r="M107" i="7"/>
  <c r="L107" i="7" s="1"/>
  <c r="H107" i="7"/>
  <c r="D107" i="7"/>
  <c r="R106" i="7"/>
  <c r="O106" i="7"/>
  <c r="N106" i="7"/>
  <c r="M106" i="7"/>
  <c r="L106" i="7"/>
  <c r="H106" i="7"/>
  <c r="D106" i="7"/>
  <c r="R105" i="7"/>
  <c r="O105" i="7"/>
  <c r="L105" i="7" s="1"/>
  <c r="N105" i="7"/>
  <c r="M105" i="7"/>
  <c r="H105" i="7"/>
  <c r="D105" i="7"/>
  <c r="R104" i="7"/>
  <c r="O104" i="7"/>
  <c r="N104" i="7"/>
  <c r="M104" i="7"/>
  <c r="L104" i="7" s="1"/>
  <c r="H104" i="7"/>
  <c r="D104" i="7"/>
  <c r="R103" i="7"/>
  <c r="O103" i="7"/>
  <c r="N103" i="7"/>
  <c r="M103" i="7"/>
  <c r="L103" i="7" s="1"/>
  <c r="H103" i="7"/>
  <c r="D103" i="7"/>
  <c r="R102" i="7"/>
  <c r="O102" i="7"/>
  <c r="N102" i="7"/>
  <c r="M102" i="7"/>
  <c r="L102" i="7"/>
  <c r="H102" i="7"/>
  <c r="D102" i="7"/>
  <c r="R101" i="7"/>
  <c r="O101" i="7"/>
  <c r="L101" i="7" s="1"/>
  <c r="N101" i="7"/>
  <c r="M101" i="7"/>
  <c r="H101" i="7"/>
  <c r="D101" i="7"/>
  <c r="R100" i="7"/>
  <c r="O100" i="7"/>
  <c r="N100" i="7"/>
  <c r="M100" i="7"/>
  <c r="L100" i="7" s="1"/>
  <c r="H100" i="7"/>
  <c r="D100" i="7"/>
  <c r="R99" i="7"/>
  <c r="O99" i="7"/>
  <c r="N99" i="7"/>
  <c r="M99" i="7"/>
  <c r="L99" i="7" s="1"/>
  <c r="H99" i="7"/>
  <c r="D99" i="7"/>
  <c r="R98" i="7"/>
  <c r="O98" i="7"/>
  <c r="N98" i="7"/>
  <c r="M98" i="7"/>
  <c r="L98" i="7"/>
  <c r="H98" i="7"/>
  <c r="D98" i="7"/>
  <c r="R97" i="7"/>
  <c r="O97" i="7"/>
  <c r="L97" i="7" s="1"/>
  <c r="N97" i="7"/>
  <c r="M97" i="7"/>
  <c r="H97" i="7"/>
  <c r="H108" i="7" s="1"/>
  <c r="D97" i="7"/>
  <c r="R96" i="7"/>
  <c r="O96" i="7"/>
  <c r="N96" i="7"/>
  <c r="M96" i="7"/>
  <c r="L96" i="7" s="1"/>
  <c r="H96" i="7"/>
  <c r="D96" i="7"/>
  <c r="D108" i="7" s="1"/>
  <c r="R95" i="7"/>
  <c r="O95" i="7"/>
  <c r="N95" i="7"/>
  <c r="M95" i="7"/>
  <c r="L95" i="7" s="1"/>
  <c r="H95" i="7"/>
  <c r="D95" i="7"/>
  <c r="R94" i="7"/>
  <c r="O94" i="7"/>
  <c r="O108" i="7" s="1"/>
  <c r="N94" i="7"/>
  <c r="N108" i="7" s="1"/>
  <c r="M94" i="7"/>
  <c r="M108" i="7" s="1"/>
  <c r="L94" i="7"/>
  <c r="Q124" i="7" s="1"/>
  <c r="H94" i="7"/>
  <c r="D94" i="7"/>
  <c r="R93" i="7"/>
  <c r="R92" i="7"/>
  <c r="K92" i="7"/>
  <c r="J92" i="7"/>
  <c r="I92" i="7"/>
  <c r="G92" i="7"/>
  <c r="F92" i="7"/>
  <c r="E92" i="7"/>
  <c r="R91" i="7"/>
  <c r="O91" i="7"/>
  <c r="N91" i="7"/>
  <c r="M91" i="7"/>
  <c r="L91" i="7" s="1"/>
  <c r="H91" i="7"/>
  <c r="D91" i="7"/>
  <c r="R90" i="7"/>
  <c r="O90" i="7"/>
  <c r="N90" i="7"/>
  <c r="M90" i="7"/>
  <c r="L90" i="7"/>
  <c r="H90" i="7"/>
  <c r="D90" i="7"/>
  <c r="R89" i="7"/>
  <c r="O89" i="7"/>
  <c r="L89" i="7" s="1"/>
  <c r="N89" i="7"/>
  <c r="M89" i="7"/>
  <c r="H89" i="7"/>
  <c r="D89" i="7"/>
  <c r="R88" i="7"/>
  <c r="O88" i="7"/>
  <c r="N88" i="7"/>
  <c r="M88" i="7"/>
  <c r="L88" i="7" s="1"/>
  <c r="H88" i="7"/>
  <c r="D88" i="7"/>
  <c r="R87" i="7"/>
  <c r="O87" i="7"/>
  <c r="N87" i="7"/>
  <c r="M87" i="7"/>
  <c r="L87" i="7" s="1"/>
  <c r="H87" i="7"/>
  <c r="D87" i="7"/>
  <c r="R86" i="7"/>
  <c r="O86" i="7"/>
  <c r="N86" i="7"/>
  <c r="M86" i="7"/>
  <c r="L86" i="7"/>
  <c r="H86" i="7"/>
  <c r="D86" i="7"/>
  <c r="R85" i="7"/>
  <c r="O85" i="7"/>
  <c r="L85" i="7" s="1"/>
  <c r="N85" i="7"/>
  <c r="M85" i="7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 s="1"/>
  <c r="H83" i="7"/>
  <c r="D83" i="7"/>
  <c r="R82" i="7"/>
  <c r="O82" i="7"/>
  <c r="N82" i="7"/>
  <c r="M82" i="7"/>
  <c r="L82" i="7"/>
  <c r="H82" i="7"/>
  <c r="D82" i="7"/>
  <c r="R81" i="7"/>
  <c r="O81" i="7"/>
  <c r="L81" i="7" s="1"/>
  <c r="N81" i="7"/>
  <c r="M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 s="1"/>
  <c r="H79" i="7"/>
  <c r="D79" i="7"/>
  <c r="R78" i="7"/>
  <c r="O78" i="7"/>
  <c r="N78" i="7"/>
  <c r="M78" i="7"/>
  <c r="L78" i="7"/>
  <c r="H78" i="7"/>
  <c r="D78" i="7"/>
  <c r="R77" i="7"/>
  <c r="O77" i="7"/>
  <c r="L77" i="7" s="1"/>
  <c r="N77" i="7"/>
  <c r="M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 s="1"/>
  <c r="H75" i="7"/>
  <c r="D75" i="7"/>
  <c r="R74" i="7"/>
  <c r="O74" i="7"/>
  <c r="N74" i="7"/>
  <c r="M74" i="7"/>
  <c r="L74" i="7"/>
  <c r="H74" i="7"/>
  <c r="D74" i="7"/>
  <c r="R73" i="7"/>
  <c r="O73" i="7"/>
  <c r="L73" i="7" s="1"/>
  <c r="N73" i="7"/>
  <c r="M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 s="1"/>
  <c r="H71" i="7"/>
  <c r="D71" i="7"/>
  <c r="R70" i="7"/>
  <c r="O70" i="7"/>
  <c r="N70" i="7"/>
  <c r="M70" i="7"/>
  <c r="L70" i="7"/>
  <c r="H70" i="7"/>
  <c r="D70" i="7"/>
  <c r="R69" i="7"/>
  <c r="O69" i="7"/>
  <c r="L69" i="7" s="1"/>
  <c r="N69" i="7"/>
  <c r="M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 s="1"/>
  <c r="H67" i="7"/>
  <c r="D67" i="7"/>
  <c r="R66" i="7"/>
  <c r="O66" i="7"/>
  <c r="N66" i="7"/>
  <c r="M66" i="7"/>
  <c r="L66" i="7"/>
  <c r="H66" i="7"/>
  <c r="D66" i="7"/>
  <c r="R65" i="7"/>
  <c r="O65" i="7"/>
  <c r="L65" i="7" s="1"/>
  <c r="N65" i="7"/>
  <c r="M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 s="1"/>
  <c r="H63" i="7"/>
  <c r="D63" i="7"/>
  <c r="R62" i="7"/>
  <c r="O62" i="7"/>
  <c r="N62" i="7"/>
  <c r="M62" i="7"/>
  <c r="L62" i="7"/>
  <c r="H62" i="7"/>
  <c r="D62" i="7"/>
  <c r="R61" i="7"/>
  <c r="O61" i="7"/>
  <c r="L61" i="7" s="1"/>
  <c r="N61" i="7"/>
  <c r="M61" i="7"/>
  <c r="H61" i="7"/>
  <c r="H92" i="7" s="1"/>
  <c r="D61" i="7"/>
  <c r="R60" i="7"/>
  <c r="O60" i="7"/>
  <c r="N60" i="7"/>
  <c r="M60" i="7"/>
  <c r="L60" i="7" s="1"/>
  <c r="H60" i="7"/>
  <c r="D60" i="7"/>
  <c r="D92" i="7" s="1"/>
  <c r="R59" i="7"/>
  <c r="O59" i="7"/>
  <c r="N59" i="7"/>
  <c r="M59" i="7"/>
  <c r="L59" i="7" s="1"/>
  <c r="H59" i="7"/>
  <c r="D59" i="7"/>
  <c r="R58" i="7"/>
  <c r="O58" i="7"/>
  <c r="O92" i="7" s="1"/>
  <c r="N58" i="7"/>
  <c r="N92" i="7" s="1"/>
  <c r="M58" i="7"/>
  <c r="M92" i="7" s="1"/>
  <c r="L58" i="7"/>
  <c r="H58" i="7"/>
  <c r="D58" i="7"/>
  <c r="R57" i="7"/>
  <c r="R56" i="7"/>
  <c r="K56" i="7"/>
  <c r="J56" i="7"/>
  <c r="I56" i="7"/>
  <c r="H56" i="7"/>
  <c r="G56" i="7"/>
  <c r="F56" i="7"/>
  <c r="E56" i="7"/>
  <c r="D56" i="7"/>
  <c r="R55" i="7"/>
  <c r="O55" i="7"/>
  <c r="N55" i="7"/>
  <c r="M55" i="7"/>
  <c r="L55" i="7" s="1"/>
  <c r="H55" i="7"/>
  <c r="D55" i="7"/>
  <c r="R54" i="7"/>
  <c r="O54" i="7"/>
  <c r="O56" i="7" s="1"/>
  <c r="N54" i="7"/>
  <c r="N56" i="7" s="1"/>
  <c r="M54" i="7"/>
  <c r="M56" i="7" s="1"/>
  <c r="L54" i="7"/>
  <c r="Q123" i="7" s="1"/>
  <c r="H54" i="7"/>
  <c r="D54" i="7"/>
  <c r="R53" i="7"/>
  <c r="R52" i="7"/>
  <c r="K52" i="7"/>
  <c r="J52" i="7"/>
  <c r="I52" i="7"/>
  <c r="G52" i="7"/>
  <c r="F52" i="7"/>
  <c r="E52" i="7"/>
  <c r="R51" i="7"/>
  <c r="O51" i="7"/>
  <c r="N51" i="7"/>
  <c r="M51" i="7"/>
  <c r="L51" i="7" s="1"/>
  <c r="H51" i="7"/>
  <c r="D51" i="7"/>
  <c r="R50" i="7"/>
  <c r="O50" i="7"/>
  <c r="N50" i="7"/>
  <c r="M50" i="7"/>
  <c r="L50" i="7"/>
  <c r="H50" i="7"/>
  <c r="D50" i="7"/>
  <c r="R49" i="7"/>
  <c r="O49" i="7"/>
  <c r="L49" i="7" s="1"/>
  <c r="N49" i="7"/>
  <c r="M49" i="7"/>
  <c r="H49" i="7"/>
  <c r="D49" i="7"/>
  <c r="R48" i="7"/>
  <c r="O48" i="7"/>
  <c r="N48" i="7"/>
  <c r="M48" i="7"/>
  <c r="L48" i="7" s="1"/>
  <c r="H48" i="7"/>
  <c r="D48" i="7"/>
  <c r="R47" i="7"/>
  <c r="O47" i="7"/>
  <c r="N47" i="7"/>
  <c r="M47" i="7"/>
  <c r="L47" i="7" s="1"/>
  <c r="H47" i="7"/>
  <c r="D47" i="7"/>
  <c r="R46" i="7"/>
  <c r="O46" i="7"/>
  <c r="N46" i="7"/>
  <c r="M46" i="7"/>
  <c r="L46" i="7"/>
  <c r="H46" i="7"/>
  <c r="D46" i="7"/>
  <c r="R45" i="7"/>
  <c r="O45" i="7"/>
  <c r="L45" i="7" s="1"/>
  <c r="N45" i="7"/>
  <c r="M45" i="7"/>
  <c r="H45" i="7"/>
  <c r="D45" i="7"/>
  <c r="R44" i="7"/>
  <c r="O44" i="7"/>
  <c r="N44" i="7"/>
  <c r="M44" i="7"/>
  <c r="L44" i="7" s="1"/>
  <c r="H44" i="7"/>
  <c r="D44" i="7"/>
  <c r="D52" i="7" s="1"/>
  <c r="R43" i="7"/>
  <c r="O43" i="7"/>
  <c r="N43" i="7"/>
  <c r="M43" i="7"/>
  <c r="L43" i="7" s="1"/>
  <c r="H43" i="7"/>
  <c r="D43" i="7"/>
  <c r="R42" i="7"/>
  <c r="O42" i="7"/>
  <c r="N42" i="7"/>
  <c r="M42" i="7"/>
  <c r="M52" i="7" s="1"/>
  <c r="L42" i="7"/>
  <c r="H42" i="7"/>
  <c r="D42" i="7"/>
  <c r="R41" i="7"/>
  <c r="O41" i="7"/>
  <c r="O52" i="7" s="1"/>
  <c r="N41" i="7"/>
  <c r="N52" i="7" s="1"/>
  <c r="M41" i="7"/>
  <c r="H41" i="7"/>
  <c r="H52" i="7" s="1"/>
  <c r="D41" i="7"/>
  <c r="R40" i="7"/>
  <c r="R39" i="7"/>
  <c r="K39" i="7"/>
  <c r="K115" i="7" s="1"/>
  <c r="J39" i="7"/>
  <c r="I39" i="7"/>
  <c r="G39" i="7"/>
  <c r="G115" i="7" s="1"/>
  <c r="F39" i="7"/>
  <c r="E39" i="7"/>
  <c r="R38" i="7"/>
  <c r="O38" i="7"/>
  <c r="N38" i="7"/>
  <c r="M38" i="7"/>
  <c r="L38" i="7"/>
  <c r="Q119" i="7" s="1"/>
  <c r="H38" i="7"/>
  <c r="D38" i="7"/>
  <c r="R37" i="7"/>
  <c r="O37" i="7"/>
  <c r="L37" i="7" s="1"/>
  <c r="N37" i="7"/>
  <c r="M37" i="7"/>
  <c r="H37" i="7"/>
  <c r="D37" i="7"/>
  <c r="R36" i="7"/>
  <c r="O36" i="7"/>
  <c r="N36" i="7"/>
  <c r="M36" i="7"/>
  <c r="L36" i="7" s="1"/>
  <c r="H36" i="7"/>
  <c r="D36" i="7"/>
  <c r="R35" i="7"/>
  <c r="O35" i="7"/>
  <c r="N35" i="7"/>
  <c r="M35" i="7"/>
  <c r="L35" i="7" s="1"/>
  <c r="H35" i="7"/>
  <c r="D35" i="7"/>
  <c r="R34" i="7"/>
  <c r="O34" i="7"/>
  <c r="N34" i="7"/>
  <c r="M34" i="7"/>
  <c r="L34" i="7"/>
  <c r="H34" i="7"/>
  <c r="D34" i="7"/>
  <c r="R33" i="7"/>
  <c r="O33" i="7"/>
  <c r="L33" i="7" s="1"/>
  <c r="N33" i="7"/>
  <c r="M33" i="7"/>
  <c r="H33" i="7"/>
  <c r="D33" i="7"/>
  <c r="R32" i="7"/>
  <c r="O32" i="7"/>
  <c r="N32" i="7"/>
  <c r="M32" i="7"/>
  <c r="L32" i="7" s="1"/>
  <c r="H32" i="7"/>
  <c r="D32" i="7"/>
  <c r="R31" i="7"/>
  <c r="O31" i="7"/>
  <c r="N31" i="7"/>
  <c r="M31" i="7"/>
  <c r="L31" i="7" s="1"/>
  <c r="H31" i="7"/>
  <c r="D31" i="7"/>
  <c r="D39" i="7" s="1"/>
  <c r="R30" i="7"/>
  <c r="O30" i="7"/>
  <c r="N30" i="7"/>
  <c r="M30" i="7"/>
  <c r="L30" i="7"/>
  <c r="H30" i="7"/>
  <c r="D30" i="7"/>
  <c r="R29" i="7"/>
  <c r="O29" i="7"/>
  <c r="L29" i="7" s="1"/>
  <c r="N29" i="7"/>
  <c r="M29" i="7"/>
  <c r="H29" i="7"/>
  <c r="D29" i="7"/>
  <c r="R28" i="7"/>
  <c r="Q28" i="7"/>
  <c r="O28" i="7"/>
  <c r="L28" i="7" s="1"/>
  <c r="N28" i="7"/>
  <c r="N39" i="7" s="1"/>
  <c r="M28" i="7"/>
  <c r="M39" i="7" s="1"/>
  <c r="H28" i="7"/>
  <c r="H39" i="7" s="1"/>
  <c r="H115" i="7" s="1"/>
  <c r="D28" i="7"/>
  <c r="S259" i="4"/>
  <c r="S258" i="4"/>
  <c r="K256" i="4"/>
  <c r="J256" i="4"/>
  <c r="I256" i="4"/>
  <c r="G256" i="4"/>
  <c r="F256" i="4"/>
  <c r="E256" i="4"/>
  <c r="D256" i="4" s="1"/>
  <c r="K255" i="4"/>
  <c r="J255" i="4"/>
  <c r="I255" i="4"/>
  <c r="H255" i="4"/>
  <c r="G255" i="4"/>
  <c r="F255" i="4"/>
  <c r="E255" i="4"/>
  <c r="D255" i="4"/>
  <c r="M254" i="4"/>
  <c r="K254" i="4"/>
  <c r="J254" i="4"/>
  <c r="I254" i="4"/>
  <c r="H254" i="4" s="1"/>
  <c r="G254" i="4"/>
  <c r="F254" i="4"/>
  <c r="E254" i="4"/>
  <c r="D254" i="4" s="1"/>
  <c r="M253" i="4"/>
  <c r="L253" i="4"/>
  <c r="K253" i="4"/>
  <c r="J253" i="4"/>
  <c r="I253" i="4"/>
  <c r="H253" i="4"/>
  <c r="G253" i="4"/>
  <c r="F253" i="4"/>
  <c r="E253" i="4"/>
  <c r="D253" i="4"/>
  <c r="I252" i="4"/>
  <c r="G252" i="4"/>
  <c r="F252" i="4"/>
  <c r="E252" i="4"/>
  <c r="D252" i="4"/>
  <c r="K251" i="4"/>
  <c r="J251" i="4"/>
  <c r="I251" i="4"/>
  <c r="H251" i="4" s="1"/>
  <c r="G251" i="4"/>
  <c r="F251" i="4"/>
  <c r="E251" i="4"/>
  <c r="D251" i="4" s="1"/>
  <c r="M250" i="4"/>
  <c r="L250" i="4"/>
  <c r="K250" i="4"/>
  <c r="J250" i="4"/>
  <c r="I250" i="4"/>
  <c r="I243" i="4" s="1"/>
  <c r="H250" i="4"/>
  <c r="G250" i="4"/>
  <c r="F250" i="4"/>
  <c r="E250" i="4"/>
  <c r="E243" i="4" s="1"/>
  <c r="D250" i="4"/>
  <c r="L249" i="4"/>
  <c r="H249" i="4"/>
  <c r="D249" i="4"/>
  <c r="K248" i="4"/>
  <c r="J248" i="4"/>
  <c r="I248" i="4"/>
  <c r="H248" i="4"/>
  <c r="G248" i="4"/>
  <c r="F248" i="4"/>
  <c r="E248" i="4"/>
  <c r="D248" i="4"/>
  <c r="K247" i="4"/>
  <c r="J247" i="4"/>
  <c r="I247" i="4"/>
  <c r="G247" i="4"/>
  <c r="G243" i="4" s="1"/>
  <c r="F247" i="4"/>
  <c r="E247" i="4"/>
  <c r="D247" i="4"/>
  <c r="K246" i="4"/>
  <c r="J246" i="4"/>
  <c r="I246" i="4"/>
  <c r="H246" i="4"/>
  <c r="G246" i="4"/>
  <c r="F246" i="4"/>
  <c r="E246" i="4"/>
  <c r="K245" i="4"/>
  <c r="J245" i="4"/>
  <c r="I245" i="4"/>
  <c r="H245" i="4"/>
  <c r="G245" i="4"/>
  <c r="F245" i="4"/>
  <c r="E245" i="4"/>
  <c r="D245" i="4"/>
  <c r="F243" i="4"/>
  <c r="O240" i="4"/>
  <c r="L240" i="4" s="1"/>
  <c r="N240" i="4"/>
  <c r="M240" i="4"/>
  <c r="H240" i="4"/>
  <c r="D240" i="4"/>
  <c r="O239" i="4"/>
  <c r="N239" i="4"/>
  <c r="M239" i="4"/>
  <c r="L239" i="4" s="1"/>
  <c r="H239" i="4"/>
  <c r="D239" i="4"/>
  <c r="O237" i="4"/>
  <c r="O250" i="4" s="1"/>
  <c r="N237" i="4"/>
  <c r="M237" i="4"/>
  <c r="H237" i="4"/>
  <c r="D237" i="4"/>
  <c r="O236" i="4"/>
  <c r="N236" i="4"/>
  <c r="M236" i="4"/>
  <c r="L236" i="4" s="1"/>
  <c r="H236" i="4"/>
  <c r="D236" i="4"/>
  <c r="O235" i="4"/>
  <c r="L235" i="4" s="1"/>
  <c r="N235" i="4"/>
  <c r="M235" i="4"/>
  <c r="H235" i="4"/>
  <c r="D235" i="4"/>
  <c r="K233" i="4"/>
  <c r="J233" i="4"/>
  <c r="I233" i="4"/>
  <c r="H233" i="4" s="1"/>
  <c r="G233" i="4"/>
  <c r="O233" i="4" s="1"/>
  <c r="F233" i="4"/>
  <c r="N233" i="4" s="1"/>
  <c r="E233" i="4"/>
  <c r="O231" i="4"/>
  <c r="N231" i="4"/>
  <c r="M231" i="4"/>
  <c r="L231" i="4" s="1"/>
  <c r="H231" i="4"/>
  <c r="D231" i="4"/>
  <c r="O230" i="4"/>
  <c r="N230" i="4"/>
  <c r="M230" i="4"/>
  <c r="L230" i="4"/>
  <c r="H230" i="4"/>
  <c r="D230" i="4"/>
  <c r="O229" i="4"/>
  <c r="O253" i="4" s="1"/>
  <c r="N229" i="4"/>
  <c r="N253" i="4" s="1"/>
  <c r="M229" i="4"/>
  <c r="L229" i="4" s="1"/>
  <c r="H229" i="4"/>
  <c r="D229" i="4"/>
  <c r="K227" i="4"/>
  <c r="H227" i="4" s="1"/>
  <c r="J227" i="4"/>
  <c r="J242" i="4" s="1"/>
  <c r="I227" i="4"/>
  <c r="I242" i="4" s="1"/>
  <c r="G227" i="4"/>
  <c r="D227" i="4" s="1"/>
  <c r="F227" i="4"/>
  <c r="E227" i="4"/>
  <c r="E242" i="4" s="1"/>
  <c r="H224" i="4"/>
  <c r="O223" i="4"/>
  <c r="N223" i="4"/>
  <c r="M223" i="4"/>
  <c r="L223" i="4" s="1"/>
  <c r="H223" i="4"/>
  <c r="D223" i="4"/>
  <c r="O222" i="4"/>
  <c r="N222" i="4"/>
  <c r="M222" i="4"/>
  <c r="H222" i="4"/>
  <c r="D222" i="4"/>
  <c r="O221" i="4"/>
  <c r="N221" i="4"/>
  <c r="M221" i="4"/>
  <c r="L221" i="4" s="1"/>
  <c r="H221" i="4"/>
  <c r="D221" i="4"/>
  <c r="O219" i="4"/>
  <c r="N219" i="4"/>
  <c r="K219" i="4"/>
  <c r="J219" i="4"/>
  <c r="I219" i="4"/>
  <c r="H219" i="4" s="1"/>
  <c r="G219" i="4"/>
  <c r="F219" i="4"/>
  <c r="E219" i="4"/>
  <c r="M219" i="4" s="1"/>
  <c r="O218" i="4"/>
  <c r="N218" i="4"/>
  <c r="M218" i="4"/>
  <c r="H218" i="4"/>
  <c r="D218" i="4"/>
  <c r="O217" i="4"/>
  <c r="N217" i="4"/>
  <c r="M217" i="4"/>
  <c r="L217" i="4"/>
  <c r="H217" i="4"/>
  <c r="D217" i="4"/>
  <c r="K215" i="4"/>
  <c r="J215" i="4"/>
  <c r="I215" i="4"/>
  <c r="G215" i="4"/>
  <c r="F215" i="4"/>
  <c r="N215" i="4" s="1"/>
  <c r="E215" i="4"/>
  <c r="M215" i="4" s="1"/>
  <c r="O214" i="4"/>
  <c r="N214" i="4"/>
  <c r="M214" i="4"/>
  <c r="L214" i="4" s="1"/>
  <c r="H214" i="4"/>
  <c r="D214" i="4"/>
  <c r="O213" i="4"/>
  <c r="N213" i="4"/>
  <c r="M213" i="4"/>
  <c r="L213" i="4" s="1"/>
  <c r="H213" i="4"/>
  <c r="D213" i="4"/>
  <c r="O211" i="4"/>
  <c r="K211" i="4"/>
  <c r="J211" i="4"/>
  <c r="I211" i="4"/>
  <c r="H211" i="4" s="1"/>
  <c r="G211" i="4"/>
  <c r="F211" i="4"/>
  <c r="N211" i="4" s="1"/>
  <c r="E211" i="4"/>
  <c r="M211" i="4" s="1"/>
  <c r="O210" i="4"/>
  <c r="N210" i="4"/>
  <c r="M210" i="4"/>
  <c r="H210" i="4"/>
  <c r="D210" i="4"/>
  <c r="O209" i="4"/>
  <c r="N209" i="4"/>
  <c r="M209" i="4"/>
  <c r="L209" i="4"/>
  <c r="H209" i="4"/>
  <c r="D209" i="4"/>
  <c r="N207" i="4"/>
  <c r="K207" i="4"/>
  <c r="J207" i="4"/>
  <c r="I207" i="4"/>
  <c r="H207" i="4" s="1"/>
  <c r="G207" i="4"/>
  <c r="O207" i="4" s="1"/>
  <c r="F207" i="4"/>
  <c r="E207" i="4"/>
  <c r="M207" i="4" s="1"/>
  <c r="O206" i="4"/>
  <c r="N206" i="4"/>
  <c r="M206" i="4"/>
  <c r="H206" i="4"/>
  <c r="D206" i="4"/>
  <c r="O205" i="4"/>
  <c r="N205" i="4"/>
  <c r="M205" i="4"/>
  <c r="L205" i="4" s="1"/>
  <c r="H205" i="4"/>
  <c r="D205" i="4"/>
  <c r="K203" i="4"/>
  <c r="O203" i="4" s="1"/>
  <c r="J203" i="4"/>
  <c r="I203" i="4"/>
  <c r="G203" i="4"/>
  <c r="F203" i="4"/>
  <c r="N203" i="4" s="1"/>
  <c r="E203" i="4"/>
  <c r="M203" i="4" s="1"/>
  <c r="O202" i="4"/>
  <c r="N202" i="4"/>
  <c r="M202" i="4"/>
  <c r="L202" i="4" s="1"/>
  <c r="H202" i="4"/>
  <c r="D202" i="4"/>
  <c r="O201" i="4"/>
  <c r="N201" i="4"/>
  <c r="M201" i="4"/>
  <c r="L201" i="4"/>
  <c r="H201" i="4"/>
  <c r="D201" i="4"/>
  <c r="N199" i="4"/>
  <c r="K199" i="4"/>
  <c r="J199" i="4"/>
  <c r="I199" i="4"/>
  <c r="G199" i="4"/>
  <c r="O199" i="4" s="1"/>
  <c r="F199" i="4"/>
  <c r="E199" i="4"/>
  <c r="M199" i="4" s="1"/>
  <c r="O198" i="4"/>
  <c r="N198" i="4"/>
  <c r="M198" i="4"/>
  <c r="L198" i="4" s="1"/>
  <c r="H198" i="4"/>
  <c r="D198" i="4"/>
  <c r="O197" i="4"/>
  <c r="N197" i="4"/>
  <c r="M197" i="4"/>
  <c r="L197" i="4" s="1"/>
  <c r="H197" i="4"/>
  <c r="D197" i="4"/>
  <c r="O195" i="4"/>
  <c r="K195" i="4"/>
  <c r="J195" i="4"/>
  <c r="I195" i="4"/>
  <c r="H195" i="4" s="1"/>
  <c r="G195" i="4"/>
  <c r="F195" i="4"/>
  <c r="E195" i="4"/>
  <c r="M195" i="4" s="1"/>
  <c r="L195" i="4" s="1"/>
  <c r="O194" i="4"/>
  <c r="N194" i="4"/>
  <c r="M194" i="4"/>
  <c r="H194" i="4"/>
  <c r="D194" i="4"/>
  <c r="O193" i="4"/>
  <c r="N193" i="4"/>
  <c r="M193" i="4"/>
  <c r="L193" i="4"/>
  <c r="H193" i="4"/>
  <c r="D193" i="4"/>
  <c r="N191" i="4"/>
  <c r="K191" i="4"/>
  <c r="J191" i="4"/>
  <c r="I191" i="4"/>
  <c r="H191" i="4" s="1"/>
  <c r="G191" i="4"/>
  <c r="O191" i="4" s="1"/>
  <c r="F191" i="4"/>
  <c r="E191" i="4"/>
  <c r="M191" i="4" s="1"/>
  <c r="O190" i="4"/>
  <c r="N190" i="4"/>
  <c r="M190" i="4"/>
  <c r="H190" i="4"/>
  <c r="D190" i="4"/>
  <c r="O189" i="4"/>
  <c r="N189" i="4"/>
  <c r="M189" i="4"/>
  <c r="L189" i="4"/>
  <c r="H189" i="4"/>
  <c r="D189" i="4"/>
  <c r="K187" i="4"/>
  <c r="J187" i="4"/>
  <c r="I187" i="4"/>
  <c r="G187" i="4"/>
  <c r="O187" i="4" s="1"/>
  <c r="F187" i="4"/>
  <c r="N187" i="4" s="1"/>
  <c r="E187" i="4"/>
  <c r="M187" i="4" s="1"/>
  <c r="O186" i="4"/>
  <c r="N186" i="4"/>
  <c r="M186" i="4"/>
  <c r="L186" i="4" s="1"/>
  <c r="H186" i="4"/>
  <c r="D186" i="4"/>
  <c r="O185" i="4"/>
  <c r="N185" i="4"/>
  <c r="M185" i="4"/>
  <c r="L185" i="4"/>
  <c r="H185" i="4"/>
  <c r="D185" i="4"/>
  <c r="K183" i="4"/>
  <c r="O183" i="4" s="1"/>
  <c r="J183" i="4"/>
  <c r="N183" i="4" s="1"/>
  <c r="I183" i="4"/>
  <c r="M183" i="4" s="1"/>
  <c r="D183" i="4"/>
  <c r="O182" i="4"/>
  <c r="N182" i="4"/>
  <c r="M182" i="4"/>
  <c r="L182" i="4"/>
  <c r="H182" i="4"/>
  <c r="D182" i="4"/>
  <c r="O181" i="4"/>
  <c r="N181" i="4"/>
  <c r="M181" i="4"/>
  <c r="L181" i="4" s="1"/>
  <c r="H181" i="4"/>
  <c r="D181" i="4"/>
  <c r="K179" i="4"/>
  <c r="H179" i="4" s="1"/>
  <c r="J179" i="4"/>
  <c r="I179" i="4"/>
  <c r="G179" i="4"/>
  <c r="O179" i="4" s="1"/>
  <c r="F179" i="4"/>
  <c r="N179" i="4" s="1"/>
  <c r="E179" i="4"/>
  <c r="M179" i="4" s="1"/>
  <c r="L179" i="4" s="1"/>
  <c r="O178" i="4"/>
  <c r="L178" i="4" s="1"/>
  <c r="N178" i="4"/>
  <c r="M178" i="4"/>
  <c r="H178" i="4"/>
  <c r="D178" i="4"/>
  <c r="O177" i="4"/>
  <c r="N177" i="4"/>
  <c r="M177" i="4"/>
  <c r="L177" i="4" s="1"/>
  <c r="H177" i="4"/>
  <c r="D177" i="4"/>
  <c r="O175" i="4"/>
  <c r="K175" i="4"/>
  <c r="J175" i="4"/>
  <c r="I175" i="4"/>
  <c r="H175" i="4"/>
  <c r="G175" i="4"/>
  <c r="F175" i="4"/>
  <c r="E175" i="4"/>
  <c r="E225" i="4" s="1"/>
  <c r="D175" i="4"/>
  <c r="O174" i="4"/>
  <c r="N174" i="4"/>
  <c r="M174" i="4"/>
  <c r="L174" i="4"/>
  <c r="H174" i="4"/>
  <c r="D174" i="4"/>
  <c r="O173" i="4"/>
  <c r="N173" i="4"/>
  <c r="M173" i="4"/>
  <c r="L173" i="4" s="1"/>
  <c r="H173" i="4"/>
  <c r="D173" i="4"/>
  <c r="K171" i="4"/>
  <c r="J171" i="4"/>
  <c r="I171" i="4"/>
  <c r="I225" i="4" s="1"/>
  <c r="D171" i="4"/>
  <c r="O170" i="4"/>
  <c r="N170" i="4"/>
  <c r="M170" i="4"/>
  <c r="L170" i="4"/>
  <c r="O169" i="4"/>
  <c r="N169" i="4"/>
  <c r="M169" i="4"/>
  <c r="L169" i="4"/>
  <c r="H169" i="4"/>
  <c r="D169" i="4"/>
  <c r="K167" i="4"/>
  <c r="J167" i="4"/>
  <c r="G167" i="4"/>
  <c r="F167" i="4"/>
  <c r="O166" i="4"/>
  <c r="N166" i="4"/>
  <c r="M166" i="4"/>
  <c r="H166" i="4"/>
  <c r="O165" i="4"/>
  <c r="L165" i="4" s="1"/>
  <c r="N165" i="4"/>
  <c r="M165" i="4"/>
  <c r="H165" i="4"/>
  <c r="M163" i="4"/>
  <c r="K163" i="4"/>
  <c r="J163" i="4"/>
  <c r="I163" i="4"/>
  <c r="G163" i="4"/>
  <c r="O163" i="4" s="1"/>
  <c r="O167" i="4" s="1"/>
  <c r="F163" i="4"/>
  <c r="N163" i="4" s="1"/>
  <c r="N167" i="4" s="1"/>
  <c r="E163" i="4"/>
  <c r="I161" i="4"/>
  <c r="E161" i="4"/>
  <c r="O160" i="4"/>
  <c r="N160" i="4"/>
  <c r="N248" i="4" s="1"/>
  <c r="M160" i="4"/>
  <c r="M248" i="4" s="1"/>
  <c r="L160" i="4"/>
  <c r="H160" i="4"/>
  <c r="D160" i="4"/>
  <c r="N159" i="4"/>
  <c r="N157" i="4" s="1"/>
  <c r="M159" i="4"/>
  <c r="H159" i="4"/>
  <c r="D159" i="4"/>
  <c r="O157" i="4"/>
  <c r="K157" i="4"/>
  <c r="H157" i="4" s="1"/>
  <c r="J157" i="4"/>
  <c r="I157" i="4"/>
  <c r="G157" i="4"/>
  <c r="D157" i="4" s="1"/>
  <c r="F157" i="4"/>
  <c r="E157" i="4"/>
  <c r="O156" i="4"/>
  <c r="L156" i="4" s="1"/>
  <c r="N156" i="4"/>
  <c r="M156" i="4"/>
  <c r="H156" i="4"/>
  <c r="D156" i="4"/>
  <c r="O155" i="4"/>
  <c r="N155" i="4"/>
  <c r="N153" i="4" s="1"/>
  <c r="M155" i="4"/>
  <c r="H155" i="4"/>
  <c r="D155" i="4"/>
  <c r="K153" i="4"/>
  <c r="J153" i="4"/>
  <c r="I153" i="4"/>
  <c r="H153" i="4"/>
  <c r="G153" i="4"/>
  <c r="F153" i="4"/>
  <c r="E153" i="4"/>
  <c r="D153" i="4"/>
  <c r="H152" i="4"/>
  <c r="O151" i="4"/>
  <c r="N151" i="4"/>
  <c r="M151" i="4"/>
  <c r="L151" i="4" s="1"/>
  <c r="H151" i="4"/>
  <c r="D151" i="4"/>
  <c r="H150" i="4"/>
  <c r="O149" i="4"/>
  <c r="N149" i="4"/>
  <c r="M149" i="4"/>
  <c r="L149" i="4"/>
  <c r="H149" i="4"/>
  <c r="D149" i="4"/>
  <c r="H148" i="4"/>
  <c r="O147" i="4"/>
  <c r="N147" i="4"/>
  <c r="M147" i="4"/>
  <c r="H147" i="4"/>
  <c r="D147" i="4"/>
  <c r="H146" i="4"/>
  <c r="O145" i="4"/>
  <c r="N145" i="4"/>
  <c r="M145" i="4"/>
  <c r="L145" i="4" s="1"/>
  <c r="H145" i="4"/>
  <c r="D145" i="4"/>
  <c r="H144" i="4"/>
  <c r="O143" i="4"/>
  <c r="N143" i="4"/>
  <c r="M143" i="4"/>
  <c r="L143" i="4" s="1"/>
  <c r="H143" i="4"/>
  <c r="D143" i="4"/>
  <c r="H142" i="4"/>
  <c r="O141" i="4"/>
  <c r="N141" i="4"/>
  <c r="M141" i="4"/>
  <c r="L141" i="4"/>
  <c r="H141" i="4"/>
  <c r="D141" i="4"/>
  <c r="H140" i="4"/>
  <c r="O139" i="4"/>
  <c r="N139" i="4"/>
  <c r="M139" i="4"/>
  <c r="L139" i="4" s="1"/>
  <c r="H139" i="4"/>
  <c r="D139" i="4"/>
  <c r="H138" i="4"/>
  <c r="O137" i="4"/>
  <c r="N137" i="4"/>
  <c r="M137" i="4"/>
  <c r="L137" i="4" s="1"/>
  <c r="H137" i="4"/>
  <c r="D137" i="4"/>
  <c r="H136" i="4"/>
  <c r="O135" i="4"/>
  <c r="N135" i="4"/>
  <c r="M135" i="4"/>
  <c r="L135" i="4" s="1"/>
  <c r="H135" i="4"/>
  <c r="D135" i="4"/>
  <c r="H134" i="4"/>
  <c r="O133" i="4"/>
  <c r="N133" i="4"/>
  <c r="M133" i="4"/>
  <c r="L133" i="4"/>
  <c r="H133" i="4"/>
  <c r="D133" i="4"/>
  <c r="H132" i="4"/>
  <c r="O131" i="4"/>
  <c r="N131" i="4"/>
  <c r="M131" i="4"/>
  <c r="L131" i="4" s="1"/>
  <c r="H131" i="4"/>
  <c r="D131" i="4"/>
  <c r="H130" i="4"/>
  <c r="O129" i="4"/>
  <c r="N129" i="4"/>
  <c r="M129" i="4"/>
  <c r="L129" i="4" s="1"/>
  <c r="H129" i="4"/>
  <c r="D129" i="4"/>
  <c r="H128" i="4"/>
  <c r="O127" i="4"/>
  <c r="N127" i="4"/>
  <c r="M127" i="4"/>
  <c r="L127" i="4" s="1"/>
  <c r="H127" i="4"/>
  <c r="D127" i="4"/>
  <c r="H126" i="4"/>
  <c r="O125" i="4"/>
  <c r="N125" i="4"/>
  <c r="M125" i="4"/>
  <c r="L125" i="4"/>
  <c r="H125" i="4"/>
  <c r="D125" i="4"/>
  <c r="H124" i="4"/>
  <c r="O123" i="4"/>
  <c r="N123" i="4"/>
  <c r="M123" i="4"/>
  <c r="H123" i="4"/>
  <c r="D123" i="4"/>
  <c r="H122" i="4"/>
  <c r="O121" i="4"/>
  <c r="N121" i="4"/>
  <c r="M121" i="4"/>
  <c r="L121" i="4" s="1"/>
  <c r="H121" i="4"/>
  <c r="D121" i="4"/>
  <c r="H120" i="4"/>
  <c r="O119" i="4"/>
  <c r="N119" i="4"/>
  <c r="M119" i="4"/>
  <c r="L119" i="4" s="1"/>
  <c r="H119" i="4"/>
  <c r="D119" i="4"/>
  <c r="H118" i="4"/>
  <c r="O117" i="4"/>
  <c r="N117" i="4"/>
  <c r="M117" i="4"/>
  <c r="L117" i="4"/>
  <c r="H117" i="4"/>
  <c r="D117" i="4"/>
  <c r="H116" i="4"/>
  <c r="O115" i="4"/>
  <c r="N115" i="4"/>
  <c r="M115" i="4"/>
  <c r="L115" i="4" s="1"/>
  <c r="H115" i="4"/>
  <c r="D115" i="4"/>
  <c r="H114" i="4"/>
  <c r="O113" i="4"/>
  <c r="N113" i="4"/>
  <c r="M113" i="4"/>
  <c r="L113" i="4" s="1"/>
  <c r="H113" i="4"/>
  <c r="D113" i="4"/>
  <c r="H112" i="4"/>
  <c r="O111" i="4"/>
  <c r="N111" i="4"/>
  <c r="M111" i="4"/>
  <c r="L111" i="4"/>
  <c r="H111" i="4"/>
  <c r="D111" i="4"/>
  <c r="O110" i="4"/>
  <c r="N110" i="4"/>
  <c r="M110" i="4"/>
  <c r="H110" i="4"/>
  <c r="D110" i="4"/>
  <c r="O109" i="4"/>
  <c r="N109" i="4"/>
  <c r="M109" i="4"/>
  <c r="L109" i="4"/>
  <c r="H109" i="4"/>
  <c r="D109" i="4"/>
  <c r="H108" i="4"/>
  <c r="O107" i="4"/>
  <c r="L107" i="4" s="1"/>
  <c r="N107" i="4"/>
  <c r="M107" i="4"/>
  <c r="H107" i="4"/>
  <c r="D107" i="4"/>
  <c r="O106" i="4"/>
  <c r="N106" i="4"/>
  <c r="M106" i="4"/>
  <c r="L106" i="4" s="1"/>
  <c r="H106" i="4"/>
  <c r="D106" i="4"/>
  <c r="O105" i="4"/>
  <c r="N105" i="4"/>
  <c r="M105" i="4"/>
  <c r="L105" i="4"/>
  <c r="H105" i="4"/>
  <c r="D105" i="4"/>
  <c r="O104" i="4"/>
  <c r="N104" i="4"/>
  <c r="M104" i="4"/>
  <c r="L104" i="4" s="1"/>
  <c r="H104" i="4"/>
  <c r="D104" i="4"/>
  <c r="O103" i="4"/>
  <c r="L103" i="4" s="1"/>
  <c r="N103" i="4"/>
  <c r="M103" i="4"/>
  <c r="H103" i="4"/>
  <c r="D103" i="4"/>
  <c r="O102" i="4"/>
  <c r="N102" i="4"/>
  <c r="M102" i="4"/>
  <c r="L102" i="4" s="1"/>
  <c r="H102" i="4"/>
  <c r="D102" i="4"/>
  <c r="O101" i="4"/>
  <c r="L101" i="4" s="1"/>
  <c r="N101" i="4"/>
  <c r="M101" i="4"/>
  <c r="H101" i="4"/>
  <c r="D101" i="4"/>
  <c r="H100" i="4"/>
  <c r="O99" i="4"/>
  <c r="N99" i="4"/>
  <c r="M99" i="4"/>
  <c r="L99" i="4" s="1"/>
  <c r="H99" i="4"/>
  <c r="D99" i="4"/>
  <c r="O98" i="4"/>
  <c r="N98" i="4"/>
  <c r="M98" i="4"/>
  <c r="L98" i="4"/>
  <c r="H98" i="4"/>
  <c r="D98" i="4"/>
  <c r="O97" i="4"/>
  <c r="N97" i="4"/>
  <c r="M97" i="4"/>
  <c r="L97" i="4" s="1"/>
  <c r="H97" i="4"/>
  <c r="D97" i="4"/>
  <c r="H96" i="4"/>
  <c r="O95" i="4"/>
  <c r="L95" i="4" s="1"/>
  <c r="N95" i="4"/>
  <c r="M95" i="4"/>
  <c r="H95" i="4"/>
  <c r="D95" i="4"/>
  <c r="O94" i="4"/>
  <c r="N94" i="4"/>
  <c r="L94" i="4"/>
  <c r="H94" i="4"/>
  <c r="D94" i="4"/>
  <c r="O93" i="4"/>
  <c r="N93" i="4"/>
  <c r="M93" i="4"/>
  <c r="L93" i="4" s="1"/>
  <c r="H93" i="4"/>
  <c r="D93" i="4"/>
  <c r="O92" i="4"/>
  <c r="N92" i="4"/>
  <c r="M92" i="4"/>
  <c r="L92" i="4" s="1"/>
  <c r="H92" i="4"/>
  <c r="D92" i="4"/>
  <c r="O91" i="4"/>
  <c r="N91" i="4"/>
  <c r="M91" i="4"/>
  <c r="L91" i="4" s="1"/>
  <c r="H91" i="4"/>
  <c r="D91" i="4"/>
  <c r="H90" i="4"/>
  <c r="O89" i="4"/>
  <c r="N89" i="4"/>
  <c r="M89" i="4"/>
  <c r="L89" i="4" s="1"/>
  <c r="H89" i="4"/>
  <c r="D89" i="4"/>
  <c r="D88" i="4"/>
  <c r="O87" i="4"/>
  <c r="N87" i="4"/>
  <c r="M87" i="4"/>
  <c r="L87" i="4" s="1"/>
  <c r="H87" i="4"/>
  <c r="D87" i="4"/>
  <c r="O86" i="4"/>
  <c r="N86" i="4"/>
  <c r="M86" i="4"/>
  <c r="H86" i="4"/>
  <c r="D86" i="4"/>
  <c r="O85" i="4"/>
  <c r="O255" i="4" s="1"/>
  <c r="N85" i="4"/>
  <c r="N255" i="4" s="1"/>
  <c r="M85" i="4"/>
  <c r="M255" i="4" s="1"/>
  <c r="L255" i="4" s="1"/>
  <c r="L85" i="4"/>
  <c r="H85" i="4"/>
  <c r="D85" i="4"/>
  <c r="O84" i="4"/>
  <c r="O81" i="4" s="1"/>
  <c r="N84" i="4"/>
  <c r="N81" i="4" s="1"/>
  <c r="N161" i="4" s="1"/>
  <c r="M84" i="4"/>
  <c r="O83" i="4"/>
  <c r="N83" i="4"/>
  <c r="M83" i="4"/>
  <c r="D83" i="4"/>
  <c r="K81" i="4"/>
  <c r="J81" i="4"/>
  <c r="J161" i="4" s="1"/>
  <c r="I81" i="4"/>
  <c r="H81" i="4"/>
  <c r="G81" i="4"/>
  <c r="F81" i="4"/>
  <c r="F161" i="4" s="1"/>
  <c r="E81" i="4"/>
  <c r="D81" i="4"/>
  <c r="O78" i="4"/>
  <c r="N78" i="4"/>
  <c r="N75" i="4" s="1"/>
  <c r="M78" i="4"/>
  <c r="L78" i="4"/>
  <c r="H78" i="4"/>
  <c r="O77" i="4"/>
  <c r="O75" i="4" s="1"/>
  <c r="N77" i="4"/>
  <c r="M77" i="4"/>
  <c r="L77" i="4" s="1"/>
  <c r="H77" i="4"/>
  <c r="D77" i="4"/>
  <c r="M75" i="4"/>
  <c r="K75" i="4"/>
  <c r="K79" i="4" s="1"/>
  <c r="J75" i="4"/>
  <c r="J79" i="4" s="1"/>
  <c r="I75" i="4"/>
  <c r="G75" i="4"/>
  <c r="G79" i="4" s="1"/>
  <c r="F75" i="4"/>
  <c r="F79" i="4" s="1"/>
  <c r="E75" i="4"/>
  <c r="O74" i="4"/>
  <c r="N74" i="4"/>
  <c r="M74" i="4"/>
  <c r="L74" i="4" s="1"/>
  <c r="H74" i="4"/>
  <c r="H256" i="4" s="1"/>
  <c r="O73" i="4"/>
  <c r="N73" i="4"/>
  <c r="N254" i="4" s="1"/>
  <c r="M73" i="4"/>
  <c r="L73" i="4"/>
  <c r="H73" i="4"/>
  <c r="O72" i="4"/>
  <c r="L72" i="4" s="1"/>
  <c r="O71" i="4"/>
  <c r="O245" i="4" s="1"/>
  <c r="N71" i="4"/>
  <c r="M71" i="4"/>
  <c r="H71" i="4"/>
  <c r="D71" i="4"/>
  <c r="K69" i="4"/>
  <c r="G69" i="4"/>
  <c r="E69" i="4"/>
  <c r="O68" i="4"/>
  <c r="O247" i="4" s="1"/>
  <c r="N68" i="4"/>
  <c r="N247" i="4" s="1"/>
  <c r="M68" i="4"/>
  <c r="M247" i="4" s="1"/>
  <c r="H68" i="4"/>
  <c r="H247" i="4" s="1"/>
  <c r="D68" i="4"/>
  <c r="O67" i="4"/>
  <c r="O64" i="4" s="1"/>
  <c r="O69" i="4" s="1"/>
  <c r="N67" i="4"/>
  <c r="M67" i="4"/>
  <c r="H67" i="4"/>
  <c r="D67" i="4"/>
  <c r="D246" i="4" s="1"/>
  <c r="O66" i="4"/>
  <c r="N66" i="4"/>
  <c r="M66" i="4"/>
  <c r="M246" i="4" s="1"/>
  <c r="L66" i="4"/>
  <c r="H66" i="4"/>
  <c r="D66" i="4"/>
  <c r="N64" i="4"/>
  <c r="N69" i="4" s="1"/>
  <c r="K64" i="4"/>
  <c r="J64" i="4"/>
  <c r="J69" i="4" s="1"/>
  <c r="I64" i="4"/>
  <c r="I69" i="4" s="1"/>
  <c r="G64" i="4"/>
  <c r="F64" i="4"/>
  <c r="F69" i="4" s="1"/>
  <c r="E64" i="4"/>
  <c r="D64" i="4" s="1"/>
  <c r="D69" i="4" s="1"/>
  <c r="J62" i="4"/>
  <c r="O61" i="4"/>
  <c r="N61" i="4"/>
  <c r="M61" i="4"/>
  <c r="L61" i="4" s="1"/>
  <c r="H61" i="4"/>
  <c r="D61" i="4"/>
  <c r="O60" i="4"/>
  <c r="N60" i="4"/>
  <c r="M60" i="4"/>
  <c r="L60" i="4" s="1"/>
  <c r="H60" i="4"/>
  <c r="D60" i="4"/>
  <c r="O59" i="4"/>
  <c r="O58" i="4" s="1"/>
  <c r="N59" i="4"/>
  <c r="N58" i="4" s="1"/>
  <c r="M59" i="4"/>
  <c r="H59" i="4"/>
  <c r="D59" i="4"/>
  <c r="K58" i="4"/>
  <c r="H58" i="4" s="1"/>
  <c r="J58" i="4"/>
  <c r="I58" i="4"/>
  <c r="G58" i="4"/>
  <c r="D58" i="4" s="1"/>
  <c r="F58" i="4"/>
  <c r="E58" i="4"/>
  <c r="O57" i="4"/>
  <c r="L57" i="4" s="1"/>
  <c r="N57" i="4"/>
  <c r="M57" i="4"/>
  <c r="H57" i="4"/>
  <c r="D57" i="4"/>
  <c r="O56" i="4"/>
  <c r="N56" i="4"/>
  <c r="N54" i="4" s="1"/>
  <c r="M56" i="4"/>
  <c r="L56" i="4" s="1"/>
  <c r="H56" i="4"/>
  <c r="D56" i="4"/>
  <c r="O55" i="4"/>
  <c r="O54" i="4" s="1"/>
  <c r="N55" i="4"/>
  <c r="M55" i="4"/>
  <c r="L55" i="4" s="1"/>
  <c r="H55" i="4"/>
  <c r="D55" i="4"/>
  <c r="K54" i="4"/>
  <c r="J54" i="4"/>
  <c r="I54" i="4"/>
  <c r="G54" i="4"/>
  <c r="F54" i="4"/>
  <c r="E54" i="4"/>
  <c r="O53" i="4"/>
  <c r="N53" i="4"/>
  <c r="M53" i="4"/>
  <c r="L53" i="4" s="1"/>
  <c r="H53" i="4"/>
  <c r="D53" i="4"/>
  <c r="O52" i="4"/>
  <c r="L52" i="4" s="1"/>
  <c r="N52" i="4"/>
  <c r="M52" i="4"/>
  <c r="H52" i="4"/>
  <c r="D52" i="4"/>
  <c r="O51" i="4"/>
  <c r="N51" i="4"/>
  <c r="N50" i="4" s="1"/>
  <c r="M51" i="4"/>
  <c r="L51" i="4" s="1"/>
  <c r="H51" i="4"/>
  <c r="D51" i="4"/>
  <c r="O50" i="4"/>
  <c r="K50" i="4"/>
  <c r="H50" i="4" s="1"/>
  <c r="J50" i="4"/>
  <c r="I50" i="4"/>
  <c r="G50" i="4"/>
  <c r="D50" i="4" s="1"/>
  <c r="F50" i="4"/>
  <c r="E50" i="4"/>
  <c r="O49" i="4"/>
  <c r="L49" i="4" s="1"/>
  <c r="N49" i="4"/>
  <c r="M49" i="4"/>
  <c r="H49" i="4"/>
  <c r="D49" i="4"/>
  <c r="O48" i="4"/>
  <c r="N48" i="4"/>
  <c r="M48" i="4"/>
  <c r="L48" i="4" s="1"/>
  <c r="H48" i="4"/>
  <c r="D48" i="4"/>
  <c r="O47" i="4"/>
  <c r="L47" i="4" s="1"/>
  <c r="N47" i="4"/>
  <c r="M47" i="4"/>
  <c r="H47" i="4"/>
  <c r="D47" i="4"/>
  <c r="N46" i="4"/>
  <c r="M46" i="4"/>
  <c r="K46" i="4"/>
  <c r="J46" i="4"/>
  <c r="I46" i="4"/>
  <c r="H46" i="4" s="1"/>
  <c r="G46" i="4"/>
  <c r="F46" i="4"/>
  <c r="E46" i="4"/>
  <c r="D46" i="4" s="1"/>
  <c r="O45" i="4"/>
  <c r="N45" i="4"/>
  <c r="M45" i="4"/>
  <c r="L45" i="4" s="1"/>
  <c r="H45" i="4"/>
  <c r="D45" i="4"/>
  <c r="O44" i="4"/>
  <c r="L44" i="4" s="1"/>
  <c r="N44" i="4"/>
  <c r="M44" i="4"/>
  <c r="H44" i="4"/>
  <c r="D44" i="4"/>
  <c r="O43" i="4"/>
  <c r="N43" i="4"/>
  <c r="N42" i="4" s="1"/>
  <c r="M43" i="4"/>
  <c r="L43" i="4" s="1"/>
  <c r="H43" i="4"/>
  <c r="D43" i="4"/>
  <c r="O42" i="4"/>
  <c r="K42" i="4"/>
  <c r="H42" i="4" s="1"/>
  <c r="J42" i="4"/>
  <c r="I42" i="4"/>
  <c r="G42" i="4"/>
  <c r="D42" i="4" s="1"/>
  <c r="F42" i="4"/>
  <c r="E42" i="4"/>
  <c r="O41" i="4"/>
  <c r="L41" i="4" s="1"/>
  <c r="N41" i="4"/>
  <c r="M41" i="4"/>
  <c r="H41" i="4"/>
  <c r="D41" i="4"/>
  <c r="O40" i="4"/>
  <c r="N40" i="4"/>
  <c r="M40" i="4"/>
  <c r="L40" i="4" s="1"/>
  <c r="H40" i="4"/>
  <c r="D40" i="4"/>
  <c r="O39" i="4"/>
  <c r="L39" i="4" s="1"/>
  <c r="N39" i="4"/>
  <c r="M39" i="4"/>
  <c r="H39" i="4"/>
  <c r="D39" i="4"/>
  <c r="N38" i="4"/>
  <c r="M38" i="4"/>
  <c r="K38" i="4"/>
  <c r="J38" i="4"/>
  <c r="I38" i="4"/>
  <c r="H38" i="4" s="1"/>
  <c r="G38" i="4"/>
  <c r="F38" i="4"/>
  <c r="E38" i="4"/>
  <c r="D38" i="4" s="1"/>
  <c r="O37" i="4"/>
  <c r="N37" i="4"/>
  <c r="M37" i="4"/>
  <c r="L37" i="4" s="1"/>
  <c r="H37" i="4"/>
  <c r="D37" i="4"/>
  <c r="O36" i="4"/>
  <c r="L36" i="4" s="1"/>
  <c r="N36" i="4"/>
  <c r="M36" i="4"/>
  <c r="H36" i="4"/>
  <c r="D36" i="4"/>
  <c r="O35" i="4"/>
  <c r="N35" i="4"/>
  <c r="N34" i="4" s="1"/>
  <c r="M35" i="4"/>
  <c r="L35" i="4" s="1"/>
  <c r="H35" i="4"/>
  <c r="D35" i="4"/>
  <c r="O34" i="4"/>
  <c r="K34" i="4"/>
  <c r="H34" i="4" s="1"/>
  <c r="J34" i="4"/>
  <c r="I34" i="4"/>
  <c r="G34" i="4"/>
  <c r="D34" i="4" s="1"/>
  <c r="F34" i="4"/>
  <c r="E34" i="4"/>
  <c r="O33" i="4"/>
  <c r="L33" i="4" s="1"/>
  <c r="N33" i="4"/>
  <c r="M33" i="4"/>
  <c r="H33" i="4"/>
  <c r="D33" i="4"/>
  <c r="O32" i="4"/>
  <c r="N32" i="4"/>
  <c r="M32" i="4"/>
  <c r="L32" i="4" s="1"/>
  <c r="H32" i="4"/>
  <c r="D32" i="4"/>
  <c r="O31" i="4"/>
  <c r="L31" i="4" s="1"/>
  <c r="N31" i="4"/>
  <c r="M31" i="4"/>
  <c r="H31" i="4"/>
  <c r="D31" i="4"/>
  <c r="N30" i="4"/>
  <c r="M30" i="4"/>
  <c r="K30" i="4"/>
  <c r="J30" i="4"/>
  <c r="I30" i="4"/>
  <c r="H30" i="4" s="1"/>
  <c r="G30" i="4"/>
  <c r="F30" i="4"/>
  <c r="E30" i="4"/>
  <c r="D30" i="4" s="1"/>
  <c r="O29" i="4"/>
  <c r="N29" i="4"/>
  <c r="M29" i="4"/>
  <c r="L29" i="4" s="1"/>
  <c r="H29" i="4"/>
  <c r="D29" i="4"/>
  <c r="O28" i="4"/>
  <c r="L28" i="4" s="1"/>
  <c r="N28" i="4"/>
  <c r="M28" i="4"/>
  <c r="H28" i="4"/>
  <c r="D28" i="4"/>
  <c r="O27" i="4"/>
  <c r="N27" i="4"/>
  <c r="N26" i="4" s="1"/>
  <c r="M27" i="4"/>
  <c r="L27" i="4" s="1"/>
  <c r="H27" i="4"/>
  <c r="D27" i="4"/>
  <c r="O26" i="4"/>
  <c r="K26" i="4"/>
  <c r="H26" i="4" s="1"/>
  <c r="J26" i="4"/>
  <c r="I26" i="4"/>
  <c r="G26" i="4"/>
  <c r="D26" i="4" s="1"/>
  <c r="F26" i="4"/>
  <c r="E26" i="4"/>
  <c r="O25" i="4"/>
  <c r="L25" i="4" s="1"/>
  <c r="N25" i="4"/>
  <c r="M25" i="4"/>
  <c r="H25" i="4"/>
  <c r="D25" i="4"/>
  <c r="O24" i="4"/>
  <c r="N24" i="4"/>
  <c r="M24" i="4"/>
  <c r="L24" i="4" s="1"/>
  <c r="H24" i="4"/>
  <c r="D24" i="4"/>
  <c r="O23" i="4"/>
  <c r="O22" i="4" s="1"/>
  <c r="N23" i="4"/>
  <c r="M23" i="4"/>
  <c r="H23" i="4"/>
  <c r="D23" i="4"/>
  <c r="N22" i="4"/>
  <c r="M22" i="4"/>
  <c r="L22" i="4" s="1"/>
  <c r="K22" i="4"/>
  <c r="J22" i="4"/>
  <c r="I22" i="4"/>
  <c r="I62" i="4" s="1"/>
  <c r="G22" i="4"/>
  <c r="F22" i="4"/>
  <c r="F62" i="4" s="1"/>
  <c r="E22" i="4"/>
  <c r="D22" i="4" s="1"/>
  <c r="O21" i="4"/>
  <c r="N21" i="4"/>
  <c r="M21" i="4"/>
  <c r="L21" i="4" s="1"/>
  <c r="H21" i="4"/>
  <c r="D21" i="4"/>
  <c r="O20" i="4"/>
  <c r="L20" i="4" s="1"/>
  <c r="N20" i="4"/>
  <c r="M20" i="4"/>
  <c r="H20" i="4"/>
  <c r="D20" i="4"/>
  <c r="O19" i="4"/>
  <c r="N19" i="4"/>
  <c r="N18" i="4" s="1"/>
  <c r="M19" i="4"/>
  <c r="L19" i="4" s="1"/>
  <c r="H19" i="4"/>
  <c r="D19" i="4"/>
  <c r="O18" i="4"/>
  <c r="K18" i="4"/>
  <c r="H18" i="4" s="1"/>
  <c r="J18" i="4"/>
  <c r="I18" i="4"/>
  <c r="G18" i="4"/>
  <c r="G62" i="4" s="1"/>
  <c r="F18" i="4"/>
  <c r="E18" i="4"/>
  <c r="O17" i="4"/>
  <c r="L17" i="4" s="1"/>
  <c r="N17" i="4"/>
  <c r="M17" i="4"/>
  <c r="H17" i="4"/>
  <c r="D17" i="4"/>
  <c r="O14" i="4"/>
  <c r="N14" i="4"/>
  <c r="M14" i="4"/>
  <c r="L14" i="4" s="1"/>
  <c r="H14" i="4"/>
  <c r="D14" i="4"/>
  <c r="Q152" i="2"/>
  <c r="Q151" i="2"/>
  <c r="Q149" i="2"/>
  <c r="Q148" i="2"/>
  <c r="M142" i="2"/>
  <c r="K142" i="2"/>
  <c r="J142" i="2"/>
  <c r="I142" i="2"/>
  <c r="H142" i="2" s="1"/>
  <c r="G142" i="2"/>
  <c r="F142" i="2"/>
  <c r="E142" i="2"/>
  <c r="D142" i="2" s="1"/>
  <c r="K141" i="2"/>
  <c r="J141" i="2"/>
  <c r="I141" i="2"/>
  <c r="H141" i="2" s="1"/>
  <c r="G141" i="2"/>
  <c r="F141" i="2"/>
  <c r="E141" i="2"/>
  <c r="D141" i="2" s="1"/>
  <c r="K140" i="2"/>
  <c r="J140" i="2"/>
  <c r="I140" i="2"/>
  <c r="H140" i="2" s="1"/>
  <c r="G140" i="2"/>
  <c r="F140" i="2"/>
  <c r="E140" i="2"/>
  <c r="D140" i="2" s="1"/>
  <c r="M139" i="2"/>
  <c r="K139" i="2"/>
  <c r="J139" i="2"/>
  <c r="I139" i="2"/>
  <c r="H139" i="2" s="1"/>
  <c r="G139" i="2"/>
  <c r="F139" i="2"/>
  <c r="E139" i="2"/>
  <c r="D139" i="2" s="1"/>
  <c r="M138" i="2"/>
  <c r="K138" i="2"/>
  <c r="J138" i="2"/>
  <c r="I138" i="2"/>
  <c r="H138" i="2" s="1"/>
  <c r="G138" i="2"/>
  <c r="F138" i="2"/>
  <c r="E138" i="2"/>
  <c r="D138" i="2" s="1"/>
  <c r="K137" i="2"/>
  <c r="J137" i="2"/>
  <c r="I137" i="2"/>
  <c r="H137" i="2" s="1"/>
  <c r="G137" i="2"/>
  <c r="F137" i="2"/>
  <c r="E137" i="2"/>
  <c r="D137" i="2" s="1"/>
  <c r="K136" i="2"/>
  <c r="J136" i="2"/>
  <c r="I136" i="2"/>
  <c r="H136" i="2" s="1"/>
  <c r="G136" i="2"/>
  <c r="F136" i="2"/>
  <c r="E136" i="2"/>
  <c r="D136" i="2" s="1"/>
  <c r="J135" i="2"/>
  <c r="I135" i="2"/>
  <c r="G135" i="2"/>
  <c r="F135" i="2"/>
  <c r="E135" i="2"/>
  <c r="D135" i="2" s="1"/>
  <c r="M134" i="2"/>
  <c r="K134" i="2"/>
  <c r="J134" i="2"/>
  <c r="I134" i="2"/>
  <c r="H134" i="2" s="1"/>
  <c r="G134" i="2"/>
  <c r="F134" i="2"/>
  <c r="E134" i="2"/>
  <c r="D134" i="2" s="1"/>
  <c r="K133" i="2"/>
  <c r="J133" i="2"/>
  <c r="I133" i="2"/>
  <c r="H133" i="2" s="1"/>
  <c r="G133" i="2"/>
  <c r="F133" i="2"/>
  <c r="E133" i="2"/>
  <c r="D133" i="2" s="1"/>
  <c r="K132" i="2"/>
  <c r="J132" i="2"/>
  <c r="I132" i="2"/>
  <c r="H132" i="2" s="1"/>
  <c r="G132" i="2"/>
  <c r="F132" i="2"/>
  <c r="E132" i="2"/>
  <c r="D132" i="2" s="1"/>
  <c r="M131" i="2"/>
  <c r="K131" i="2"/>
  <c r="J131" i="2"/>
  <c r="I131" i="2"/>
  <c r="H131" i="2" s="1"/>
  <c r="G131" i="2"/>
  <c r="F131" i="2"/>
  <c r="E131" i="2"/>
  <c r="D131" i="2" s="1"/>
  <c r="K130" i="2"/>
  <c r="J130" i="2"/>
  <c r="I130" i="2"/>
  <c r="H130" i="2" s="1"/>
  <c r="G130" i="2"/>
  <c r="F130" i="2"/>
  <c r="E130" i="2"/>
  <c r="D130" i="2" s="1"/>
  <c r="K129" i="2"/>
  <c r="J129" i="2"/>
  <c r="I129" i="2"/>
  <c r="H129" i="2" s="1"/>
  <c r="G129" i="2"/>
  <c r="F129" i="2"/>
  <c r="E129" i="2"/>
  <c r="D129" i="2" s="1"/>
  <c r="K128" i="2"/>
  <c r="J128" i="2"/>
  <c r="I128" i="2"/>
  <c r="H128" i="2" s="1"/>
  <c r="G128" i="2"/>
  <c r="F128" i="2"/>
  <c r="E128" i="2"/>
  <c r="D128" i="2" s="1"/>
  <c r="K127" i="2"/>
  <c r="J127" i="2"/>
  <c r="I127" i="2"/>
  <c r="H127" i="2" s="1"/>
  <c r="G127" i="2"/>
  <c r="F127" i="2"/>
  <c r="E127" i="2"/>
  <c r="D127" i="2" s="1"/>
  <c r="K126" i="2"/>
  <c r="J126" i="2"/>
  <c r="I126" i="2"/>
  <c r="H126" i="2" s="1"/>
  <c r="G126" i="2"/>
  <c r="F126" i="2"/>
  <c r="E126" i="2"/>
  <c r="D126" i="2" s="1"/>
  <c r="K125" i="2"/>
  <c r="J125" i="2"/>
  <c r="I125" i="2"/>
  <c r="H125" i="2" s="1"/>
  <c r="G125" i="2"/>
  <c r="F125" i="2"/>
  <c r="E125" i="2"/>
  <c r="D125" i="2" s="1"/>
  <c r="K124" i="2"/>
  <c r="J124" i="2"/>
  <c r="I124" i="2"/>
  <c r="H124" i="2" s="1"/>
  <c r="G124" i="2"/>
  <c r="F124" i="2"/>
  <c r="E124" i="2"/>
  <c r="D124" i="2" s="1"/>
  <c r="M123" i="2"/>
  <c r="K123" i="2"/>
  <c r="J123" i="2"/>
  <c r="I123" i="2"/>
  <c r="H123" i="2" s="1"/>
  <c r="G123" i="2"/>
  <c r="F123" i="2"/>
  <c r="E123" i="2"/>
  <c r="D123" i="2" s="1"/>
  <c r="K122" i="2"/>
  <c r="J122" i="2"/>
  <c r="I122" i="2"/>
  <c r="H122" i="2" s="1"/>
  <c r="G122" i="2"/>
  <c r="F122" i="2"/>
  <c r="E122" i="2"/>
  <c r="D122" i="2" s="1"/>
  <c r="J120" i="2"/>
  <c r="I120" i="2"/>
  <c r="G120" i="2"/>
  <c r="F120" i="2"/>
  <c r="M119" i="2"/>
  <c r="O117" i="2"/>
  <c r="N117" i="2"/>
  <c r="M117" i="2"/>
  <c r="L117" i="2" s="1"/>
  <c r="H117" i="2"/>
  <c r="D117" i="2"/>
  <c r="O116" i="2"/>
  <c r="L116" i="2" s="1"/>
  <c r="N116" i="2"/>
  <c r="M116" i="2"/>
  <c r="H116" i="2"/>
  <c r="D116" i="2"/>
  <c r="O115" i="2"/>
  <c r="N115" i="2"/>
  <c r="M115" i="2"/>
  <c r="L115" i="2" s="1"/>
  <c r="H115" i="2"/>
  <c r="D115" i="2"/>
  <c r="O114" i="2"/>
  <c r="L114" i="2" s="1"/>
  <c r="N114" i="2"/>
  <c r="M114" i="2"/>
  <c r="H114" i="2"/>
  <c r="D114" i="2"/>
  <c r="O113" i="2"/>
  <c r="N113" i="2"/>
  <c r="M113" i="2"/>
  <c r="L113" i="2" s="1"/>
  <c r="H113" i="2"/>
  <c r="D113" i="2"/>
  <c r="O112" i="2"/>
  <c r="N112" i="2"/>
  <c r="N142" i="2" s="1"/>
  <c r="M112" i="2"/>
  <c r="H112" i="2"/>
  <c r="D112" i="2"/>
  <c r="M110" i="2"/>
  <c r="K110" i="2"/>
  <c r="K119" i="2" s="1"/>
  <c r="J110" i="2"/>
  <c r="J119" i="2" s="1"/>
  <c r="I110" i="2"/>
  <c r="I119" i="2" s="1"/>
  <c r="G110" i="2"/>
  <c r="G119" i="2" s="1"/>
  <c r="F110" i="2"/>
  <c r="F119" i="2" s="1"/>
  <c r="E110" i="2"/>
  <c r="E119" i="2" s="1"/>
  <c r="D110" i="2"/>
  <c r="D119" i="2" s="1"/>
  <c r="K108" i="2"/>
  <c r="J108" i="2"/>
  <c r="I108" i="2"/>
  <c r="G108" i="2"/>
  <c r="F108" i="2"/>
  <c r="E108" i="2"/>
  <c r="O106" i="2"/>
  <c r="N106" i="2"/>
  <c r="M106" i="2"/>
  <c r="L106" i="2" s="1"/>
  <c r="H106" i="2"/>
  <c r="D106" i="2"/>
  <c r="O104" i="2"/>
  <c r="L104" i="2" s="1"/>
  <c r="N104" i="2"/>
  <c r="M104" i="2"/>
  <c r="H104" i="2"/>
  <c r="D104" i="2"/>
  <c r="O102" i="2"/>
  <c r="N102" i="2"/>
  <c r="M102" i="2"/>
  <c r="L102" i="2" s="1"/>
  <c r="H102" i="2"/>
  <c r="D102" i="2"/>
  <c r="O100" i="2"/>
  <c r="L100" i="2" s="1"/>
  <c r="N100" i="2"/>
  <c r="M100" i="2"/>
  <c r="H100" i="2"/>
  <c r="D100" i="2"/>
  <c r="O98" i="2"/>
  <c r="N98" i="2"/>
  <c r="M98" i="2"/>
  <c r="L98" i="2" s="1"/>
  <c r="H98" i="2"/>
  <c r="D98" i="2"/>
  <c r="O96" i="2"/>
  <c r="L96" i="2" s="1"/>
  <c r="N96" i="2"/>
  <c r="M96" i="2"/>
  <c r="H96" i="2"/>
  <c r="D96" i="2"/>
  <c r="O94" i="2"/>
  <c r="N94" i="2"/>
  <c r="M94" i="2"/>
  <c r="L94" i="2" s="1"/>
  <c r="H94" i="2"/>
  <c r="D94" i="2"/>
  <c r="O92" i="2"/>
  <c r="L92" i="2" s="1"/>
  <c r="N92" i="2"/>
  <c r="M92" i="2"/>
  <c r="H92" i="2"/>
  <c r="D92" i="2"/>
  <c r="O90" i="2"/>
  <c r="N90" i="2"/>
  <c r="M90" i="2"/>
  <c r="L90" i="2" s="1"/>
  <c r="H90" i="2"/>
  <c r="D90" i="2"/>
  <c r="O88" i="2"/>
  <c r="L88" i="2" s="1"/>
  <c r="N88" i="2"/>
  <c r="M88" i="2"/>
  <c r="H88" i="2"/>
  <c r="D88" i="2"/>
  <c r="O86" i="2"/>
  <c r="N86" i="2"/>
  <c r="M86" i="2"/>
  <c r="L86" i="2" s="1"/>
  <c r="H86" i="2"/>
  <c r="D86" i="2"/>
  <c r="O84" i="2"/>
  <c r="N84" i="2"/>
  <c r="N134" i="2" s="1"/>
  <c r="M84" i="2"/>
  <c r="H84" i="2"/>
  <c r="D84" i="2"/>
  <c r="D108" i="2" s="1"/>
  <c r="D82" i="2"/>
  <c r="O81" i="2"/>
  <c r="N81" i="2"/>
  <c r="M81" i="2"/>
  <c r="M136" i="2" s="1"/>
  <c r="L81" i="2"/>
  <c r="H81" i="2"/>
  <c r="D81" i="2"/>
  <c r="O80" i="2"/>
  <c r="N80" i="2"/>
  <c r="M80" i="2"/>
  <c r="H80" i="2"/>
  <c r="D80" i="2"/>
  <c r="M78" i="2"/>
  <c r="M82" i="2" s="1"/>
  <c r="K78" i="2"/>
  <c r="K82" i="2" s="1"/>
  <c r="J78" i="2"/>
  <c r="J82" i="2" s="1"/>
  <c r="I78" i="2"/>
  <c r="I82" i="2" s="1"/>
  <c r="H78" i="2"/>
  <c r="H82" i="2" s="1"/>
  <c r="G78" i="2"/>
  <c r="G82" i="2" s="1"/>
  <c r="F78" i="2"/>
  <c r="F82" i="2" s="1"/>
  <c r="E78" i="2"/>
  <c r="E82" i="2" s="1"/>
  <c r="D78" i="2"/>
  <c r="O74" i="2"/>
  <c r="O135" i="2" s="1"/>
  <c r="N74" i="2"/>
  <c r="N135" i="2" s="1"/>
  <c r="M74" i="2"/>
  <c r="L74" i="2" s="1"/>
  <c r="Q146" i="2" s="1"/>
  <c r="K74" i="2"/>
  <c r="K135" i="2" s="1"/>
  <c r="K120" i="2" s="1"/>
  <c r="H74" i="2"/>
  <c r="D74" i="2"/>
  <c r="O72" i="2"/>
  <c r="N72" i="2"/>
  <c r="M72" i="2"/>
  <c r="L72" i="2"/>
  <c r="H72" i="2"/>
  <c r="D72" i="2"/>
  <c r="O71" i="2"/>
  <c r="N71" i="2"/>
  <c r="N68" i="2" s="1"/>
  <c r="M71" i="2"/>
  <c r="L71" i="2" s="1"/>
  <c r="H71" i="2"/>
  <c r="D71" i="2"/>
  <c r="O70" i="2"/>
  <c r="O68" i="2" s="1"/>
  <c r="N70" i="2"/>
  <c r="M70" i="2"/>
  <c r="L70" i="2"/>
  <c r="H70" i="2"/>
  <c r="D70" i="2"/>
  <c r="L69" i="2"/>
  <c r="H69" i="2"/>
  <c r="D69" i="2"/>
  <c r="M68" i="2"/>
  <c r="L68" i="2"/>
  <c r="K68" i="2"/>
  <c r="J68" i="2"/>
  <c r="I68" i="2"/>
  <c r="H68" i="2"/>
  <c r="G68" i="2"/>
  <c r="F68" i="2"/>
  <c r="E68" i="2"/>
  <c r="D68" i="2"/>
  <c r="O67" i="2"/>
  <c r="N67" i="2"/>
  <c r="M67" i="2"/>
  <c r="M64" i="2" s="1"/>
  <c r="L67" i="2"/>
  <c r="H67" i="2"/>
  <c r="D67" i="2"/>
  <c r="O66" i="2"/>
  <c r="L66" i="2" s="1"/>
  <c r="N66" i="2"/>
  <c r="N64" i="2" s="1"/>
  <c r="M66" i="2"/>
  <c r="H66" i="2"/>
  <c r="D66" i="2"/>
  <c r="L65" i="2"/>
  <c r="H65" i="2"/>
  <c r="D65" i="2"/>
  <c r="O64" i="2"/>
  <c r="L64" i="2"/>
  <c r="K64" i="2"/>
  <c r="J64" i="2"/>
  <c r="I64" i="2"/>
  <c r="H64" i="2"/>
  <c r="G64" i="2"/>
  <c r="F64" i="2"/>
  <c r="E64" i="2"/>
  <c r="D64" i="2"/>
  <c r="O63" i="2"/>
  <c r="O60" i="2" s="1"/>
  <c r="N63" i="2"/>
  <c r="H63" i="2"/>
  <c r="M63" i="2" s="1"/>
  <c r="L63" i="2" s="1"/>
  <c r="D63" i="2"/>
  <c r="O62" i="2"/>
  <c r="N62" i="2"/>
  <c r="M62" i="2"/>
  <c r="H62" i="2"/>
  <c r="D62" i="2"/>
  <c r="L61" i="2"/>
  <c r="H61" i="2"/>
  <c r="D61" i="2"/>
  <c r="N60" i="2"/>
  <c r="K60" i="2"/>
  <c r="J60" i="2"/>
  <c r="I60" i="2"/>
  <c r="H60" i="2"/>
  <c r="G60" i="2"/>
  <c r="F60" i="2"/>
  <c r="E60" i="2"/>
  <c r="D60" i="2"/>
  <c r="O59" i="2"/>
  <c r="N59" i="2"/>
  <c r="H59" i="2"/>
  <c r="D59" i="2"/>
  <c r="O58" i="2"/>
  <c r="N58" i="2"/>
  <c r="N56" i="2" s="1"/>
  <c r="M58" i="2"/>
  <c r="L58" i="2" s="1"/>
  <c r="H58" i="2"/>
  <c r="D58" i="2"/>
  <c r="D56" i="2" s="1"/>
  <c r="L57" i="2"/>
  <c r="H57" i="2"/>
  <c r="D57" i="2"/>
  <c r="O56" i="2"/>
  <c r="K56" i="2"/>
  <c r="J56" i="2"/>
  <c r="I56" i="2"/>
  <c r="G56" i="2"/>
  <c r="F56" i="2"/>
  <c r="E56" i="2"/>
  <c r="O55" i="2"/>
  <c r="N55" i="2"/>
  <c r="M55" i="2"/>
  <c r="H55" i="2"/>
  <c r="H52" i="2" s="1"/>
  <c r="D55" i="2"/>
  <c r="O54" i="2"/>
  <c r="N54" i="2"/>
  <c r="M54" i="2"/>
  <c r="M52" i="2" s="1"/>
  <c r="H54" i="2"/>
  <c r="D54" i="2"/>
  <c r="L53" i="2"/>
  <c r="H53" i="2"/>
  <c r="D53" i="2"/>
  <c r="N52" i="2"/>
  <c r="K52" i="2"/>
  <c r="J52" i="2"/>
  <c r="I52" i="2"/>
  <c r="G52" i="2"/>
  <c r="F52" i="2"/>
  <c r="E52" i="2"/>
  <c r="D52" i="2"/>
  <c r="O51" i="2"/>
  <c r="N51" i="2"/>
  <c r="M51" i="2"/>
  <c r="M48" i="2" s="1"/>
  <c r="H51" i="2"/>
  <c r="D51" i="2"/>
  <c r="O50" i="2"/>
  <c r="L50" i="2" s="1"/>
  <c r="N50" i="2"/>
  <c r="N48" i="2" s="1"/>
  <c r="M50" i="2"/>
  <c r="H50" i="2"/>
  <c r="H48" i="2" s="1"/>
  <c r="D50" i="2"/>
  <c r="D48" i="2" s="1"/>
  <c r="L49" i="2"/>
  <c r="H49" i="2"/>
  <c r="D49" i="2"/>
  <c r="K48" i="2"/>
  <c r="J48" i="2"/>
  <c r="I48" i="2"/>
  <c r="G48" i="2"/>
  <c r="F48" i="2"/>
  <c r="E48" i="2"/>
  <c r="O47" i="2"/>
  <c r="O44" i="2" s="1"/>
  <c r="N47" i="2"/>
  <c r="M47" i="2"/>
  <c r="H47" i="2"/>
  <c r="D47" i="2"/>
  <c r="O46" i="2"/>
  <c r="N46" i="2"/>
  <c r="M46" i="2"/>
  <c r="H46" i="2"/>
  <c r="D46" i="2"/>
  <c r="L45" i="2"/>
  <c r="H45" i="2"/>
  <c r="D45" i="2"/>
  <c r="N44" i="2"/>
  <c r="K44" i="2"/>
  <c r="J44" i="2"/>
  <c r="I44" i="2"/>
  <c r="H44" i="2"/>
  <c r="G44" i="2"/>
  <c r="F44" i="2"/>
  <c r="E44" i="2"/>
  <c r="D44" i="2"/>
  <c r="O43" i="2"/>
  <c r="O40" i="2" s="1"/>
  <c r="N43" i="2"/>
  <c r="H43" i="2"/>
  <c r="D43" i="2"/>
  <c r="O42" i="2"/>
  <c r="N42" i="2"/>
  <c r="M42" i="2"/>
  <c r="L42" i="2" s="1"/>
  <c r="H42" i="2"/>
  <c r="D42" i="2"/>
  <c r="L41" i="2"/>
  <c r="H41" i="2"/>
  <c r="D41" i="2"/>
  <c r="N40" i="2"/>
  <c r="K40" i="2"/>
  <c r="J40" i="2"/>
  <c r="I40" i="2"/>
  <c r="G40" i="2"/>
  <c r="F40" i="2"/>
  <c r="E40" i="2"/>
  <c r="O39" i="2"/>
  <c r="N39" i="2"/>
  <c r="N36" i="2" s="1"/>
  <c r="H39" i="2"/>
  <c r="M39" i="2" s="1"/>
  <c r="D39" i="2"/>
  <c r="O38" i="2"/>
  <c r="N38" i="2"/>
  <c r="M38" i="2"/>
  <c r="L38" i="2"/>
  <c r="H38" i="2"/>
  <c r="D38" i="2"/>
  <c r="L37" i="2"/>
  <c r="H37" i="2"/>
  <c r="D37" i="2"/>
  <c r="K36" i="2"/>
  <c r="J36" i="2"/>
  <c r="I36" i="2"/>
  <c r="H36" i="2"/>
  <c r="G36" i="2"/>
  <c r="F36" i="2"/>
  <c r="E36" i="2"/>
  <c r="D36" i="2"/>
  <c r="O35" i="2"/>
  <c r="N35" i="2"/>
  <c r="M35" i="2"/>
  <c r="M32" i="2" s="1"/>
  <c r="L35" i="2"/>
  <c r="H35" i="2"/>
  <c r="D35" i="2"/>
  <c r="O34" i="2"/>
  <c r="O32" i="2" s="1"/>
  <c r="N34" i="2"/>
  <c r="N32" i="2" s="1"/>
  <c r="M34" i="2"/>
  <c r="H34" i="2"/>
  <c r="D34" i="2"/>
  <c r="D32" i="2" s="1"/>
  <c r="K32" i="2"/>
  <c r="J32" i="2"/>
  <c r="I32" i="2"/>
  <c r="H32" i="2"/>
  <c r="G32" i="2"/>
  <c r="F32" i="2"/>
  <c r="E32" i="2"/>
  <c r="O31" i="2"/>
  <c r="O140" i="2" s="1"/>
  <c r="N31" i="2"/>
  <c r="N140" i="2" s="1"/>
  <c r="M31" i="2"/>
  <c r="M140" i="2" s="1"/>
  <c r="L140" i="2" s="1"/>
  <c r="L31" i="2"/>
  <c r="H31" i="2"/>
  <c r="D31" i="2"/>
  <c r="O30" i="2"/>
  <c r="O139" i="2" s="1"/>
  <c r="N30" i="2"/>
  <c r="N139" i="2" s="1"/>
  <c r="M30" i="2"/>
  <c r="L30" i="2"/>
  <c r="H30" i="2"/>
  <c r="D30" i="2"/>
  <c r="O29" i="2"/>
  <c r="O138" i="2" s="1"/>
  <c r="N29" i="2"/>
  <c r="N138" i="2" s="1"/>
  <c r="M29" i="2"/>
  <c r="L29" i="2"/>
  <c r="H29" i="2"/>
  <c r="D29" i="2"/>
  <c r="O28" i="2"/>
  <c r="O137" i="2" s="1"/>
  <c r="N28" i="2"/>
  <c r="N137" i="2" s="1"/>
  <c r="M28" i="2"/>
  <c r="L28" i="2" s="1"/>
  <c r="Q153" i="2" s="1"/>
  <c r="H28" i="2"/>
  <c r="D28" i="2"/>
  <c r="O27" i="2"/>
  <c r="N27" i="2"/>
  <c r="M27" i="2"/>
  <c r="L27" i="2" s="1"/>
  <c r="H27" i="2"/>
  <c r="D27" i="2"/>
  <c r="O26" i="2"/>
  <c r="O132" i="2" s="1"/>
  <c r="N26" i="2"/>
  <c r="N132" i="2" s="1"/>
  <c r="M26" i="2"/>
  <c r="M132" i="2" s="1"/>
  <c r="L132" i="2" s="1"/>
  <c r="H26" i="2"/>
  <c r="D26" i="2"/>
  <c r="O25" i="2"/>
  <c r="O131" i="2" s="1"/>
  <c r="N25" i="2"/>
  <c r="N131" i="2" s="1"/>
  <c r="M25" i="2"/>
  <c r="H25" i="2"/>
  <c r="D25" i="2"/>
  <c r="O24" i="2"/>
  <c r="O130" i="2" s="1"/>
  <c r="N24" i="2"/>
  <c r="N130" i="2" s="1"/>
  <c r="M24" i="2"/>
  <c r="M130" i="2" s="1"/>
  <c r="L130" i="2" s="1"/>
  <c r="L24" i="2"/>
  <c r="H24" i="2"/>
  <c r="D24" i="2"/>
  <c r="O23" i="2"/>
  <c r="O129" i="2" s="1"/>
  <c r="N23" i="2"/>
  <c r="N129" i="2" s="1"/>
  <c r="M23" i="2"/>
  <c r="H23" i="2"/>
  <c r="D23" i="2"/>
  <c r="O22" i="2"/>
  <c r="O128" i="2" s="1"/>
  <c r="N22" i="2"/>
  <c r="N128" i="2" s="1"/>
  <c r="M22" i="2"/>
  <c r="M128" i="2" s="1"/>
  <c r="L128" i="2" s="1"/>
  <c r="H22" i="2"/>
  <c r="D22" i="2"/>
  <c r="O21" i="2"/>
  <c r="O127" i="2" s="1"/>
  <c r="N21" i="2"/>
  <c r="N127" i="2" s="1"/>
  <c r="M21" i="2"/>
  <c r="L21" i="2" s="1"/>
  <c r="H21" i="2"/>
  <c r="D21" i="2"/>
  <c r="O20" i="2"/>
  <c r="O126" i="2" s="1"/>
  <c r="N20" i="2"/>
  <c r="N126" i="2" s="1"/>
  <c r="M20" i="2"/>
  <c r="L20" i="2" s="1"/>
  <c r="H20" i="2"/>
  <c r="D20" i="2"/>
  <c r="O19" i="2"/>
  <c r="O125" i="2" s="1"/>
  <c r="N19" i="2"/>
  <c r="N125" i="2" s="1"/>
  <c r="M19" i="2"/>
  <c r="L19" i="2" s="1"/>
  <c r="H19" i="2"/>
  <c r="D19" i="2"/>
  <c r="O18" i="2"/>
  <c r="O124" i="2" s="1"/>
  <c r="N18" i="2"/>
  <c r="N124" i="2" s="1"/>
  <c r="M18" i="2"/>
  <c r="M124" i="2" s="1"/>
  <c r="L124" i="2" s="1"/>
  <c r="H18" i="2"/>
  <c r="D18" i="2"/>
  <c r="O17" i="2"/>
  <c r="O123" i="2" s="1"/>
  <c r="N17" i="2"/>
  <c r="N123" i="2" s="1"/>
  <c r="M17" i="2"/>
  <c r="H17" i="2"/>
  <c r="D17" i="2"/>
  <c r="D14" i="2" s="1"/>
  <c r="O16" i="2"/>
  <c r="O122" i="2" s="1"/>
  <c r="N16" i="2"/>
  <c r="N122" i="2" s="1"/>
  <c r="M16" i="2"/>
  <c r="M122" i="2" s="1"/>
  <c r="L16" i="2"/>
  <c r="H16" i="2"/>
  <c r="D16" i="2"/>
  <c r="N14" i="2"/>
  <c r="K14" i="2"/>
  <c r="J14" i="2"/>
  <c r="I14" i="2"/>
  <c r="I76" i="2" s="1"/>
  <c r="G14" i="2"/>
  <c r="F14" i="2"/>
  <c r="F76" i="2" s="1"/>
  <c r="E14" i="2"/>
  <c r="E76" i="2" s="1"/>
  <c r="Q221" i="1"/>
  <c r="K218" i="1"/>
  <c r="H218" i="1" s="1"/>
  <c r="J218" i="1"/>
  <c r="I218" i="1"/>
  <c r="G218" i="1"/>
  <c r="D218" i="1" s="1"/>
  <c r="F218" i="1"/>
  <c r="E218" i="1"/>
  <c r="K217" i="1"/>
  <c r="J217" i="1"/>
  <c r="I217" i="1"/>
  <c r="H217" i="1"/>
  <c r="G217" i="1"/>
  <c r="F217" i="1"/>
  <c r="E217" i="1"/>
  <c r="D217" i="1"/>
  <c r="G214" i="1"/>
  <c r="O213" i="1"/>
  <c r="N213" i="1"/>
  <c r="M213" i="1"/>
  <c r="L213" i="1"/>
  <c r="H213" i="1"/>
  <c r="D213" i="1"/>
  <c r="O212" i="1"/>
  <c r="N212" i="1"/>
  <c r="M212" i="1"/>
  <c r="L212" i="1" s="1"/>
  <c r="H212" i="1"/>
  <c r="D212" i="1"/>
  <c r="O211" i="1"/>
  <c r="L211" i="1" s="1"/>
  <c r="N211" i="1"/>
  <c r="M211" i="1"/>
  <c r="H211" i="1"/>
  <c r="D211" i="1"/>
  <c r="O210" i="1"/>
  <c r="N210" i="1"/>
  <c r="M210" i="1"/>
  <c r="L210" i="1" s="1"/>
  <c r="H210" i="1"/>
  <c r="D210" i="1"/>
  <c r="O209" i="1"/>
  <c r="N209" i="1"/>
  <c r="M209" i="1"/>
  <c r="H209" i="1"/>
  <c r="D209" i="1"/>
  <c r="O208" i="1"/>
  <c r="N208" i="1"/>
  <c r="N207" i="1" s="1"/>
  <c r="M208" i="1"/>
  <c r="H208" i="1"/>
  <c r="D208" i="1"/>
  <c r="K207" i="1"/>
  <c r="K205" i="1" s="1"/>
  <c r="K214" i="1" s="1"/>
  <c r="J207" i="1"/>
  <c r="I207" i="1"/>
  <c r="H207" i="1"/>
  <c r="G207" i="1"/>
  <c r="G205" i="1" s="1"/>
  <c r="F207" i="1"/>
  <c r="E207" i="1"/>
  <c r="D207" i="1"/>
  <c r="O206" i="1"/>
  <c r="N206" i="1"/>
  <c r="M206" i="1"/>
  <c r="L206" i="1"/>
  <c r="H206" i="1"/>
  <c r="D206" i="1"/>
  <c r="N205" i="1"/>
  <c r="J205" i="1"/>
  <c r="J214" i="1" s="1"/>
  <c r="I205" i="1"/>
  <c r="F205" i="1"/>
  <c r="F214" i="1" s="1"/>
  <c r="E205" i="1"/>
  <c r="K203" i="1"/>
  <c r="J203" i="1"/>
  <c r="I203" i="1"/>
  <c r="G203" i="1"/>
  <c r="F203" i="1"/>
  <c r="E203" i="1"/>
  <c r="O202" i="1"/>
  <c r="N202" i="1"/>
  <c r="M202" i="1"/>
  <c r="L202" i="1" s="1"/>
  <c r="H202" i="1"/>
  <c r="D202" i="1"/>
  <c r="O201" i="1"/>
  <c r="N201" i="1"/>
  <c r="M201" i="1"/>
  <c r="L201" i="1"/>
  <c r="H201" i="1"/>
  <c r="D201" i="1"/>
  <c r="O200" i="1"/>
  <c r="N200" i="1"/>
  <c r="M200" i="1"/>
  <c r="L200" i="1" s="1"/>
  <c r="H200" i="1"/>
  <c r="D200" i="1"/>
  <c r="O199" i="1"/>
  <c r="N199" i="1"/>
  <c r="M199" i="1"/>
  <c r="L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N195" i="1"/>
  <c r="M195" i="1"/>
  <c r="L195" i="1"/>
  <c r="H195" i="1"/>
  <c r="D195" i="1"/>
  <c r="O194" i="1"/>
  <c r="N194" i="1"/>
  <c r="M194" i="1"/>
  <c r="L194" i="1" s="1"/>
  <c r="H194" i="1"/>
  <c r="D194" i="1"/>
  <c r="O193" i="1"/>
  <c r="N193" i="1"/>
  <c r="M193" i="1"/>
  <c r="L193" i="1"/>
  <c r="H193" i="1"/>
  <c r="D193" i="1"/>
  <c r="O192" i="1"/>
  <c r="N192" i="1"/>
  <c r="M192" i="1"/>
  <c r="L192" i="1" s="1"/>
  <c r="H192" i="1"/>
  <c r="D192" i="1"/>
  <c r="O191" i="1"/>
  <c r="L191" i="1" s="1"/>
  <c r="N191" i="1"/>
  <c r="M191" i="1"/>
  <c r="H191" i="1"/>
  <c r="D191" i="1"/>
  <c r="O190" i="1"/>
  <c r="N190" i="1"/>
  <c r="N203" i="1" s="1"/>
  <c r="M190" i="1"/>
  <c r="L190" i="1" s="1"/>
  <c r="H190" i="1"/>
  <c r="D190" i="1"/>
  <c r="O189" i="1"/>
  <c r="L189" i="1" s="1"/>
  <c r="N189" i="1"/>
  <c r="M189" i="1"/>
  <c r="H189" i="1"/>
  <c r="D189" i="1"/>
  <c r="O188" i="1"/>
  <c r="N188" i="1"/>
  <c r="M188" i="1"/>
  <c r="H188" i="1"/>
  <c r="D188" i="1"/>
  <c r="K186" i="1"/>
  <c r="O185" i="1"/>
  <c r="L185" i="1" s="1"/>
  <c r="N185" i="1"/>
  <c r="M185" i="1"/>
  <c r="H185" i="1"/>
  <c r="D185" i="1"/>
  <c r="O184" i="1"/>
  <c r="N184" i="1"/>
  <c r="M184" i="1"/>
  <c r="L184" i="1" s="1"/>
  <c r="H184" i="1"/>
  <c r="D184" i="1"/>
  <c r="O183" i="1"/>
  <c r="O186" i="1" s="1"/>
  <c r="K183" i="1"/>
  <c r="J183" i="1"/>
  <c r="J186" i="1" s="1"/>
  <c r="I183" i="1"/>
  <c r="I186" i="1" s="1"/>
  <c r="H183" i="1"/>
  <c r="H186" i="1" s="1"/>
  <c r="G183" i="1"/>
  <c r="G186" i="1" s="1"/>
  <c r="F183" i="1"/>
  <c r="F186" i="1" s="1"/>
  <c r="E183" i="1"/>
  <c r="E186" i="1" s="1"/>
  <c r="D183" i="1"/>
  <c r="D186" i="1" s="1"/>
  <c r="K181" i="1"/>
  <c r="G181" i="1"/>
  <c r="O180" i="1"/>
  <c r="L180" i="1" s="1"/>
  <c r="N180" i="1"/>
  <c r="M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N176" i="1"/>
  <c r="M176" i="1"/>
  <c r="L176" i="1"/>
  <c r="H176" i="1"/>
  <c r="D176" i="1"/>
  <c r="O175" i="1"/>
  <c r="N175" i="1"/>
  <c r="M175" i="1"/>
  <c r="L175" i="1" s="1"/>
  <c r="H175" i="1"/>
  <c r="D175" i="1"/>
  <c r="O174" i="1"/>
  <c r="L174" i="1" s="1"/>
  <c r="N174" i="1"/>
  <c r="M174" i="1"/>
  <c r="H174" i="1"/>
  <c r="D174" i="1"/>
  <c r="O173" i="1"/>
  <c r="N173" i="1"/>
  <c r="M173" i="1"/>
  <c r="L173" i="1" s="1"/>
  <c r="H173" i="1"/>
  <c r="D173" i="1"/>
  <c r="O172" i="1"/>
  <c r="L172" i="1" s="1"/>
  <c r="N172" i="1"/>
  <c r="M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N168" i="1"/>
  <c r="M168" i="1"/>
  <c r="L168" i="1"/>
  <c r="H168" i="1"/>
  <c r="D168" i="1"/>
  <c r="O167" i="1"/>
  <c r="N167" i="1"/>
  <c r="M167" i="1"/>
  <c r="L167" i="1" s="1"/>
  <c r="H167" i="1"/>
  <c r="D167" i="1"/>
  <c r="O166" i="1"/>
  <c r="L166" i="1" s="1"/>
  <c r="N166" i="1"/>
  <c r="M166" i="1"/>
  <c r="H166" i="1"/>
  <c r="D166" i="1"/>
  <c r="O165" i="1"/>
  <c r="N165" i="1"/>
  <c r="M165" i="1"/>
  <c r="L165" i="1" s="1"/>
  <c r="H165" i="1"/>
  <c r="D165" i="1"/>
  <c r="O164" i="1"/>
  <c r="L164" i="1" s="1"/>
  <c r="N164" i="1"/>
  <c r="M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N160" i="1"/>
  <c r="M160" i="1"/>
  <c r="L160" i="1"/>
  <c r="H160" i="1"/>
  <c r="D160" i="1"/>
  <c r="O159" i="1"/>
  <c r="N159" i="1"/>
  <c r="M159" i="1"/>
  <c r="L159" i="1" s="1"/>
  <c r="H159" i="1"/>
  <c r="D159" i="1"/>
  <c r="O158" i="1"/>
  <c r="N158" i="1"/>
  <c r="M158" i="1"/>
  <c r="L158" i="1"/>
  <c r="H158" i="1"/>
  <c r="D158" i="1"/>
  <c r="O157" i="1"/>
  <c r="N157" i="1"/>
  <c r="M157" i="1"/>
  <c r="L157" i="1" s="1"/>
  <c r="H157" i="1"/>
  <c r="D157" i="1"/>
  <c r="O156" i="1"/>
  <c r="L156" i="1" s="1"/>
  <c r="N156" i="1"/>
  <c r="M156" i="1"/>
  <c r="H156" i="1"/>
  <c r="D156" i="1"/>
  <c r="O155" i="1"/>
  <c r="N155" i="1"/>
  <c r="M155" i="1"/>
  <c r="L155" i="1" s="1"/>
  <c r="H155" i="1"/>
  <c r="D155" i="1"/>
  <c r="O154" i="1"/>
  <c r="N154" i="1"/>
  <c r="M154" i="1"/>
  <c r="L154" i="1"/>
  <c r="H154" i="1"/>
  <c r="D154" i="1"/>
  <c r="O153" i="1"/>
  <c r="N153" i="1"/>
  <c r="M153" i="1"/>
  <c r="L153" i="1" s="1"/>
  <c r="H153" i="1"/>
  <c r="D153" i="1"/>
  <c r="O152" i="1"/>
  <c r="N152" i="1"/>
  <c r="M152" i="1"/>
  <c r="L152" i="1"/>
  <c r="H152" i="1"/>
  <c r="D152" i="1"/>
  <c r="O151" i="1"/>
  <c r="N151" i="1"/>
  <c r="M151" i="1"/>
  <c r="L151" i="1" s="1"/>
  <c r="H151" i="1"/>
  <c r="D151" i="1"/>
  <c r="O150" i="1"/>
  <c r="N150" i="1"/>
  <c r="M150" i="1"/>
  <c r="L150" i="1"/>
  <c r="H150" i="1"/>
  <c r="D150" i="1"/>
  <c r="O149" i="1"/>
  <c r="N149" i="1"/>
  <c r="M149" i="1"/>
  <c r="L149" i="1" s="1"/>
  <c r="H149" i="1"/>
  <c r="D149" i="1"/>
  <c r="O148" i="1"/>
  <c r="L148" i="1" s="1"/>
  <c r="N148" i="1"/>
  <c r="M148" i="1"/>
  <c r="H148" i="1"/>
  <c r="H181" i="1" s="1"/>
  <c r="D148" i="1"/>
  <c r="O147" i="1"/>
  <c r="N147" i="1"/>
  <c r="M147" i="1"/>
  <c r="L147" i="1" s="1"/>
  <c r="H147" i="1"/>
  <c r="D147" i="1"/>
  <c r="O146" i="1"/>
  <c r="N146" i="1"/>
  <c r="M146" i="1"/>
  <c r="L146" i="1"/>
  <c r="H146" i="1"/>
  <c r="D146" i="1"/>
  <c r="O145" i="1"/>
  <c r="N145" i="1"/>
  <c r="M145" i="1"/>
  <c r="L145" i="1" s="1"/>
  <c r="H145" i="1"/>
  <c r="D145" i="1"/>
  <c r="D143" i="1" s="1"/>
  <c r="D181" i="1" s="1"/>
  <c r="O144" i="1"/>
  <c r="O143" i="1" s="1"/>
  <c r="N144" i="1"/>
  <c r="M144" i="1"/>
  <c r="L144" i="1"/>
  <c r="L143" i="1" s="1"/>
  <c r="H144" i="1"/>
  <c r="H143" i="1" s="1"/>
  <c r="D144" i="1"/>
  <c r="N143" i="1"/>
  <c r="M143" i="1"/>
  <c r="M181" i="1" s="1"/>
  <c r="K143" i="1"/>
  <c r="J143" i="1"/>
  <c r="J181" i="1" s="1"/>
  <c r="I143" i="1"/>
  <c r="I181" i="1" s="1"/>
  <c r="G143" i="1"/>
  <c r="F143" i="1"/>
  <c r="F181" i="1" s="1"/>
  <c r="E143" i="1"/>
  <c r="E181" i="1" s="1"/>
  <c r="M141" i="1"/>
  <c r="K141" i="1"/>
  <c r="J141" i="1"/>
  <c r="I141" i="1"/>
  <c r="G141" i="1"/>
  <c r="F141" i="1"/>
  <c r="E141" i="1"/>
  <c r="O140" i="1"/>
  <c r="N140" i="1"/>
  <c r="N141" i="1" s="1"/>
  <c r="M140" i="1"/>
  <c r="L140" i="1" s="1"/>
  <c r="H140" i="1"/>
  <c r="D140" i="1"/>
  <c r="O139" i="1"/>
  <c r="O141" i="1" s="1"/>
  <c r="N139" i="1"/>
  <c r="M139" i="1"/>
  <c r="H139" i="1"/>
  <c r="H141" i="1" s="1"/>
  <c r="D139" i="1"/>
  <c r="J137" i="1"/>
  <c r="O136" i="1"/>
  <c r="N136" i="1"/>
  <c r="M136" i="1"/>
  <c r="L136" i="1" s="1"/>
  <c r="H136" i="1"/>
  <c r="D136" i="1"/>
  <c r="O135" i="1"/>
  <c r="N135" i="1"/>
  <c r="M135" i="1"/>
  <c r="L135" i="1"/>
  <c r="H135" i="1"/>
  <c r="H133" i="1" s="1"/>
  <c r="D135" i="1"/>
  <c r="O134" i="1"/>
  <c r="N134" i="1"/>
  <c r="N133" i="1" s="1"/>
  <c r="M134" i="1"/>
  <c r="H134" i="1"/>
  <c r="D134" i="1"/>
  <c r="D133" i="1" s="1"/>
  <c r="O133" i="1"/>
  <c r="K133" i="1"/>
  <c r="I133" i="1"/>
  <c r="G133" i="1"/>
  <c r="F133" i="1"/>
  <c r="E133" i="1"/>
  <c r="O132" i="1"/>
  <c r="N132" i="1"/>
  <c r="M132" i="1"/>
  <c r="H132" i="1"/>
  <c r="D132" i="1"/>
  <c r="O131" i="1"/>
  <c r="N131" i="1"/>
  <c r="M131" i="1"/>
  <c r="L131" i="1"/>
  <c r="H131" i="1"/>
  <c r="D131" i="1"/>
  <c r="O130" i="1"/>
  <c r="N130" i="1"/>
  <c r="M130" i="1"/>
  <c r="L130" i="1" s="1"/>
  <c r="H130" i="1"/>
  <c r="D130" i="1"/>
  <c r="M129" i="1"/>
  <c r="K129" i="1"/>
  <c r="J129" i="1"/>
  <c r="I129" i="1"/>
  <c r="H129" i="1"/>
  <c r="G129" i="1"/>
  <c r="F129" i="1"/>
  <c r="E129" i="1"/>
  <c r="D129" i="1"/>
  <c r="O128" i="1"/>
  <c r="N128" i="1"/>
  <c r="M128" i="1"/>
  <c r="L128" i="1"/>
  <c r="H128" i="1"/>
  <c r="D128" i="1"/>
  <c r="O127" i="1"/>
  <c r="O125" i="1" s="1"/>
  <c r="N127" i="1"/>
  <c r="N125" i="1" s="1"/>
  <c r="M127" i="1"/>
  <c r="H127" i="1"/>
  <c r="D127" i="1"/>
  <c r="D125" i="1" s="1"/>
  <c r="O126" i="1"/>
  <c r="N126" i="1"/>
  <c r="M126" i="1"/>
  <c r="L126" i="1"/>
  <c r="H126" i="1"/>
  <c r="H125" i="1" s="1"/>
  <c r="D126" i="1"/>
  <c r="K125" i="1"/>
  <c r="J125" i="1"/>
  <c r="I125" i="1"/>
  <c r="G125" i="1"/>
  <c r="F125" i="1"/>
  <c r="E125" i="1"/>
  <c r="O124" i="1"/>
  <c r="N124" i="1"/>
  <c r="M124" i="1"/>
  <c r="L124" i="1" s="1"/>
  <c r="L121" i="1" s="1"/>
  <c r="H124" i="1"/>
  <c r="D124" i="1"/>
  <c r="O123" i="1"/>
  <c r="N123" i="1"/>
  <c r="M123" i="1"/>
  <c r="L123" i="1"/>
  <c r="H123" i="1"/>
  <c r="D123" i="1"/>
  <c r="O122" i="1"/>
  <c r="N122" i="1"/>
  <c r="M122" i="1"/>
  <c r="L122" i="1" s="1"/>
  <c r="H122" i="1"/>
  <c r="H121" i="1" s="1"/>
  <c r="D122" i="1"/>
  <c r="M121" i="1"/>
  <c r="K121" i="1"/>
  <c r="J121" i="1"/>
  <c r="I121" i="1"/>
  <c r="G121" i="1"/>
  <c r="F121" i="1"/>
  <c r="E121" i="1"/>
  <c r="D121" i="1"/>
  <c r="O120" i="1"/>
  <c r="N120" i="1"/>
  <c r="M120" i="1"/>
  <c r="L120" i="1"/>
  <c r="H120" i="1"/>
  <c r="D120" i="1"/>
  <c r="O119" i="1"/>
  <c r="O117" i="1" s="1"/>
  <c r="N119" i="1"/>
  <c r="N117" i="1" s="1"/>
  <c r="M119" i="1"/>
  <c r="L119" i="1" s="1"/>
  <c r="H119" i="1"/>
  <c r="D119" i="1"/>
  <c r="D117" i="1" s="1"/>
  <c r="O118" i="1"/>
  <c r="N118" i="1"/>
  <c r="M118" i="1"/>
  <c r="L118" i="1"/>
  <c r="H118" i="1"/>
  <c r="H117" i="1" s="1"/>
  <c r="D118" i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N115" i="1"/>
  <c r="M115" i="1"/>
  <c r="H115" i="1"/>
  <c r="D115" i="1"/>
  <c r="O114" i="1"/>
  <c r="O113" i="1" s="1"/>
  <c r="N114" i="1"/>
  <c r="M114" i="1"/>
  <c r="H114" i="1"/>
  <c r="H113" i="1" s="1"/>
  <c r="D114" i="1"/>
  <c r="D113" i="1" s="1"/>
  <c r="K113" i="1"/>
  <c r="J113" i="1"/>
  <c r="I113" i="1"/>
  <c r="G113" i="1"/>
  <c r="F113" i="1"/>
  <c r="E113" i="1"/>
  <c r="O112" i="1"/>
  <c r="N112" i="1"/>
  <c r="M112" i="1"/>
  <c r="L112" i="1"/>
  <c r="H112" i="1"/>
  <c r="D112" i="1"/>
  <c r="O111" i="1"/>
  <c r="N111" i="1"/>
  <c r="N109" i="1" s="1"/>
  <c r="M111" i="1"/>
  <c r="L111" i="1" s="1"/>
  <c r="H111" i="1"/>
  <c r="D111" i="1"/>
  <c r="D109" i="1" s="1"/>
  <c r="O110" i="1"/>
  <c r="N110" i="1"/>
  <c r="M110" i="1"/>
  <c r="H110" i="1"/>
  <c r="D110" i="1"/>
  <c r="O109" i="1"/>
  <c r="K109" i="1"/>
  <c r="J109" i="1"/>
  <c r="I109" i="1"/>
  <c r="G109" i="1"/>
  <c r="F109" i="1"/>
  <c r="E109" i="1"/>
  <c r="O108" i="1"/>
  <c r="N108" i="1"/>
  <c r="M108" i="1"/>
  <c r="H108" i="1"/>
  <c r="D108" i="1"/>
  <c r="O107" i="1"/>
  <c r="N107" i="1"/>
  <c r="M107" i="1"/>
  <c r="L107" i="1" s="1"/>
  <c r="H107" i="1"/>
  <c r="D107" i="1"/>
  <c r="O106" i="1"/>
  <c r="O105" i="1" s="1"/>
  <c r="N106" i="1"/>
  <c r="N105" i="1" s="1"/>
  <c r="M106" i="1"/>
  <c r="H106" i="1"/>
  <c r="H105" i="1" s="1"/>
  <c r="D106" i="1"/>
  <c r="D105" i="1" s="1"/>
  <c r="K105" i="1"/>
  <c r="J105" i="1"/>
  <c r="I105" i="1"/>
  <c r="G105" i="1"/>
  <c r="F105" i="1"/>
  <c r="E105" i="1"/>
  <c r="E137" i="1" s="1"/>
  <c r="O104" i="1"/>
  <c r="N104" i="1"/>
  <c r="M104" i="1"/>
  <c r="L104" i="1" s="1"/>
  <c r="H104" i="1"/>
  <c r="D104" i="1"/>
  <c r="O103" i="1"/>
  <c r="N103" i="1"/>
  <c r="M103" i="1"/>
  <c r="H103" i="1"/>
  <c r="D103" i="1"/>
  <c r="D101" i="1" s="1"/>
  <c r="O102" i="1"/>
  <c r="N102" i="1"/>
  <c r="M102" i="1"/>
  <c r="L102" i="1" s="1"/>
  <c r="H102" i="1"/>
  <c r="D102" i="1"/>
  <c r="O101" i="1"/>
  <c r="N101" i="1"/>
  <c r="K101" i="1"/>
  <c r="J101" i="1"/>
  <c r="I101" i="1"/>
  <c r="G101" i="1"/>
  <c r="F101" i="1"/>
  <c r="E101" i="1"/>
  <c r="O100" i="1"/>
  <c r="N100" i="1"/>
  <c r="M100" i="1"/>
  <c r="H100" i="1"/>
  <c r="D100" i="1"/>
  <c r="D97" i="1" s="1"/>
  <c r="O99" i="1"/>
  <c r="N99" i="1"/>
  <c r="M99" i="1"/>
  <c r="L99" i="1"/>
  <c r="H99" i="1"/>
  <c r="D99" i="1"/>
  <c r="O98" i="1"/>
  <c r="N98" i="1"/>
  <c r="N97" i="1" s="1"/>
  <c r="M98" i="1"/>
  <c r="L98" i="1" s="1"/>
  <c r="H98" i="1"/>
  <c r="D98" i="1"/>
  <c r="M97" i="1"/>
  <c r="K97" i="1"/>
  <c r="J97" i="1"/>
  <c r="I97" i="1"/>
  <c r="H97" i="1"/>
  <c r="G97" i="1"/>
  <c r="F97" i="1"/>
  <c r="E97" i="1"/>
  <c r="O96" i="1"/>
  <c r="N96" i="1"/>
  <c r="M96" i="1"/>
  <c r="L96" i="1" s="1"/>
  <c r="H96" i="1"/>
  <c r="D96" i="1"/>
  <c r="O95" i="1"/>
  <c r="O93" i="1" s="1"/>
  <c r="N95" i="1"/>
  <c r="M95" i="1"/>
  <c r="H95" i="1"/>
  <c r="D95" i="1"/>
  <c r="D93" i="1" s="1"/>
  <c r="O94" i="1"/>
  <c r="N94" i="1"/>
  <c r="M94" i="1"/>
  <c r="L94" i="1"/>
  <c r="H94" i="1"/>
  <c r="H93" i="1" s="1"/>
  <c r="D94" i="1"/>
  <c r="N93" i="1"/>
  <c r="K93" i="1"/>
  <c r="J93" i="1"/>
  <c r="I93" i="1"/>
  <c r="G93" i="1"/>
  <c r="F93" i="1"/>
  <c r="E93" i="1"/>
  <c r="O92" i="1"/>
  <c r="N92" i="1"/>
  <c r="M92" i="1"/>
  <c r="L92" i="1" s="1"/>
  <c r="H92" i="1"/>
  <c r="D92" i="1"/>
  <c r="O91" i="1"/>
  <c r="N91" i="1"/>
  <c r="M91" i="1"/>
  <c r="L91" i="1"/>
  <c r="H91" i="1"/>
  <c r="D91" i="1"/>
  <c r="O90" i="1"/>
  <c r="O218" i="1" s="1"/>
  <c r="N90" i="1"/>
  <c r="N218" i="1" s="1"/>
  <c r="M90" i="1"/>
  <c r="M218" i="1" s="1"/>
  <c r="L218" i="1" s="1"/>
  <c r="H90" i="1"/>
  <c r="D90" i="1"/>
  <c r="D88" i="1" s="1"/>
  <c r="O89" i="1"/>
  <c r="N89" i="1"/>
  <c r="M89" i="1"/>
  <c r="H89" i="1"/>
  <c r="D89" i="1"/>
  <c r="O88" i="1"/>
  <c r="K88" i="1"/>
  <c r="K85" i="1" s="1"/>
  <c r="J88" i="1"/>
  <c r="J85" i="1" s="1"/>
  <c r="I88" i="1"/>
  <c r="H88" i="1" s="1"/>
  <c r="G88" i="1"/>
  <c r="F88" i="1"/>
  <c r="F85" i="1" s="1"/>
  <c r="E88" i="1"/>
  <c r="O87" i="1"/>
  <c r="O85" i="1" s="1"/>
  <c r="N87" i="1"/>
  <c r="M87" i="1"/>
  <c r="H87" i="1"/>
  <c r="D87" i="1"/>
  <c r="D85" i="1" s="1"/>
  <c r="O86" i="1"/>
  <c r="N86" i="1"/>
  <c r="M86" i="1"/>
  <c r="L86" i="1"/>
  <c r="H86" i="1"/>
  <c r="D86" i="1"/>
  <c r="I85" i="1"/>
  <c r="H85" i="1" s="1"/>
  <c r="G85" i="1"/>
  <c r="E85" i="1"/>
  <c r="O82" i="1"/>
  <c r="N82" i="1"/>
  <c r="M82" i="1"/>
  <c r="L82" i="1" s="1"/>
  <c r="H82" i="1"/>
  <c r="D82" i="1"/>
  <c r="O81" i="1"/>
  <c r="N81" i="1"/>
  <c r="M81" i="1"/>
  <c r="L81" i="1" s="1"/>
  <c r="H81" i="1"/>
  <c r="D81" i="1"/>
  <c r="O80" i="1"/>
  <c r="N80" i="1"/>
  <c r="M80" i="1"/>
  <c r="H80" i="1"/>
  <c r="D80" i="1"/>
  <c r="O79" i="1"/>
  <c r="N79" i="1"/>
  <c r="M79" i="1"/>
  <c r="L79" i="1" s="1"/>
  <c r="H79" i="1"/>
  <c r="D79" i="1"/>
  <c r="O78" i="1"/>
  <c r="O77" i="1" s="1"/>
  <c r="N78" i="1"/>
  <c r="N77" i="1" s="1"/>
  <c r="M78" i="1"/>
  <c r="H78" i="1"/>
  <c r="D78" i="1"/>
  <c r="K77" i="1"/>
  <c r="J77" i="1"/>
  <c r="I77" i="1"/>
  <c r="H77" i="1" s="1"/>
  <c r="G77" i="1"/>
  <c r="F77" i="1"/>
  <c r="E77" i="1"/>
  <c r="D77" i="1" s="1"/>
  <c r="O76" i="1"/>
  <c r="N76" i="1"/>
  <c r="M76" i="1"/>
  <c r="L76" i="1" s="1"/>
  <c r="H76" i="1"/>
  <c r="D76" i="1"/>
  <c r="O75" i="1"/>
  <c r="N75" i="1"/>
  <c r="M75" i="1"/>
  <c r="L75" i="1" s="1"/>
  <c r="H75" i="1"/>
  <c r="D75" i="1"/>
  <c r="O74" i="1"/>
  <c r="N74" i="1"/>
  <c r="M74" i="1"/>
  <c r="M72" i="1" s="1"/>
  <c r="H74" i="1"/>
  <c r="D74" i="1"/>
  <c r="O73" i="1"/>
  <c r="O72" i="1" s="1"/>
  <c r="N73" i="1"/>
  <c r="N72" i="1" s="1"/>
  <c r="M73" i="1"/>
  <c r="H73" i="1"/>
  <c r="D73" i="1"/>
  <c r="K72" i="1"/>
  <c r="H72" i="1" s="1"/>
  <c r="J72" i="1"/>
  <c r="I72" i="1"/>
  <c r="G72" i="1"/>
  <c r="D72" i="1" s="1"/>
  <c r="F72" i="1"/>
  <c r="E72" i="1"/>
  <c r="O71" i="1"/>
  <c r="L71" i="1" s="1"/>
  <c r="N71" i="1"/>
  <c r="M71" i="1"/>
  <c r="H71" i="1"/>
  <c r="D71" i="1"/>
  <c r="O70" i="1"/>
  <c r="N70" i="1"/>
  <c r="M70" i="1"/>
  <c r="L70" i="1" s="1"/>
  <c r="H70" i="1"/>
  <c r="D70" i="1"/>
  <c r="O69" i="1"/>
  <c r="N69" i="1"/>
  <c r="N67" i="1" s="1"/>
  <c r="M69" i="1"/>
  <c r="L69" i="1" s="1"/>
  <c r="H69" i="1"/>
  <c r="D69" i="1"/>
  <c r="O68" i="1"/>
  <c r="O67" i="1" s="1"/>
  <c r="N68" i="1"/>
  <c r="M68" i="1"/>
  <c r="L68" i="1" s="1"/>
  <c r="H68" i="1"/>
  <c r="D68" i="1"/>
  <c r="K67" i="1"/>
  <c r="J67" i="1"/>
  <c r="I67" i="1"/>
  <c r="G67" i="1"/>
  <c r="F67" i="1"/>
  <c r="E67" i="1"/>
  <c r="O66" i="1"/>
  <c r="N66" i="1"/>
  <c r="M66" i="1"/>
  <c r="L66" i="1" s="1"/>
  <c r="H66" i="1"/>
  <c r="D66" i="1"/>
  <c r="O65" i="1"/>
  <c r="N65" i="1"/>
  <c r="M65" i="1"/>
  <c r="L65" i="1" s="1"/>
  <c r="H65" i="1"/>
  <c r="D65" i="1"/>
  <c r="O64" i="1"/>
  <c r="N64" i="1"/>
  <c r="M64" i="1"/>
  <c r="L64" i="1" s="1"/>
  <c r="H64" i="1"/>
  <c r="D64" i="1"/>
  <c r="O63" i="1"/>
  <c r="N63" i="1"/>
  <c r="M63" i="1"/>
  <c r="L63" i="1" s="1"/>
  <c r="H63" i="1"/>
  <c r="D63" i="1"/>
  <c r="O62" i="1"/>
  <c r="O61" i="1" s="1"/>
  <c r="N62" i="1"/>
  <c r="M62" i="1"/>
  <c r="H62" i="1"/>
  <c r="D62" i="1"/>
  <c r="K61" i="1"/>
  <c r="H61" i="1" s="1"/>
  <c r="J61" i="1"/>
  <c r="I61" i="1"/>
  <c r="G61" i="1"/>
  <c r="D61" i="1" s="1"/>
  <c r="F61" i="1"/>
  <c r="E61" i="1"/>
  <c r="O60" i="1"/>
  <c r="L60" i="1" s="1"/>
  <c r="N60" i="1"/>
  <c r="M60" i="1"/>
  <c r="H60" i="1"/>
  <c r="D60" i="1"/>
  <c r="O59" i="1"/>
  <c r="N59" i="1"/>
  <c r="M59" i="1"/>
  <c r="L59" i="1" s="1"/>
  <c r="H59" i="1"/>
  <c r="D59" i="1"/>
  <c r="O58" i="1"/>
  <c r="N58" i="1"/>
  <c r="M58" i="1"/>
  <c r="L58" i="1" s="1"/>
  <c r="L56" i="1" s="1"/>
  <c r="H58" i="1"/>
  <c r="D58" i="1"/>
  <c r="O57" i="1"/>
  <c r="O56" i="1" s="1"/>
  <c r="N57" i="1"/>
  <c r="M57" i="1"/>
  <c r="L57" i="1" s="1"/>
  <c r="H57" i="1"/>
  <c r="D57" i="1"/>
  <c r="K56" i="1"/>
  <c r="J56" i="1"/>
  <c r="I56" i="1"/>
  <c r="H56" i="1"/>
  <c r="G56" i="1"/>
  <c r="F56" i="1"/>
  <c r="E56" i="1"/>
  <c r="D56" i="1"/>
  <c r="O55" i="1"/>
  <c r="N55" i="1"/>
  <c r="M55" i="1"/>
  <c r="L55" i="1"/>
  <c r="H55" i="1"/>
  <c r="D55" i="1"/>
  <c r="O54" i="1"/>
  <c r="N54" i="1"/>
  <c r="M54" i="1"/>
  <c r="H54" i="1"/>
  <c r="D54" i="1"/>
  <c r="O53" i="1"/>
  <c r="L53" i="1" s="1"/>
  <c r="N53" i="1"/>
  <c r="M53" i="1"/>
  <c r="H53" i="1"/>
  <c r="D53" i="1"/>
  <c r="O52" i="1"/>
  <c r="N52" i="1"/>
  <c r="M52" i="1"/>
  <c r="L52" i="1" s="1"/>
  <c r="H52" i="1"/>
  <c r="D52" i="1"/>
  <c r="M51" i="1"/>
  <c r="K51" i="1"/>
  <c r="J51" i="1"/>
  <c r="I51" i="1"/>
  <c r="H51" i="1" s="1"/>
  <c r="G51" i="1"/>
  <c r="F51" i="1"/>
  <c r="E51" i="1"/>
  <c r="D51" i="1" s="1"/>
  <c r="O50" i="1"/>
  <c r="N50" i="1"/>
  <c r="M50" i="1"/>
  <c r="L50" i="1" s="1"/>
  <c r="H50" i="1"/>
  <c r="D50" i="1"/>
  <c r="O49" i="1"/>
  <c r="N49" i="1"/>
  <c r="M49" i="1"/>
  <c r="H49" i="1"/>
  <c r="D49" i="1"/>
  <c r="O48" i="1"/>
  <c r="N48" i="1"/>
  <c r="M48" i="1"/>
  <c r="M46" i="1" s="1"/>
  <c r="L48" i="1"/>
  <c r="H48" i="1"/>
  <c r="D48" i="1"/>
  <c r="O47" i="1"/>
  <c r="N47" i="1"/>
  <c r="N46" i="1" s="1"/>
  <c r="M47" i="1"/>
  <c r="H47" i="1"/>
  <c r="D47" i="1"/>
  <c r="O46" i="1"/>
  <c r="K46" i="1"/>
  <c r="J46" i="1"/>
  <c r="I46" i="1"/>
  <c r="H46" i="1" s="1"/>
  <c r="G46" i="1"/>
  <c r="F46" i="1"/>
  <c r="E46" i="1"/>
  <c r="D46" i="1" s="1"/>
  <c r="O45" i="1"/>
  <c r="N45" i="1"/>
  <c r="M45" i="1"/>
  <c r="L45" i="1" s="1"/>
  <c r="H45" i="1"/>
  <c r="D45" i="1"/>
  <c r="O44" i="1"/>
  <c r="N44" i="1"/>
  <c r="M44" i="1"/>
  <c r="L44" i="1" s="1"/>
  <c r="H44" i="1"/>
  <c r="D44" i="1"/>
  <c r="O43" i="1"/>
  <c r="N43" i="1"/>
  <c r="M43" i="1"/>
  <c r="L43" i="1" s="1"/>
  <c r="H43" i="1"/>
  <c r="D43" i="1"/>
  <c r="O42" i="1"/>
  <c r="O41" i="1" s="1"/>
  <c r="N42" i="1"/>
  <c r="N41" i="1" s="1"/>
  <c r="M42" i="1"/>
  <c r="H42" i="1"/>
  <c r="D42" i="1"/>
  <c r="K41" i="1"/>
  <c r="H41" i="1" s="1"/>
  <c r="J41" i="1"/>
  <c r="I41" i="1"/>
  <c r="G41" i="1"/>
  <c r="D41" i="1" s="1"/>
  <c r="F41" i="1"/>
  <c r="E41" i="1"/>
  <c r="O40" i="1"/>
  <c r="L40" i="1" s="1"/>
  <c r="N40" i="1"/>
  <c r="M40" i="1"/>
  <c r="H40" i="1"/>
  <c r="D40" i="1"/>
  <c r="O39" i="1"/>
  <c r="N39" i="1"/>
  <c r="N35" i="1" s="1"/>
  <c r="M39" i="1"/>
  <c r="L39" i="1" s="1"/>
  <c r="H39" i="1"/>
  <c r="D39" i="1"/>
  <c r="O38" i="1"/>
  <c r="N38" i="1"/>
  <c r="M38" i="1"/>
  <c r="L38" i="1" s="1"/>
  <c r="H38" i="1"/>
  <c r="D38" i="1"/>
  <c r="O37" i="1"/>
  <c r="N37" i="1"/>
  <c r="M37" i="1"/>
  <c r="L37" i="1" s="1"/>
  <c r="H37" i="1"/>
  <c r="D37" i="1"/>
  <c r="O36" i="1"/>
  <c r="N36" i="1"/>
  <c r="M36" i="1"/>
  <c r="L36" i="1" s="1"/>
  <c r="H36" i="1"/>
  <c r="D36" i="1"/>
  <c r="O35" i="1"/>
  <c r="K35" i="1"/>
  <c r="J35" i="1"/>
  <c r="I35" i="1"/>
  <c r="G35" i="1"/>
  <c r="F35" i="1"/>
  <c r="E35" i="1"/>
  <c r="D35" i="1" s="1"/>
  <c r="O34" i="1"/>
  <c r="N34" i="1"/>
  <c r="M34" i="1"/>
  <c r="L34" i="1" s="1"/>
  <c r="H34" i="1"/>
  <c r="D34" i="1"/>
  <c r="O33" i="1"/>
  <c r="N33" i="1"/>
  <c r="M33" i="1"/>
  <c r="L33" i="1" s="1"/>
  <c r="H33" i="1"/>
  <c r="D33" i="1"/>
  <c r="O32" i="1"/>
  <c r="O30" i="1" s="1"/>
  <c r="N32" i="1"/>
  <c r="M32" i="1"/>
  <c r="H32" i="1"/>
  <c r="D32" i="1"/>
  <c r="O31" i="1"/>
  <c r="N31" i="1"/>
  <c r="M31" i="1"/>
  <c r="M30" i="1" s="1"/>
  <c r="L31" i="1"/>
  <c r="H31" i="1"/>
  <c r="D31" i="1"/>
  <c r="N30" i="1"/>
  <c r="K30" i="1"/>
  <c r="J30" i="1"/>
  <c r="I30" i="1"/>
  <c r="H30" i="1" s="1"/>
  <c r="G30" i="1"/>
  <c r="F30" i="1"/>
  <c r="E30" i="1"/>
  <c r="D30" i="1" s="1"/>
  <c r="O29" i="1"/>
  <c r="N29" i="1"/>
  <c r="M29" i="1"/>
  <c r="H29" i="1"/>
  <c r="D29" i="1"/>
  <c r="O28" i="1"/>
  <c r="N28" i="1"/>
  <c r="M28" i="1"/>
  <c r="L28" i="1"/>
  <c r="H28" i="1"/>
  <c r="D28" i="1"/>
  <c r="O27" i="1"/>
  <c r="N27" i="1"/>
  <c r="M27" i="1"/>
  <c r="H27" i="1"/>
  <c r="D27" i="1"/>
  <c r="O26" i="1"/>
  <c r="L26" i="1" s="1"/>
  <c r="N26" i="1"/>
  <c r="M26" i="1"/>
  <c r="H26" i="1"/>
  <c r="D26" i="1"/>
  <c r="O25" i="1"/>
  <c r="N25" i="1"/>
  <c r="M25" i="1"/>
  <c r="L25" i="1" s="1"/>
  <c r="H25" i="1"/>
  <c r="D25" i="1"/>
  <c r="M24" i="1"/>
  <c r="K24" i="1"/>
  <c r="J24" i="1"/>
  <c r="I24" i="1"/>
  <c r="H24" i="1" s="1"/>
  <c r="G24" i="1"/>
  <c r="F24" i="1"/>
  <c r="E24" i="1"/>
  <c r="D24" i="1" s="1"/>
  <c r="O23" i="1"/>
  <c r="N23" i="1"/>
  <c r="M23" i="1"/>
  <c r="L23" i="1" s="1"/>
  <c r="H23" i="1"/>
  <c r="D23" i="1"/>
  <c r="O22" i="1"/>
  <c r="N22" i="1"/>
  <c r="M22" i="1"/>
  <c r="H22" i="1"/>
  <c r="D22" i="1"/>
  <c r="O21" i="1"/>
  <c r="N21" i="1"/>
  <c r="M21" i="1"/>
  <c r="L21" i="1"/>
  <c r="H21" i="1"/>
  <c r="D21" i="1"/>
  <c r="O20" i="1"/>
  <c r="N20" i="1"/>
  <c r="M20" i="1"/>
  <c r="H20" i="1"/>
  <c r="D20" i="1"/>
  <c r="O19" i="1"/>
  <c r="L19" i="1" s="1"/>
  <c r="N19" i="1"/>
  <c r="M19" i="1"/>
  <c r="H19" i="1"/>
  <c r="D19" i="1"/>
  <c r="N18" i="1"/>
  <c r="M18" i="1"/>
  <c r="K18" i="1"/>
  <c r="K17" i="1" s="1"/>
  <c r="J18" i="1"/>
  <c r="I18" i="1"/>
  <c r="H18" i="1" s="1"/>
  <c r="G18" i="1"/>
  <c r="O18" i="1" s="1"/>
  <c r="O17" i="1" s="1"/>
  <c r="F18" i="1"/>
  <c r="E18" i="1"/>
  <c r="N17" i="1"/>
  <c r="J17" i="1"/>
  <c r="I17" i="1"/>
  <c r="H17" i="1" s="1"/>
  <c r="F17" i="1"/>
  <c r="E17" i="1"/>
  <c r="O16" i="1"/>
  <c r="O217" i="1" s="1"/>
  <c r="N16" i="1"/>
  <c r="M16" i="1"/>
  <c r="M217" i="1" s="1"/>
  <c r="H16" i="1"/>
  <c r="D16" i="1"/>
  <c r="O15" i="1"/>
  <c r="L15" i="1" s="1"/>
  <c r="N15" i="1"/>
  <c r="M15" i="1"/>
  <c r="H15" i="1"/>
  <c r="D15" i="1"/>
  <c r="N14" i="1"/>
  <c r="M14" i="1"/>
  <c r="K14" i="1"/>
  <c r="J14" i="1"/>
  <c r="I14" i="1"/>
  <c r="I83" i="1" s="1"/>
  <c r="G14" i="1"/>
  <c r="F14" i="1"/>
  <c r="F83" i="1" s="1"/>
  <c r="E14" i="1"/>
  <c r="E83" i="1" s="1"/>
  <c r="N76" i="14"/>
  <c r="M76" i="14"/>
  <c r="L76" i="14"/>
  <c r="K76" i="14" s="1"/>
  <c r="J76" i="14"/>
  <c r="I76" i="14"/>
  <c r="H76" i="14"/>
  <c r="F76" i="14"/>
  <c r="E76" i="14"/>
  <c r="D76" i="14"/>
  <c r="C76" i="14" s="1"/>
  <c r="N75" i="14"/>
  <c r="M75" i="14"/>
  <c r="L75" i="14"/>
  <c r="K75" i="14" s="1"/>
  <c r="J75" i="14"/>
  <c r="I75" i="14"/>
  <c r="H75" i="14"/>
  <c r="F75" i="14"/>
  <c r="E75" i="14"/>
  <c r="D75" i="14"/>
  <c r="N74" i="14"/>
  <c r="M74" i="14"/>
  <c r="L74" i="14"/>
  <c r="K74" i="14" s="1"/>
  <c r="J74" i="14"/>
  <c r="I74" i="14"/>
  <c r="H74" i="14"/>
  <c r="G74" i="14" s="1"/>
  <c r="F74" i="14"/>
  <c r="E74" i="14"/>
  <c r="D74" i="14"/>
  <c r="N73" i="14"/>
  <c r="M73" i="14"/>
  <c r="L73" i="14"/>
  <c r="J73" i="14"/>
  <c r="I73" i="14"/>
  <c r="H73" i="14"/>
  <c r="G73" i="14" s="1"/>
  <c r="F73" i="14"/>
  <c r="E73" i="14"/>
  <c r="D73" i="14"/>
  <c r="C73" i="14" s="1"/>
  <c r="N72" i="14"/>
  <c r="M72" i="14"/>
  <c r="L72" i="14"/>
  <c r="J72" i="14"/>
  <c r="I72" i="14"/>
  <c r="H72" i="14"/>
  <c r="F72" i="14"/>
  <c r="E72" i="14"/>
  <c r="D72" i="14"/>
  <c r="C72" i="14" s="1"/>
  <c r="N71" i="14"/>
  <c r="M71" i="14"/>
  <c r="L71" i="14"/>
  <c r="K71" i="14" s="1"/>
  <c r="J71" i="14"/>
  <c r="I71" i="14"/>
  <c r="H71" i="14"/>
  <c r="F71" i="14"/>
  <c r="E71" i="14"/>
  <c r="D71" i="14"/>
  <c r="N70" i="14"/>
  <c r="M70" i="14"/>
  <c r="L70" i="14"/>
  <c r="K70" i="14" s="1"/>
  <c r="J70" i="14"/>
  <c r="I70" i="14"/>
  <c r="H70" i="14"/>
  <c r="G70" i="14" s="1"/>
  <c r="F70" i="14"/>
  <c r="E70" i="14"/>
  <c r="D70" i="14"/>
  <c r="N69" i="14"/>
  <c r="M69" i="14"/>
  <c r="L69" i="14"/>
  <c r="J69" i="14"/>
  <c r="I69" i="14"/>
  <c r="H69" i="14"/>
  <c r="G69" i="14" s="1"/>
  <c r="F69" i="14"/>
  <c r="E69" i="14"/>
  <c r="D69" i="14"/>
  <c r="C69" i="14" s="1"/>
  <c r="N68" i="14"/>
  <c r="M68" i="14"/>
  <c r="L68" i="14"/>
  <c r="J68" i="14"/>
  <c r="I68" i="14"/>
  <c r="H68" i="14"/>
  <c r="F68" i="14"/>
  <c r="E68" i="14"/>
  <c r="D68" i="14"/>
  <c r="C68" i="14" s="1"/>
  <c r="N67" i="14"/>
  <c r="M67" i="14"/>
  <c r="L67" i="14"/>
  <c r="K67" i="14" s="1"/>
  <c r="J67" i="14"/>
  <c r="I67" i="14"/>
  <c r="H67" i="14"/>
  <c r="F67" i="14"/>
  <c r="E67" i="14"/>
  <c r="D67" i="14"/>
  <c r="N66" i="14"/>
  <c r="M66" i="14"/>
  <c r="L66" i="14"/>
  <c r="K66" i="14" s="1"/>
  <c r="J66" i="14"/>
  <c r="I66" i="14"/>
  <c r="H66" i="14"/>
  <c r="G66" i="14" s="1"/>
  <c r="F66" i="14"/>
  <c r="E66" i="14"/>
  <c r="D66" i="14"/>
  <c r="N65" i="14"/>
  <c r="M65" i="14"/>
  <c r="L65" i="14"/>
  <c r="J65" i="14"/>
  <c r="I65" i="14"/>
  <c r="H65" i="14"/>
  <c r="G65" i="14" s="1"/>
  <c r="F65" i="14"/>
  <c r="E65" i="14"/>
  <c r="D65" i="14"/>
  <c r="C65" i="14" s="1"/>
  <c r="N64" i="14"/>
  <c r="M64" i="14"/>
  <c r="L64" i="14"/>
  <c r="J64" i="14"/>
  <c r="I64" i="14"/>
  <c r="H64" i="14"/>
  <c r="F64" i="14"/>
  <c r="E64" i="14"/>
  <c r="D64" i="14"/>
  <c r="C64" i="14" s="1"/>
  <c r="N63" i="14"/>
  <c r="M63" i="14"/>
  <c r="L63" i="14"/>
  <c r="K63" i="14" s="1"/>
  <c r="J63" i="14"/>
  <c r="I63" i="14"/>
  <c r="H63" i="14"/>
  <c r="F63" i="14"/>
  <c r="E63" i="14"/>
  <c r="D63" i="14"/>
  <c r="N62" i="14"/>
  <c r="M62" i="14"/>
  <c r="L62" i="14"/>
  <c r="K62" i="14" s="1"/>
  <c r="J62" i="14"/>
  <c r="I62" i="14"/>
  <c r="H62" i="14"/>
  <c r="G62" i="14" s="1"/>
  <c r="F62" i="14"/>
  <c r="E62" i="14"/>
  <c r="D62" i="14"/>
  <c r="N61" i="14"/>
  <c r="M61" i="14"/>
  <c r="L61" i="14"/>
  <c r="J61" i="14"/>
  <c r="I61" i="14"/>
  <c r="H61" i="14"/>
  <c r="G61" i="14" s="1"/>
  <c r="F61" i="14"/>
  <c r="E61" i="14"/>
  <c r="D61" i="14"/>
  <c r="C61" i="14" s="1"/>
  <c r="N60" i="14"/>
  <c r="M60" i="14"/>
  <c r="L60" i="14"/>
  <c r="J60" i="14"/>
  <c r="I60" i="14"/>
  <c r="H60" i="14"/>
  <c r="F60" i="14"/>
  <c r="E60" i="14"/>
  <c r="D60" i="14"/>
  <c r="C60" i="14" s="1"/>
  <c r="N59" i="14"/>
  <c r="M59" i="14"/>
  <c r="L59" i="14"/>
  <c r="K59" i="14" s="1"/>
  <c r="J59" i="14"/>
  <c r="I59" i="14"/>
  <c r="H59" i="14"/>
  <c r="F59" i="14"/>
  <c r="E59" i="14"/>
  <c r="D59" i="14"/>
  <c r="N58" i="14"/>
  <c r="M58" i="14"/>
  <c r="L58" i="14"/>
  <c r="K58" i="14" s="1"/>
  <c r="J58" i="14"/>
  <c r="I58" i="14"/>
  <c r="H58" i="14"/>
  <c r="G58" i="14" s="1"/>
  <c r="F58" i="14"/>
  <c r="E58" i="14"/>
  <c r="D58" i="14"/>
  <c r="N57" i="14"/>
  <c r="M57" i="14"/>
  <c r="L57" i="14"/>
  <c r="J57" i="14"/>
  <c r="I57" i="14"/>
  <c r="H57" i="14"/>
  <c r="G57" i="14" s="1"/>
  <c r="F57" i="14"/>
  <c r="E57" i="14"/>
  <c r="D57" i="14"/>
  <c r="C57" i="14" s="1"/>
  <c r="N56" i="14"/>
  <c r="M56" i="14"/>
  <c r="L56" i="14"/>
  <c r="J56" i="14"/>
  <c r="I56" i="14"/>
  <c r="H56" i="14"/>
  <c r="F56" i="14"/>
  <c r="E56" i="14"/>
  <c r="D56" i="14"/>
  <c r="C56" i="14" s="1"/>
  <c r="N55" i="14"/>
  <c r="M55" i="14"/>
  <c r="L55" i="14"/>
  <c r="K55" i="14" s="1"/>
  <c r="J55" i="14"/>
  <c r="I55" i="14"/>
  <c r="H55" i="14"/>
  <c r="F55" i="14"/>
  <c r="E55" i="14"/>
  <c r="D55" i="14"/>
  <c r="N54" i="14"/>
  <c r="M54" i="14"/>
  <c r="L54" i="14"/>
  <c r="K54" i="14" s="1"/>
  <c r="J54" i="14"/>
  <c r="I54" i="14"/>
  <c r="H54" i="14"/>
  <c r="G54" i="14" s="1"/>
  <c r="F54" i="14"/>
  <c r="E54" i="14"/>
  <c r="D54" i="14"/>
  <c r="N53" i="14"/>
  <c r="M53" i="14"/>
  <c r="L53" i="14"/>
  <c r="J53" i="14"/>
  <c r="I53" i="14"/>
  <c r="H53" i="14"/>
  <c r="G53" i="14" s="1"/>
  <c r="F53" i="14"/>
  <c r="E53" i="14"/>
  <c r="D53" i="14"/>
  <c r="C53" i="14" s="1"/>
  <c r="N52" i="14"/>
  <c r="M52" i="14"/>
  <c r="L52" i="14"/>
  <c r="J52" i="14"/>
  <c r="I52" i="14"/>
  <c r="H52" i="14"/>
  <c r="F52" i="14"/>
  <c r="E52" i="14"/>
  <c r="D52" i="14"/>
  <c r="C52" i="14" s="1"/>
  <c r="N51" i="14"/>
  <c r="M51" i="14"/>
  <c r="L51" i="14"/>
  <c r="K51" i="14" s="1"/>
  <c r="J51" i="14"/>
  <c r="I51" i="14"/>
  <c r="H51" i="14"/>
  <c r="F51" i="14"/>
  <c r="E51" i="14"/>
  <c r="D51" i="14"/>
  <c r="N50" i="14"/>
  <c r="M50" i="14"/>
  <c r="L50" i="14"/>
  <c r="K50" i="14" s="1"/>
  <c r="J50" i="14"/>
  <c r="I50" i="14"/>
  <c r="H50" i="14"/>
  <c r="G50" i="14" s="1"/>
  <c r="F50" i="14"/>
  <c r="E50" i="14"/>
  <c r="D50" i="14"/>
  <c r="N49" i="14"/>
  <c r="M49" i="14"/>
  <c r="L49" i="14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F42" i="14"/>
  <c r="E42" i="14"/>
  <c r="D42" i="14"/>
  <c r="N41" i="14"/>
  <c r="M41" i="14"/>
  <c r="L41" i="14"/>
  <c r="K41" i="14" s="1"/>
  <c r="J41" i="14"/>
  <c r="I41" i="14"/>
  <c r="H41" i="14"/>
  <c r="G41" i="14" s="1"/>
  <c r="F41" i="14"/>
  <c r="E41" i="14"/>
  <c r="D41" i="14"/>
  <c r="N40" i="14"/>
  <c r="M40" i="14"/>
  <c r="L40" i="14"/>
  <c r="J40" i="14"/>
  <c r="I40" i="14"/>
  <c r="H40" i="14"/>
  <c r="G40" i="14" s="1"/>
  <c r="F40" i="14"/>
  <c r="E40" i="14"/>
  <c r="D40" i="14"/>
  <c r="C40" i="14" s="1"/>
  <c r="N39" i="14"/>
  <c r="M39" i="14"/>
  <c r="L39" i="14"/>
  <c r="J39" i="14"/>
  <c r="I39" i="14"/>
  <c r="H39" i="14"/>
  <c r="F39" i="14"/>
  <c r="E39" i="14"/>
  <c r="D39" i="14"/>
  <c r="C39" i="14" s="1"/>
  <c r="N38" i="14"/>
  <c r="M38" i="14"/>
  <c r="L38" i="14"/>
  <c r="K38" i="14" s="1"/>
  <c r="J38" i="14"/>
  <c r="I38" i="14"/>
  <c r="H38" i="14"/>
  <c r="F38" i="14"/>
  <c r="E38" i="14"/>
  <c r="D38" i="14"/>
  <c r="N37" i="14"/>
  <c r="M37" i="14"/>
  <c r="L37" i="14"/>
  <c r="K37" i="14" s="1"/>
  <c r="J37" i="14"/>
  <c r="I37" i="14"/>
  <c r="H37" i="14"/>
  <c r="G37" i="14" s="1"/>
  <c r="F37" i="14"/>
  <c r="E37" i="14"/>
  <c r="D37" i="14"/>
  <c r="N36" i="14"/>
  <c r="M36" i="14"/>
  <c r="L36" i="14"/>
  <c r="J36" i="14"/>
  <c r="I36" i="14"/>
  <c r="H36" i="14"/>
  <c r="G36" i="14" s="1"/>
  <c r="F36" i="14"/>
  <c r="E36" i="14"/>
  <c r="D36" i="14"/>
  <c r="C36" i="14" s="1"/>
  <c r="N35" i="14"/>
  <c r="M35" i="14"/>
  <c r="L35" i="14"/>
  <c r="J35" i="14"/>
  <c r="I35" i="14"/>
  <c r="H35" i="14"/>
  <c r="F35" i="14"/>
  <c r="E35" i="14"/>
  <c r="D35" i="14"/>
  <c r="C35" i="14" s="1"/>
  <c r="N34" i="14"/>
  <c r="M34" i="14"/>
  <c r="L34" i="14"/>
  <c r="K34" i="14" s="1"/>
  <c r="J34" i="14"/>
  <c r="I34" i="14"/>
  <c r="H34" i="14"/>
  <c r="F34" i="14"/>
  <c r="E34" i="14"/>
  <c r="D34" i="14"/>
  <c r="N33" i="14"/>
  <c r="M33" i="14"/>
  <c r="L33" i="14"/>
  <c r="K33" i="14" s="1"/>
  <c r="J33" i="14"/>
  <c r="I33" i="14"/>
  <c r="H33" i="14"/>
  <c r="G33" i="14" s="1"/>
  <c r="F33" i="14"/>
  <c r="E33" i="14"/>
  <c r="D33" i="14"/>
  <c r="N32" i="14"/>
  <c r="M32" i="14"/>
  <c r="L32" i="14"/>
  <c r="J32" i="14"/>
  <c r="I32" i="14"/>
  <c r="H32" i="14"/>
  <c r="G32" i="14" s="1"/>
  <c r="F32" i="14"/>
  <c r="E32" i="14"/>
  <c r="D32" i="14"/>
  <c r="C32" i="14" s="1"/>
  <c r="N31" i="14"/>
  <c r="M31" i="14"/>
  <c r="L31" i="14"/>
  <c r="J31" i="14"/>
  <c r="I31" i="14"/>
  <c r="H31" i="14"/>
  <c r="F31" i="14"/>
  <c r="E31" i="14"/>
  <c r="D31" i="14"/>
  <c r="C31" i="14" s="1"/>
  <c r="N30" i="14"/>
  <c r="M30" i="14"/>
  <c r="L30" i="14"/>
  <c r="K30" i="14" s="1"/>
  <c r="J30" i="14"/>
  <c r="I30" i="14"/>
  <c r="H30" i="14"/>
  <c r="F30" i="14"/>
  <c r="E30" i="14"/>
  <c r="D30" i="14"/>
  <c r="N29" i="14"/>
  <c r="M29" i="14"/>
  <c r="L29" i="14"/>
  <c r="K29" i="14" s="1"/>
  <c r="J29" i="14"/>
  <c r="I29" i="14"/>
  <c r="H29" i="14"/>
  <c r="G29" i="14" s="1"/>
  <c r="F29" i="14"/>
  <c r="E29" i="14"/>
  <c r="D29" i="14"/>
  <c r="N28" i="14"/>
  <c r="M28" i="14"/>
  <c r="L28" i="14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M25" i="14"/>
  <c r="L25" i="14"/>
  <c r="K25" i="14" s="1"/>
  <c r="J25" i="14"/>
  <c r="I25" i="14"/>
  <c r="H25" i="14"/>
  <c r="G25" i="14" s="1"/>
  <c r="F25" i="14"/>
  <c r="E25" i="14"/>
  <c r="D25" i="14"/>
  <c r="C25" i="14" s="1"/>
  <c r="N24" i="14"/>
  <c r="M24" i="14"/>
  <c r="L24" i="14"/>
  <c r="K24" i="14" s="1"/>
  <c r="J24" i="14"/>
  <c r="I24" i="14"/>
  <c r="H24" i="14"/>
  <c r="G24" i="14" s="1"/>
  <c r="F24" i="14"/>
  <c r="E24" i="14"/>
  <c r="D24" i="14"/>
  <c r="C24" i="14" s="1"/>
  <c r="N23" i="14"/>
  <c r="M23" i="14"/>
  <c r="L23" i="14"/>
  <c r="K23" i="14" s="1"/>
  <c r="J23" i="14"/>
  <c r="I23" i="14"/>
  <c r="H23" i="14"/>
  <c r="G23" i="14" s="1"/>
  <c r="F23" i="14"/>
  <c r="E23" i="14"/>
  <c r="D23" i="14"/>
  <c r="C23" i="14" s="1"/>
  <c r="N22" i="14"/>
  <c r="M22" i="14"/>
  <c r="L22" i="14"/>
  <c r="K22" i="14" s="1"/>
  <c r="J22" i="14"/>
  <c r="I22" i="14"/>
  <c r="H22" i="14"/>
  <c r="G22" i="14" s="1"/>
  <c r="F22" i="14"/>
  <c r="E22" i="14"/>
  <c r="D22" i="14"/>
  <c r="C22" i="14" s="1"/>
  <c r="N21" i="14"/>
  <c r="M21" i="14"/>
  <c r="L21" i="14"/>
  <c r="K21" i="14" s="1"/>
  <c r="J21" i="14"/>
  <c r="I21" i="14"/>
  <c r="H21" i="14"/>
  <c r="G21" i="14" s="1"/>
  <c r="F21" i="14"/>
  <c r="E21" i="14"/>
  <c r="D21" i="14"/>
  <c r="C21" i="14" s="1"/>
  <c r="N20" i="14"/>
  <c r="M20" i="14"/>
  <c r="L20" i="14"/>
  <c r="K20" i="14" s="1"/>
  <c r="J20" i="14"/>
  <c r="I20" i="14"/>
  <c r="H20" i="14"/>
  <c r="G20" i="14" s="1"/>
  <c r="F20" i="14"/>
  <c r="E20" i="14"/>
  <c r="D20" i="14"/>
  <c r="C20" i="14" s="1"/>
  <c r="N19" i="14"/>
  <c r="M19" i="14"/>
  <c r="L19" i="14"/>
  <c r="K19" i="14" s="1"/>
  <c r="J19" i="14"/>
  <c r="I19" i="14"/>
  <c r="H19" i="14"/>
  <c r="G19" i="14" s="1"/>
  <c r="F19" i="14"/>
  <c r="E19" i="14"/>
  <c r="D19" i="14"/>
  <c r="C19" i="14" s="1"/>
  <c r="N18" i="14"/>
  <c r="M18" i="14"/>
  <c r="L18" i="14"/>
  <c r="K18" i="14" s="1"/>
  <c r="J18" i="14"/>
  <c r="I18" i="14"/>
  <c r="H18" i="14"/>
  <c r="G18" i="14" s="1"/>
  <c r="F18" i="14"/>
  <c r="E18" i="14"/>
  <c r="D18" i="14"/>
  <c r="C18" i="14" s="1"/>
  <c r="N17" i="14"/>
  <c r="M17" i="14"/>
  <c r="L17" i="14"/>
  <c r="K17" i="14" s="1"/>
  <c r="J17" i="14"/>
  <c r="I17" i="14"/>
  <c r="H17" i="14"/>
  <c r="G17" i="14" s="1"/>
  <c r="F17" i="14"/>
  <c r="E17" i="14"/>
  <c r="D17" i="14"/>
  <c r="C17" i="14" s="1"/>
  <c r="N16" i="14"/>
  <c r="M16" i="14"/>
  <c r="L16" i="14"/>
  <c r="K16" i="14" s="1"/>
  <c r="J16" i="14"/>
  <c r="I16" i="14"/>
  <c r="H16" i="14"/>
  <c r="G16" i="14" s="1"/>
  <c r="F16" i="14"/>
  <c r="E16" i="14"/>
  <c r="D16" i="14"/>
  <c r="C16" i="14" s="1"/>
  <c r="N15" i="14"/>
  <c r="M15" i="14"/>
  <c r="L15" i="14"/>
  <c r="K15" i="14" s="1"/>
  <c r="J15" i="14"/>
  <c r="I15" i="14"/>
  <c r="H15" i="14"/>
  <c r="G15" i="14" s="1"/>
  <c r="F15" i="14"/>
  <c r="E15" i="14"/>
  <c r="D15" i="14"/>
  <c r="C15" i="14" s="1"/>
  <c r="N14" i="14"/>
  <c r="M14" i="14"/>
  <c r="L14" i="14"/>
  <c r="K14" i="14" s="1"/>
  <c r="J14" i="14"/>
  <c r="I14" i="14"/>
  <c r="H14" i="14"/>
  <c r="G14" i="14" s="1"/>
  <c r="F14" i="14"/>
  <c r="E14" i="14"/>
  <c r="D14" i="14"/>
  <c r="C14" i="14" s="1"/>
  <c r="N13" i="14"/>
  <c r="M13" i="14"/>
  <c r="L13" i="14"/>
  <c r="L77" i="14" s="1"/>
  <c r="J13" i="14"/>
  <c r="I13" i="14"/>
  <c r="H13" i="14"/>
  <c r="H77" i="14" s="1"/>
  <c r="F13" i="14"/>
  <c r="E13" i="14"/>
  <c r="D13" i="14"/>
  <c r="D77" i="14" s="1"/>
  <c r="E97" i="11"/>
  <c r="E95" i="11" s="1"/>
  <c r="D95" i="11"/>
  <c r="C95" i="11"/>
  <c r="E93" i="11"/>
  <c r="E92" i="11"/>
  <c r="E91" i="11"/>
  <c r="D90" i="11"/>
  <c r="C90" i="11"/>
  <c r="E90" i="11" s="1"/>
  <c r="E88" i="11"/>
  <c r="E86" i="11"/>
  <c r="E85" i="11"/>
  <c r="E84" i="11"/>
  <c r="E83" i="11" s="1"/>
  <c r="D83" i="11"/>
  <c r="C83" i="11"/>
  <c r="C67" i="11" s="1"/>
  <c r="E82" i="11"/>
  <c r="E81" i="11"/>
  <c r="E80" i="11"/>
  <c r="E79" i="11"/>
  <c r="E78" i="11"/>
  <c r="E77" i="11"/>
  <c r="E76" i="11"/>
  <c r="E74" i="11"/>
  <c r="E73" i="11"/>
  <c r="E72" i="11"/>
  <c r="E71" i="11"/>
  <c r="E70" i="11"/>
  <c r="E68" i="11"/>
  <c r="E67" i="11" s="1"/>
  <c r="D68" i="11"/>
  <c r="C68" i="11"/>
  <c r="D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 s="1"/>
  <c r="E42" i="11" s="1"/>
  <c r="E41" i="11" s="1"/>
  <c r="D43" i="11"/>
  <c r="D42" i="11" s="1"/>
  <c r="D41" i="11" s="1"/>
  <c r="C43" i="11"/>
  <c r="C42" i="11" s="1"/>
  <c r="C41" i="11" s="1"/>
  <c r="E40" i="11"/>
  <c r="E39" i="11"/>
  <c r="E38" i="11"/>
  <c r="E36" i="11" s="1"/>
  <c r="E35" i="11" s="1"/>
  <c r="E37" i="11"/>
  <c r="D36" i="11"/>
  <c r="D35" i="11" s="1"/>
  <c r="C36" i="11"/>
  <c r="C35" i="11" s="1"/>
  <c r="E34" i="11"/>
  <c r="E33" i="11"/>
  <c r="E32" i="11"/>
  <c r="E31" i="11"/>
  <c r="E30" i="11"/>
  <c r="E27" i="11" s="1"/>
  <c r="E29" i="11"/>
  <c r="E28" i="11"/>
  <c r="D27" i="11"/>
  <c r="C27" i="11"/>
  <c r="E26" i="11"/>
  <c r="E25" i="11"/>
  <c r="E24" i="11"/>
  <c r="E23" i="11" s="1"/>
  <c r="E22" i="11" s="1"/>
  <c r="D23" i="11"/>
  <c r="D22" i="11" s="1"/>
  <c r="C23" i="11"/>
  <c r="C22" i="11" s="1"/>
  <c r="E21" i="11"/>
  <c r="E20" i="11"/>
  <c r="E18" i="11" s="1"/>
  <c r="E19" i="11"/>
  <c r="D18" i="11"/>
  <c r="C18" i="11"/>
  <c r="E17" i="11"/>
  <c r="E16" i="11"/>
  <c r="E15" i="11"/>
  <c r="E14" i="11"/>
  <c r="D14" i="11"/>
  <c r="C14" i="11"/>
  <c r="E13" i="11"/>
  <c r="E12" i="11"/>
  <c r="D12" i="11"/>
  <c r="C12" i="11"/>
  <c r="C11" i="11" s="1"/>
  <c r="D11" i="11"/>
  <c r="D94" i="11" s="1"/>
  <c r="D99" i="11" s="1"/>
  <c r="E141" i="15" l="1"/>
  <c r="J139" i="15"/>
  <c r="I141" i="15"/>
  <c r="Q146" i="15"/>
  <c r="L21" i="15"/>
  <c r="L75" i="15"/>
  <c r="N142" i="15"/>
  <c r="L15" i="15"/>
  <c r="N15" i="15"/>
  <c r="N19" i="15" s="1"/>
  <c r="L58" i="15"/>
  <c r="L86" i="15"/>
  <c r="Q148" i="15"/>
  <c r="O15" i="15"/>
  <c r="O19" i="15" s="1"/>
  <c r="G19" i="15"/>
  <c r="K19" i="15"/>
  <c r="K141" i="15" s="1"/>
  <c r="K139" i="15" s="1"/>
  <c r="M111" i="15"/>
  <c r="M119" i="15"/>
  <c r="L122" i="15"/>
  <c r="Q150" i="15" s="1"/>
  <c r="O138" i="15"/>
  <c r="L136" i="15"/>
  <c r="M138" i="15"/>
  <c r="I142" i="15"/>
  <c r="M15" i="15"/>
  <c r="M19" i="15" s="1"/>
  <c r="G25" i="15"/>
  <c r="D25" i="15" s="1"/>
  <c r="K25" i="15"/>
  <c r="H25" i="15" s="1"/>
  <c r="L51" i="15"/>
  <c r="D58" i="15"/>
  <c r="L63" i="15"/>
  <c r="Q153" i="15" s="1"/>
  <c r="L71" i="15"/>
  <c r="L74" i="15"/>
  <c r="L80" i="15"/>
  <c r="F142" i="15"/>
  <c r="F139" i="15" s="1"/>
  <c r="K142" i="15"/>
  <c r="N86" i="15"/>
  <c r="L84" i="15"/>
  <c r="H89" i="15"/>
  <c r="L96" i="15"/>
  <c r="L104" i="15"/>
  <c r="D111" i="15"/>
  <c r="O119" i="15"/>
  <c r="M129" i="15"/>
  <c r="E143" i="15"/>
  <c r="D143" i="15" s="1"/>
  <c r="I144" i="15"/>
  <c r="H144" i="15" s="1"/>
  <c r="N21" i="15"/>
  <c r="N25" i="15" s="1"/>
  <c r="O69" i="15"/>
  <c r="L69" i="15" s="1"/>
  <c r="M81" i="15"/>
  <c r="L124" i="15"/>
  <c r="O134" i="15"/>
  <c r="O145" i="15" s="1"/>
  <c r="L132" i="15"/>
  <c r="E142" i="15"/>
  <c r="D142" i="15" s="1"/>
  <c r="O21" i="15"/>
  <c r="O25" i="15" s="1"/>
  <c r="L25" i="15" s="1"/>
  <c r="L83" i="15"/>
  <c r="Q151" i="15" s="1"/>
  <c r="L113" i="15"/>
  <c r="D145" i="15"/>
  <c r="L45" i="15"/>
  <c r="Q154" i="15" s="1"/>
  <c r="L53" i="15"/>
  <c r="H58" i="15"/>
  <c r="L65" i="15"/>
  <c r="L73" i="15"/>
  <c r="D81" i="15"/>
  <c r="J142" i="15"/>
  <c r="M89" i="15"/>
  <c r="L89" i="15" s="1"/>
  <c r="O111" i="15"/>
  <c r="O142" i="15" s="1"/>
  <c r="L98" i="15"/>
  <c r="L106" i="15"/>
  <c r="E144" i="15"/>
  <c r="D144" i="15" s="1"/>
  <c r="I145" i="15"/>
  <c r="H145" i="15" s="1"/>
  <c r="M115" i="7"/>
  <c r="N115" i="7"/>
  <c r="L39" i="7"/>
  <c r="Q117" i="7"/>
  <c r="D115" i="7"/>
  <c r="Q125" i="7"/>
  <c r="O39" i="7"/>
  <c r="O115" i="7" s="1"/>
  <c r="L56" i="7"/>
  <c r="L41" i="7"/>
  <c r="Q126" i="7"/>
  <c r="L92" i="7"/>
  <c r="L108" i="7"/>
  <c r="N62" i="4"/>
  <c r="S262" i="4"/>
  <c r="D161" i="4"/>
  <c r="H62" i="4"/>
  <c r="L30" i="4"/>
  <c r="N79" i="4"/>
  <c r="E62" i="4"/>
  <c r="D62" i="4" s="1"/>
  <c r="L256" i="4"/>
  <c r="L83" i="4"/>
  <c r="M81" i="4"/>
  <c r="L155" i="4"/>
  <c r="M153" i="4"/>
  <c r="L153" i="4" s="1"/>
  <c r="K252" i="4"/>
  <c r="H252" i="4" s="1"/>
  <c r="H243" i="4" s="1"/>
  <c r="H171" i="4"/>
  <c r="G225" i="4"/>
  <c r="O248" i="4"/>
  <c r="L248" i="4" s="1"/>
  <c r="D18" i="4"/>
  <c r="L23" i="4"/>
  <c r="S257" i="4" s="1"/>
  <c r="K62" i="4"/>
  <c r="L75" i="4"/>
  <c r="O153" i="4"/>
  <c r="O161" i="4" s="1"/>
  <c r="I167" i="4"/>
  <c r="H163" i="4"/>
  <c r="H167" i="4" s="1"/>
  <c r="O171" i="4"/>
  <c r="O215" i="4"/>
  <c r="K225" i="4"/>
  <c r="F242" i="4"/>
  <c r="H242" i="4"/>
  <c r="O246" i="4"/>
  <c r="M18" i="4"/>
  <c r="L18" i="4" s="1"/>
  <c r="M26" i="4"/>
  <c r="L26" i="4" s="1"/>
  <c r="O30" i="4"/>
  <c r="M34" i="4"/>
  <c r="L34" i="4" s="1"/>
  <c r="O38" i="4"/>
  <c r="L38" i="4" s="1"/>
  <c r="M42" i="4"/>
  <c r="L42" i="4" s="1"/>
  <c r="O46" i="4"/>
  <c r="L46" i="4" s="1"/>
  <c r="M50" i="4"/>
  <c r="L50" i="4" s="1"/>
  <c r="H54" i="4"/>
  <c r="M58" i="4"/>
  <c r="L58" i="4" s="1"/>
  <c r="L59" i="4"/>
  <c r="L67" i="4"/>
  <c r="L246" i="4" s="1"/>
  <c r="M245" i="4"/>
  <c r="M79" i="4"/>
  <c r="L71" i="4"/>
  <c r="O254" i="4"/>
  <c r="L254" i="4" s="1"/>
  <c r="O256" i="4"/>
  <c r="I79" i="4"/>
  <c r="H75" i="4"/>
  <c r="H79" i="4" s="1"/>
  <c r="O251" i="4"/>
  <c r="L86" i="4"/>
  <c r="L123" i="4"/>
  <c r="E167" i="4"/>
  <c r="D163" i="4"/>
  <c r="D167" i="4" s="1"/>
  <c r="D179" i="4"/>
  <c r="D225" i="4" s="1"/>
  <c r="H187" i="4"/>
  <c r="L191" i="4"/>
  <c r="L194" i="4"/>
  <c r="N195" i="4"/>
  <c r="L199" i="4"/>
  <c r="L211" i="4"/>
  <c r="L218" i="4"/>
  <c r="O227" i="4"/>
  <c r="O242" i="4" s="1"/>
  <c r="L237" i="4"/>
  <c r="G242" i="4"/>
  <c r="K243" i="4"/>
  <c r="H161" i="4"/>
  <c r="M167" i="4"/>
  <c r="L163" i="4"/>
  <c r="L167" i="4" s="1"/>
  <c r="M251" i="4"/>
  <c r="L251" i="4" s="1"/>
  <c r="M54" i="4"/>
  <c r="L54" i="4" s="1"/>
  <c r="N256" i="4"/>
  <c r="N251" i="4"/>
  <c r="L159" i="4"/>
  <c r="M157" i="4"/>
  <c r="L157" i="4" s="1"/>
  <c r="S266" i="4"/>
  <c r="M256" i="4"/>
  <c r="H22" i="4"/>
  <c r="D54" i="4"/>
  <c r="M64" i="4"/>
  <c r="H64" i="4"/>
  <c r="H69" i="4" s="1"/>
  <c r="L68" i="4"/>
  <c r="L247" i="4" s="1"/>
  <c r="N245" i="4"/>
  <c r="E79" i="4"/>
  <c r="D75" i="4"/>
  <c r="D79" i="4" s="1"/>
  <c r="O79" i="4"/>
  <c r="G161" i="4"/>
  <c r="K161" i="4"/>
  <c r="L84" i="4"/>
  <c r="L110" i="4"/>
  <c r="L147" i="4"/>
  <c r="J225" i="4"/>
  <c r="F225" i="4"/>
  <c r="H203" i="4"/>
  <c r="L207" i="4"/>
  <c r="L210" i="4"/>
  <c r="L215" i="4"/>
  <c r="D233" i="4"/>
  <c r="D242" i="4" s="1"/>
  <c r="M233" i="4"/>
  <c r="L233" i="4" s="1"/>
  <c r="K242" i="4"/>
  <c r="D243" i="4"/>
  <c r="N246" i="4"/>
  <c r="L166" i="4"/>
  <c r="S260" i="4" s="1"/>
  <c r="L183" i="4"/>
  <c r="L187" i="4"/>
  <c r="L190" i="4"/>
  <c r="H199" i="4"/>
  <c r="L203" i="4"/>
  <c r="L206" i="4"/>
  <c r="H215" i="4"/>
  <c r="L219" i="4"/>
  <c r="L222" i="4"/>
  <c r="M171" i="4"/>
  <c r="M175" i="4"/>
  <c r="L175" i="4" s="1"/>
  <c r="H183" i="4"/>
  <c r="D187" i="4"/>
  <c r="D191" i="4"/>
  <c r="D195" i="4"/>
  <c r="D199" i="4"/>
  <c r="D203" i="4"/>
  <c r="D207" i="4"/>
  <c r="D211" i="4"/>
  <c r="D215" i="4"/>
  <c r="D219" i="4"/>
  <c r="M227" i="4"/>
  <c r="L227" i="4" s="1"/>
  <c r="N250" i="4"/>
  <c r="J252" i="4"/>
  <c r="J243" i="4" s="1"/>
  <c r="N171" i="4"/>
  <c r="N252" i="4" s="1"/>
  <c r="N175" i="4"/>
  <c r="N225" i="4" s="1"/>
  <c r="N227" i="4"/>
  <c r="N242" i="4" s="1"/>
  <c r="L122" i="2"/>
  <c r="L39" i="2"/>
  <c r="L36" i="2" s="1"/>
  <c r="M36" i="2"/>
  <c r="M43" i="2"/>
  <c r="L43" i="2" s="1"/>
  <c r="L40" i="2" s="1"/>
  <c r="H40" i="2"/>
  <c r="O142" i="2"/>
  <c r="O110" i="2"/>
  <c r="O119" i="2" s="1"/>
  <c r="L112" i="2"/>
  <c r="L110" i="2" s="1"/>
  <c r="L119" i="2" s="1"/>
  <c r="L123" i="2"/>
  <c r="G76" i="2"/>
  <c r="M14" i="2"/>
  <c r="H14" i="2"/>
  <c r="H76" i="2" s="1"/>
  <c r="L18" i="2"/>
  <c r="L23" i="2"/>
  <c r="L26" i="2"/>
  <c r="O133" i="2"/>
  <c r="O120" i="2" s="1"/>
  <c r="O141" i="2"/>
  <c r="O36" i="2"/>
  <c r="M40" i="2"/>
  <c r="O48" i="2"/>
  <c r="L51" i="2"/>
  <c r="L48" i="2" s="1"/>
  <c r="L54" i="2"/>
  <c r="M59" i="2"/>
  <c r="L59" i="2" s="1"/>
  <c r="L56" i="2" s="1"/>
  <c r="H56" i="2"/>
  <c r="L62" i="2"/>
  <c r="L60" i="2" s="1"/>
  <c r="M60" i="2"/>
  <c r="M108" i="2"/>
  <c r="D120" i="2"/>
  <c r="M135" i="2"/>
  <c r="L135" i="2" s="1"/>
  <c r="L139" i="2"/>
  <c r="N76" i="2"/>
  <c r="N136" i="2"/>
  <c r="N78" i="2"/>
  <c r="N82" i="2" s="1"/>
  <c r="M127" i="2"/>
  <c r="L127" i="2" s="1"/>
  <c r="L131" i="2"/>
  <c r="J76" i="2"/>
  <c r="O14" i="2"/>
  <c r="L22" i="2"/>
  <c r="Q147" i="2"/>
  <c r="D40" i="2"/>
  <c r="D76" i="2" s="1"/>
  <c r="L47" i="2"/>
  <c r="L55" i="2"/>
  <c r="O136" i="2"/>
  <c r="L136" i="2" s="1"/>
  <c r="O78" i="2"/>
  <c r="O82" i="2" s="1"/>
  <c r="L80" i="2"/>
  <c r="O134" i="2"/>
  <c r="O108" i="2"/>
  <c r="L84" i="2"/>
  <c r="L108" i="2" s="1"/>
  <c r="H110" i="2"/>
  <c r="H119" i="2" s="1"/>
  <c r="E120" i="2"/>
  <c r="M126" i="2"/>
  <c r="L126" i="2" s="1"/>
  <c r="L134" i="2"/>
  <c r="H135" i="2"/>
  <c r="M137" i="2"/>
  <c r="L137" i="2" s="1"/>
  <c r="M141" i="2"/>
  <c r="L141" i="2" s="1"/>
  <c r="L46" i="2"/>
  <c r="L44" i="2" s="1"/>
  <c r="M44" i="2"/>
  <c r="L138" i="2"/>
  <c r="L142" i="2"/>
  <c r="K76" i="2"/>
  <c r="N120" i="2"/>
  <c r="L17" i="2"/>
  <c r="Q144" i="2" s="1"/>
  <c r="L25" i="2"/>
  <c r="N133" i="2"/>
  <c r="L34" i="2"/>
  <c r="L32" i="2" s="1"/>
  <c r="N141" i="2"/>
  <c r="O52" i="2"/>
  <c r="H108" i="2"/>
  <c r="H120" i="2"/>
  <c r="M125" i="2"/>
  <c r="L125" i="2" s="1"/>
  <c r="M129" i="2"/>
  <c r="L129" i="2" s="1"/>
  <c r="M133" i="2"/>
  <c r="L133" i="2" s="1"/>
  <c r="N108" i="2"/>
  <c r="N110" i="2"/>
  <c r="N119" i="2" s="1"/>
  <c r="G83" i="1"/>
  <c r="D17" i="1"/>
  <c r="L97" i="1"/>
  <c r="L217" i="1"/>
  <c r="L35" i="1"/>
  <c r="L67" i="1"/>
  <c r="L30" i="1"/>
  <c r="M109" i="1"/>
  <c r="L110" i="1"/>
  <c r="L109" i="1" s="1"/>
  <c r="O24" i="1"/>
  <c r="N51" i="1"/>
  <c r="M67" i="1"/>
  <c r="D137" i="1"/>
  <c r="N129" i="1"/>
  <c r="L139" i="1"/>
  <c r="N181" i="1"/>
  <c r="H203" i="1"/>
  <c r="L209" i="1"/>
  <c r="O207" i="1"/>
  <c r="K83" i="1"/>
  <c r="K215" i="1" s="1"/>
  <c r="O14" i="1"/>
  <c r="G17" i="1"/>
  <c r="D18" i="1"/>
  <c r="L22" i="1"/>
  <c r="Q225" i="1" s="1"/>
  <c r="L29" i="1"/>
  <c r="L32" i="1"/>
  <c r="M35" i="1"/>
  <c r="M41" i="1"/>
  <c r="L42" i="1"/>
  <c r="L41" i="1" s="1"/>
  <c r="L49" i="1"/>
  <c r="N56" i="1"/>
  <c r="M61" i="1"/>
  <c r="L62" i="1"/>
  <c r="L61" i="1" s="1"/>
  <c r="H67" i="1"/>
  <c r="M105" i="1"/>
  <c r="L188" i="1"/>
  <c r="L203" i="1" s="1"/>
  <c r="M203" i="1"/>
  <c r="O205" i="1"/>
  <c r="O214" i="1" s="1"/>
  <c r="L208" i="1"/>
  <c r="M207" i="1"/>
  <c r="I215" i="1"/>
  <c r="L18" i="1"/>
  <c r="Q227" i="1"/>
  <c r="L181" i="1"/>
  <c r="J83" i="1"/>
  <c r="J215" i="1" s="1"/>
  <c r="N217" i="1"/>
  <c r="N24" i="1"/>
  <c r="N83" i="1" s="1"/>
  <c r="N215" i="1" s="1"/>
  <c r="O51" i="1"/>
  <c r="M56" i="1"/>
  <c r="M83" i="1" s="1"/>
  <c r="D14" i="1"/>
  <c r="H14" i="1"/>
  <c r="L14" i="1"/>
  <c r="L16" i="1"/>
  <c r="M17" i="1"/>
  <c r="L20" i="1"/>
  <c r="L27" i="1"/>
  <c r="L24" i="1" s="1"/>
  <c r="H35" i="1"/>
  <c r="L47" i="1"/>
  <c r="L46" i="1" s="1"/>
  <c r="L54" i="1"/>
  <c r="L51" i="1" s="1"/>
  <c r="N61" i="1"/>
  <c r="D67" i="1"/>
  <c r="L74" i="1"/>
  <c r="Q224" i="1" s="1"/>
  <c r="M77" i="1"/>
  <c r="Q222" i="1"/>
  <c r="G137" i="1"/>
  <c r="F137" i="1"/>
  <c r="F215" i="1" s="1"/>
  <c r="K137" i="1"/>
  <c r="M88" i="1"/>
  <c r="M85" i="1" s="1"/>
  <c r="M137" i="1" s="1"/>
  <c r="L89" i="1"/>
  <c r="L88" i="1" s="1"/>
  <c r="L85" i="1" s="1"/>
  <c r="I137" i="1"/>
  <c r="M101" i="1"/>
  <c r="L115" i="1"/>
  <c r="M113" i="1"/>
  <c r="O181" i="1"/>
  <c r="D205" i="1"/>
  <c r="D214" i="1" s="1"/>
  <c r="E214" i="1"/>
  <c r="E215" i="1" s="1"/>
  <c r="L80" i="1"/>
  <c r="L87" i="1"/>
  <c r="M93" i="1"/>
  <c r="O97" i="1"/>
  <c r="O137" i="1" s="1"/>
  <c r="L103" i="1"/>
  <c r="L101" i="1" s="1"/>
  <c r="L108" i="1"/>
  <c r="H109" i="1"/>
  <c r="L114" i="1"/>
  <c r="L113" i="1" s="1"/>
  <c r="L117" i="1"/>
  <c r="N121" i="1"/>
  <c r="M125" i="1"/>
  <c r="O129" i="1"/>
  <c r="Q228" i="1"/>
  <c r="N214" i="1"/>
  <c r="L73" i="1"/>
  <c r="L72" i="1" s="1"/>
  <c r="L78" i="1"/>
  <c r="L77" i="1" s="1"/>
  <c r="N88" i="1"/>
  <c r="N85" i="1" s="1"/>
  <c r="N137" i="1" s="1"/>
  <c r="L95" i="1"/>
  <c r="L93" i="1" s="1"/>
  <c r="L100" i="1"/>
  <c r="H101" i="1"/>
  <c r="H137" i="1" s="1"/>
  <c r="L106" i="1"/>
  <c r="L105" i="1" s="1"/>
  <c r="N113" i="1"/>
  <c r="M117" i="1"/>
  <c r="O121" i="1"/>
  <c r="L127" i="1"/>
  <c r="L125" i="1" s="1"/>
  <c r="L132" i="1"/>
  <c r="L129" i="1" s="1"/>
  <c r="L134" i="1"/>
  <c r="L133" i="1" s="1"/>
  <c r="M133" i="1"/>
  <c r="D141" i="1"/>
  <c r="D203" i="1"/>
  <c r="O203" i="1"/>
  <c r="H205" i="1"/>
  <c r="H214" i="1" s="1"/>
  <c r="I214" i="1"/>
  <c r="L90" i="1"/>
  <c r="M183" i="1"/>
  <c r="N183" i="1"/>
  <c r="N186" i="1" s="1"/>
  <c r="C29" i="14"/>
  <c r="C33" i="14"/>
  <c r="G34" i="14"/>
  <c r="C37" i="14"/>
  <c r="G42" i="14"/>
  <c r="C13" i="14"/>
  <c r="G13" i="14"/>
  <c r="K13" i="14"/>
  <c r="K28" i="14"/>
  <c r="C30" i="14"/>
  <c r="G31" i="14"/>
  <c r="K32" i="14"/>
  <c r="C34" i="14"/>
  <c r="G35" i="14"/>
  <c r="K36" i="14"/>
  <c r="C38" i="14"/>
  <c r="G39" i="14"/>
  <c r="K40" i="14"/>
  <c r="C42" i="14"/>
  <c r="E77" i="14"/>
  <c r="I77" i="14"/>
  <c r="M77" i="14"/>
  <c r="F77" i="14"/>
  <c r="J77" i="14"/>
  <c r="N77" i="14"/>
  <c r="G30" i="14"/>
  <c r="K31" i="14"/>
  <c r="K35" i="14"/>
  <c r="G38" i="14"/>
  <c r="K39" i="14"/>
  <c r="C41" i="14"/>
  <c r="C50" i="14"/>
  <c r="G51" i="14"/>
  <c r="K52" i="14"/>
  <c r="C54" i="14"/>
  <c r="G55" i="14"/>
  <c r="K56" i="14"/>
  <c r="C58" i="14"/>
  <c r="G59" i="14"/>
  <c r="K60" i="14"/>
  <c r="C62" i="14"/>
  <c r="G63" i="14"/>
  <c r="K64" i="14"/>
  <c r="C66" i="14"/>
  <c r="G67" i="14"/>
  <c r="K68" i="14"/>
  <c r="C70" i="14"/>
  <c r="G71" i="14"/>
  <c r="K72" i="14"/>
  <c r="C74" i="14"/>
  <c r="G75" i="14"/>
  <c r="K49" i="14"/>
  <c r="C51" i="14"/>
  <c r="G52" i="14"/>
  <c r="K53" i="14"/>
  <c r="C55" i="14"/>
  <c r="G56" i="14"/>
  <c r="K57" i="14"/>
  <c r="C59" i="14"/>
  <c r="G60" i="14"/>
  <c r="K61" i="14"/>
  <c r="C63" i="14"/>
  <c r="G64" i="14"/>
  <c r="K65" i="14"/>
  <c r="C67" i="14"/>
  <c r="G68" i="14"/>
  <c r="K69" i="14"/>
  <c r="C71" i="14"/>
  <c r="G72" i="14"/>
  <c r="K73" i="14"/>
  <c r="C75" i="14"/>
  <c r="G76" i="14"/>
  <c r="E11" i="11"/>
  <c r="E94" i="11" s="1"/>
  <c r="E99" i="11" s="1"/>
  <c r="C94" i="11"/>
  <c r="C99" i="11" s="1"/>
  <c r="L111" i="15" l="1"/>
  <c r="H19" i="15"/>
  <c r="L129" i="15"/>
  <c r="M144" i="15"/>
  <c r="L144" i="15" s="1"/>
  <c r="Q155" i="15"/>
  <c r="Q156" i="15" s="1"/>
  <c r="L138" i="15"/>
  <c r="L119" i="15"/>
  <c r="O141" i="15"/>
  <c r="O139" i="15" s="1"/>
  <c r="M145" i="15"/>
  <c r="L145" i="15" s="1"/>
  <c r="N141" i="15"/>
  <c r="N139" i="15" s="1"/>
  <c r="L19" i="15"/>
  <c r="M141" i="15"/>
  <c r="D141" i="15"/>
  <c r="D139" i="15" s="1"/>
  <c r="E139" i="15"/>
  <c r="L134" i="15"/>
  <c r="L81" i="15"/>
  <c r="M142" i="15"/>
  <c r="L142" i="15" s="1"/>
  <c r="H142" i="15"/>
  <c r="G141" i="15"/>
  <c r="G139" i="15" s="1"/>
  <c r="H141" i="15"/>
  <c r="I139" i="15"/>
  <c r="D19" i="15"/>
  <c r="Q122" i="7"/>
  <c r="Q127" i="7" s="1"/>
  <c r="L52" i="7"/>
  <c r="L115" i="7" s="1"/>
  <c r="M225" i="4"/>
  <c r="L171" i="4"/>
  <c r="M252" i="4"/>
  <c r="L252" i="4" s="1"/>
  <c r="L64" i="4"/>
  <c r="L69" i="4" s="1"/>
  <c r="M69" i="4"/>
  <c r="S263" i="4"/>
  <c r="L79" i="4"/>
  <c r="M62" i="4"/>
  <c r="O62" i="4"/>
  <c r="M243" i="4"/>
  <c r="L245" i="4"/>
  <c r="L243" i="4" s="1"/>
  <c r="O252" i="4"/>
  <c r="O243" i="4" s="1"/>
  <c r="O225" i="4"/>
  <c r="S261" i="4"/>
  <c r="L242" i="4"/>
  <c r="M242" i="4"/>
  <c r="N243" i="4"/>
  <c r="H225" i="4"/>
  <c r="M161" i="4"/>
  <c r="L81" i="4"/>
  <c r="L14" i="2"/>
  <c r="L76" i="2" s="1"/>
  <c r="M120" i="2"/>
  <c r="M56" i="2"/>
  <c r="L52" i="2"/>
  <c r="M76" i="2"/>
  <c r="L120" i="2"/>
  <c r="R28" i="2" s="1"/>
  <c r="Q145" i="2"/>
  <c r="Q154" i="2" s="1"/>
  <c r="Q156" i="2" s="1"/>
  <c r="Q150" i="2"/>
  <c r="L78" i="2"/>
  <c r="L82" i="2" s="1"/>
  <c r="O76" i="2"/>
  <c r="L137" i="1"/>
  <c r="Q229" i="1"/>
  <c r="M186" i="1"/>
  <c r="L183" i="1"/>
  <c r="L186" i="1" s="1"/>
  <c r="Q223" i="1"/>
  <c r="G215" i="1"/>
  <c r="D215" i="1" s="1"/>
  <c r="H83" i="1"/>
  <c r="Q220" i="1"/>
  <c r="H215" i="1"/>
  <c r="Q226" i="1"/>
  <c r="L141" i="1"/>
  <c r="D83" i="1"/>
  <c r="L17" i="1"/>
  <c r="L83" i="1" s="1"/>
  <c r="L207" i="1"/>
  <c r="M205" i="1"/>
  <c r="O83" i="1"/>
  <c r="O215" i="1" s="1"/>
  <c r="C77" i="14"/>
  <c r="K77" i="14"/>
  <c r="G77" i="14"/>
  <c r="Q157" i="15" l="1"/>
  <c r="H139" i="15"/>
  <c r="L141" i="15"/>
  <c r="L139" i="15" s="1"/>
  <c r="M139" i="15"/>
  <c r="Q128" i="7"/>
  <c r="S264" i="4"/>
  <c r="S268" i="4" s="1"/>
  <c r="S269" i="4" s="1"/>
  <c r="L225" i="4"/>
  <c r="S265" i="4"/>
  <c r="L161" i="4"/>
  <c r="L62" i="4"/>
  <c r="Q230" i="1"/>
  <c r="L205" i="1"/>
  <c r="L214" i="1" s="1"/>
  <c r="M214" i="1"/>
  <c r="M215" i="1" s="1"/>
  <c r="L215" i="1" s="1"/>
  <c r="Q232" i="1" l="1"/>
  <c r="F12" i="3" l="1"/>
  <c r="Q60" i="8" l="1"/>
  <c r="Q59" i="8"/>
  <c r="Q58" i="8"/>
  <c r="Q57" i="8"/>
  <c r="Q56" i="8"/>
  <c r="Q55" i="8"/>
  <c r="Q54" i="8"/>
  <c r="Q53" i="8"/>
  <c r="Q52" i="8"/>
  <c r="Q51" i="8"/>
  <c r="Q61" i="8" l="1"/>
  <c r="Q62" i="8" s="1"/>
  <c r="F27" i="8" l="1"/>
  <c r="G27" i="8"/>
  <c r="I27" i="8"/>
  <c r="J27" i="8"/>
  <c r="K27" i="8"/>
  <c r="E27" i="8"/>
  <c r="D27" i="8" s="1"/>
  <c r="O29" i="8"/>
  <c r="N29" i="8"/>
  <c r="M29" i="8"/>
  <c r="L29" i="8" s="1"/>
  <c r="H29" i="8"/>
  <c r="D29" i="8"/>
  <c r="O28" i="8"/>
  <c r="N28" i="8"/>
  <c r="M28" i="8"/>
  <c r="L28" i="8" s="1"/>
  <c r="H28" i="8"/>
  <c r="D28" i="8"/>
  <c r="D17" i="12" l="1"/>
  <c r="H17" i="12"/>
  <c r="M17" i="12"/>
  <c r="N17" i="12"/>
  <c r="O17" i="12"/>
  <c r="E24" i="12"/>
  <c r="F24" i="12"/>
  <c r="G24" i="12"/>
  <c r="I24" i="12"/>
  <c r="J24" i="12"/>
  <c r="K24" i="12"/>
  <c r="O23" i="12"/>
  <c r="N23" i="12"/>
  <c r="M23" i="12"/>
  <c r="H23" i="12"/>
  <c r="D23" i="12"/>
  <c r="O24" i="8"/>
  <c r="O25" i="8" s="1"/>
  <c r="N24" i="8"/>
  <c r="M24" i="8"/>
  <c r="M25" i="8" s="1"/>
  <c r="H24" i="8"/>
  <c r="D24" i="8"/>
  <c r="D25" i="8" s="1"/>
  <c r="F25" i="8"/>
  <c r="N25" i="8"/>
  <c r="K25" i="8"/>
  <c r="J25" i="8"/>
  <c r="I25" i="8"/>
  <c r="G25" i="8"/>
  <c r="E25" i="8"/>
  <c r="L24" i="8" l="1"/>
  <c r="L17" i="12"/>
  <c r="L23" i="12"/>
  <c r="H25" i="8"/>
  <c r="O31" i="3"/>
  <c r="L25" i="8" l="1"/>
  <c r="H13" i="12" l="1"/>
  <c r="H14" i="12"/>
  <c r="H15" i="12"/>
  <c r="H12" i="6" l="1"/>
  <c r="M57" i="12" l="1"/>
  <c r="N57" i="12"/>
  <c r="O57" i="12"/>
  <c r="H56" i="12"/>
  <c r="H57" i="12"/>
  <c r="H58" i="12"/>
  <c r="D57" i="12"/>
  <c r="L57" i="12" l="1"/>
  <c r="D44" i="8"/>
  <c r="D54" i="12" l="1"/>
  <c r="D53" i="12"/>
  <c r="D44" i="12"/>
  <c r="H44" i="8" l="1"/>
  <c r="I45" i="8"/>
  <c r="J45" i="8"/>
  <c r="K45" i="8"/>
  <c r="E45" i="8"/>
  <c r="F45" i="8"/>
  <c r="G45" i="8"/>
  <c r="M44" i="8"/>
  <c r="N44" i="8"/>
  <c r="O44" i="8"/>
  <c r="M53" i="12"/>
  <c r="N53" i="12"/>
  <c r="O53" i="12"/>
  <c r="H53" i="12"/>
  <c r="O54" i="12"/>
  <c r="N54" i="12"/>
  <c r="M54" i="12"/>
  <c r="H54" i="12"/>
  <c r="H44" i="12"/>
  <c r="O44" i="12"/>
  <c r="N44" i="12"/>
  <c r="M44" i="12"/>
  <c r="L44" i="8" l="1"/>
  <c r="L53" i="12"/>
  <c r="L44" i="12"/>
  <c r="L54" i="12"/>
  <c r="D40" i="12" l="1"/>
  <c r="H40" i="12" l="1"/>
  <c r="M40" i="12" l="1"/>
  <c r="N40" i="12"/>
  <c r="O40" i="12"/>
  <c r="E41" i="12"/>
  <c r="F41" i="12"/>
  <c r="G41" i="12"/>
  <c r="I41" i="12"/>
  <c r="J41" i="12"/>
  <c r="K41" i="12"/>
  <c r="L40" i="12" l="1"/>
  <c r="I77" i="12" l="1"/>
  <c r="J77" i="12"/>
  <c r="K77" i="12"/>
  <c r="E77" i="12"/>
  <c r="F77" i="12"/>
  <c r="G77" i="12"/>
  <c r="O51" i="12"/>
  <c r="N51" i="12"/>
  <c r="M51" i="12"/>
  <c r="H51" i="12"/>
  <c r="D51" i="12"/>
  <c r="O43" i="12"/>
  <c r="N43" i="12"/>
  <c r="M43" i="12"/>
  <c r="H43" i="12"/>
  <c r="D43" i="12"/>
  <c r="L51" i="12" l="1"/>
  <c r="L43" i="12"/>
  <c r="E12" i="3" l="1"/>
  <c r="G12" i="3"/>
  <c r="I12" i="3"/>
  <c r="J12" i="3"/>
  <c r="K12" i="3"/>
  <c r="K48" i="8" l="1"/>
  <c r="J48" i="8"/>
  <c r="I48" i="8"/>
  <c r="G48" i="8"/>
  <c r="F48" i="8"/>
  <c r="E48" i="8"/>
  <c r="O47" i="8"/>
  <c r="N47" i="8"/>
  <c r="N48" i="8" s="1"/>
  <c r="M47" i="8"/>
  <c r="M48" i="8" s="1"/>
  <c r="H47" i="8"/>
  <c r="H48" i="8" s="1"/>
  <c r="D47" i="8"/>
  <c r="D48" i="8" s="1"/>
  <c r="I32" i="8"/>
  <c r="J32" i="8"/>
  <c r="K32" i="8"/>
  <c r="F32" i="8"/>
  <c r="G32" i="8"/>
  <c r="E32" i="8"/>
  <c r="I38" i="8"/>
  <c r="J38" i="8"/>
  <c r="K38" i="8"/>
  <c r="E38" i="8"/>
  <c r="F38" i="8"/>
  <c r="G38" i="8"/>
  <c r="O37" i="8"/>
  <c r="O38" i="8" s="1"/>
  <c r="N37" i="8"/>
  <c r="N38" i="8" s="1"/>
  <c r="M37" i="8"/>
  <c r="M38" i="8" s="1"/>
  <c r="H37" i="8"/>
  <c r="H38" i="8" s="1"/>
  <c r="D37" i="8"/>
  <c r="D38" i="8" s="1"/>
  <c r="L47" i="8" l="1"/>
  <c r="O48" i="8"/>
  <c r="L37" i="8"/>
  <c r="L48" i="8" l="1"/>
  <c r="L38" i="8"/>
  <c r="M56" i="12"/>
  <c r="N56" i="12"/>
  <c r="O56" i="12"/>
  <c r="D56" i="12"/>
  <c r="L56" i="12" l="1"/>
  <c r="M12" i="12" l="1"/>
  <c r="N12" i="12"/>
  <c r="M13" i="12"/>
  <c r="N13" i="12"/>
  <c r="M14" i="12"/>
  <c r="N14" i="12"/>
  <c r="M15" i="12"/>
  <c r="N15" i="12"/>
  <c r="M16" i="12"/>
  <c r="N16" i="12"/>
  <c r="M18" i="12"/>
  <c r="N18" i="12"/>
  <c r="M19" i="12"/>
  <c r="N19" i="12"/>
  <c r="M20" i="12"/>
  <c r="N20" i="12"/>
  <c r="M21" i="12"/>
  <c r="N21" i="12"/>
  <c r="M22" i="12"/>
  <c r="N22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9" i="12"/>
  <c r="M41" i="12" s="1"/>
  <c r="M45" i="12"/>
  <c r="N45" i="12"/>
  <c r="O45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0" i="12"/>
  <c r="N50" i="12"/>
  <c r="O50" i="12"/>
  <c r="M52" i="12"/>
  <c r="N52" i="12"/>
  <c r="O52" i="12"/>
  <c r="M55" i="12"/>
  <c r="N55" i="12"/>
  <c r="O55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O95" i="12"/>
  <c r="O96" i="12"/>
  <c r="O97" i="12"/>
  <c r="O98" i="12"/>
  <c r="N24" i="12" l="1"/>
  <c r="M24" i="12"/>
  <c r="N77" i="12"/>
  <c r="O77" i="12"/>
  <c r="M77" i="12"/>
  <c r="H29" i="3" l="1"/>
  <c r="H43" i="8" l="1"/>
  <c r="H45" i="8" s="1"/>
  <c r="D55" i="12"/>
  <c r="I51" i="3"/>
  <c r="J51" i="3"/>
  <c r="H55" i="12"/>
  <c r="H59" i="12"/>
  <c r="H60" i="12"/>
  <c r="H61" i="12"/>
  <c r="H62" i="12"/>
  <c r="H63" i="12"/>
  <c r="M31" i="3"/>
  <c r="N31" i="3"/>
  <c r="O33" i="3"/>
  <c r="N33" i="3"/>
  <c r="M33" i="3"/>
  <c r="H33" i="3"/>
  <c r="D33" i="3"/>
  <c r="H31" i="3"/>
  <c r="D31" i="3"/>
  <c r="D60" i="12"/>
  <c r="D58" i="12"/>
  <c r="Q19" i="6"/>
  <c r="Q18" i="6"/>
  <c r="Q17" i="6"/>
  <c r="Q15" i="6"/>
  <c r="I35" i="8"/>
  <c r="I49" i="8" s="1"/>
  <c r="J35" i="8"/>
  <c r="K35" i="8"/>
  <c r="I41" i="8"/>
  <c r="J41" i="8"/>
  <c r="K41" i="8"/>
  <c r="O43" i="8"/>
  <c r="O45" i="8" s="1"/>
  <c r="N43" i="8"/>
  <c r="N45" i="8" s="1"/>
  <c r="M43" i="8"/>
  <c r="M45" i="8" s="1"/>
  <c r="O40" i="8"/>
  <c r="O41" i="8" s="1"/>
  <c r="N40" i="8"/>
  <c r="N41" i="8" s="1"/>
  <c r="M40" i="8"/>
  <c r="H40" i="8"/>
  <c r="H41" i="8" s="1"/>
  <c r="O34" i="8"/>
  <c r="O35" i="8" s="1"/>
  <c r="N34" i="8"/>
  <c r="N35" i="8" s="1"/>
  <c r="M34" i="8"/>
  <c r="H34" i="8"/>
  <c r="H35" i="8" s="1"/>
  <c r="H31" i="8"/>
  <c r="M31" i="8"/>
  <c r="N31" i="8"/>
  <c r="O31" i="8"/>
  <c r="O30" i="8"/>
  <c r="O27" i="8" s="1"/>
  <c r="N30" i="8"/>
  <c r="N27" i="8" s="1"/>
  <c r="M30" i="8"/>
  <c r="M27" i="8" s="1"/>
  <c r="H30" i="8"/>
  <c r="H27" i="8" s="1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 s="1"/>
  <c r="O12" i="6"/>
  <c r="O13" i="6" s="1"/>
  <c r="N12" i="6"/>
  <c r="N13" i="6" s="1"/>
  <c r="M12" i="6"/>
  <c r="H13" i="6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99" i="12"/>
  <c r="J99" i="12"/>
  <c r="K99" i="12"/>
  <c r="H96" i="12"/>
  <c r="M96" i="12"/>
  <c r="N96" i="12"/>
  <c r="H97" i="12"/>
  <c r="M97" i="12"/>
  <c r="N97" i="12"/>
  <c r="H98" i="12"/>
  <c r="M98" i="12"/>
  <c r="N98" i="12"/>
  <c r="N95" i="12"/>
  <c r="M95" i="12"/>
  <c r="H95" i="12"/>
  <c r="I93" i="12"/>
  <c r="J93" i="12"/>
  <c r="K93" i="12"/>
  <c r="H80" i="12"/>
  <c r="H81" i="12"/>
  <c r="H82" i="12"/>
  <c r="H83" i="12"/>
  <c r="H84" i="12"/>
  <c r="H85" i="12"/>
  <c r="H86" i="12"/>
  <c r="H87" i="12"/>
  <c r="H88" i="12"/>
  <c r="H89" i="12"/>
  <c r="H90" i="12"/>
  <c r="L90" i="12"/>
  <c r="H91" i="12"/>
  <c r="L91" i="12"/>
  <c r="H92" i="12"/>
  <c r="H79" i="12"/>
  <c r="H46" i="12"/>
  <c r="L46" i="12"/>
  <c r="H47" i="12"/>
  <c r="H48" i="12"/>
  <c r="L48" i="12"/>
  <c r="H49" i="12"/>
  <c r="H50" i="12"/>
  <c r="H52" i="12"/>
  <c r="L61" i="12"/>
  <c r="H64" i="12"/>
  <c r="H65" i="12"/>
  <c r="H66" i="12"/>
  <c r="L66" i="12"/>
  <c r="H67" i="12"/>
  <c r="L67" i="12"/>
  <c r="H68" i="12"/>
  <c r="H69" i="12"/>
  <c r="H70" i="12"/>
  <c r="H71" i="12"/>
  <c r="H72" i="12"/>
  <c r="H73" i="12"/>
  <c r="H74" i="12"/>
  <c r="H75" i="12"/>
  <c r="H76" i="12"/>
  <c r="L76" i="12"/>
  <c r="H45" i="12"/>
  <c r="O39" i="12"/>
  <c r="O41" i="12" s="1"/>
  <c r="N39" i="12"/>
  <c r="N41" i="12" s="1"/>
  <c r="H39" i="12"/>
  <c r="H41" i="12" s="1"/>
  <c r="H36" i="12"/>
  <c r="O36" i="12"/>
  <c r="I37" i="12"/>
  <c r="J37" i="12"/>
  <c r="K37" i="12"/>
  <c r="O35" i="12"/>
  <c r="H35" i="12"/>
  <c r="O34" i="12"/>
  <c r="H34" i="12"/>
  <c r="O33" i="12"/>
  <c r="H33" i="12"/>
  <c r="O32" i="12"/>
  <c r="L32" i="12" s="1"/>
  <c r="H32" i="12"/>
  <c r="O31" i="12"/>
  <c r="H31" i="12"/>
  <c r="O30" i="12"/>
  <c r="H30" i="12"/>
  <c r="O29" i="12"/>
  <c r="H29" i="12"/>
  <c r="O28" i="12"/>
  <c r="H28" i="12"/>
  <c r="O27" i="12"/>
  <c r="H27" i="12"/>
  <c r="O26" i="12"/>
  <c r="H26" i="12"/>
  <c r="O13" i="12"/>
  <c r="O14" i="12"/>
  <c r="O15" i="12"/>
  <c r="O16" i="12"/>
  <c r="O18" i="12"/>
  <c r="O19" i="12"/>
  <c r="L19" i="12" s="1"/>
  <c r="O20" i="12"/>
  <c r="L20" i="12" s="1"/>
  <c r="O21" i="12"/>
  <c r="L21" i="12" s="1"/>
  <c r="O22" i="12"/>
  <c r="O12" i="12"/>
  <c r="O24" i="12" s="1"/>
  <c r="H22" i="12"/>
  <c r="H21" i="12"/>
  <c r="H20" i="12"/>
  <c r="H19" i="12"/>
  <c r="H18" i="12"/>
  <c r="H16" i="12"/>
  <c r="H12" i="12"/>
  <c r="F51" i="3"/>
  <c r="D13" i="3"/>
  <c r="D14" i="3"/>
  <c r="D40" i="8"/>
  <c r="D41" i="8" s="1"/>
  <c r="D34" i="8"/>
  <c r="D35" i="8" s="1"/>
  <c r="E16" i="6"/>
  <c r="F16" i="6"/>
  <c r="G16" i="6"/>
  <c r="E13" i="6"/>
  <c r="F13" i="6"/>
  <c r="G13" i="6"/>
  <c r="D15" i="6"/>
  <c r="D16" i="6" s="1"/>
  <c r="D12" i="6"/>
  <c r="D13" i="6" s="1"/>
  <c r="D43" i="8"/>
  <c r="D45" i="8" s="1"/>
  <c r="G41" i="8"/>
  <c r="F41" i="8"/>
  <c r="E41" i="8"/>
  <c r="G35" i="8"/>
  <c r="G49" i="8" s="1"/>
  <c r="E35" i="8"/>
  <c r="E49" i="8" s="1"/>
  <c r="F35" i="8"/>
  <c r="F49" i="8" s="1"/>
  <c r="D31" i="8"/>
  <c r="D30" i="8"/>
  <c r="D27" i="12"/>
  <c r="D28" i="12"/>
  <c r="D29" i="12"/>
  <c r="D30" i="12"/>
  <c r="D31" i="12"/>
  <c r="D32" i="12"/>
  <c r="D33" i="12"/>
  <c r="D34" i="12"/>
  <c r="D35" i="12"/>
  <c r="D36" i="12"/>
  <c r="D46" i="12"/>
  <c r="D47" i="12"/>
  <c r="D48" i="12"/>
  <c r="D49" i="12"/>
  <c r="D50" i="12"/>
  <c r="D52" i="12"/>
  <c r="D59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8" i="12"/>
  <c r="D97" i="12"/>
  <c r="D96" i="12"/>
  <c r="D95" i="12"/>
  <c r="D79" i="12"/>
  <c r="D45" i="12"/>
  <c r="D39" i="12"/>
  <c r="D41" i="12" s="1"/>
  <c r="D26" i="12"/>
  <c r="D13" i="12"/>
  <c r="D14" i="12"/>
  <c r="D15" i="12"/>
  <c r="D16" i="12"/>
  <c r="D18" i="12"/>
  <c r="D19" i="12"/>
  <c r="D20" i="12"/>
  <c r="D21" i="12"/>
  <c r="D22" i="12"/>
  <c r="D12" i="12"/>
  <c r="D24" i="12" s="1"/>
  <c r="G99" i="12"/>
  <c r="F99" i="12"/>
  <c r="E99" i="12"/>
  <c r="G93" i="12"/>
  <c r="F93" i="12"/>
  <c r="E93" i="12"/>
  <c r="G37" i="12"/>
  <c r="F37" i="12"/>
  <c r="E37" i="12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L15" i="6"/>
  <c r="K49" i="8" l="1"/>
  <c r="J49" i="8"/>
  <c r="H24" i="12"/>
  <c r="H77" i="12"/>
  <c r="D77" i="12"/>
  <c r="O12" i="3"/>
  <c r="D12" i="3"/>
  <c r="D51" i="3" s="1"/>
  <c r="H12" i="3"/>
  <c r="H51" i="3" s="1"/>
  <c r="L13" i="3"/>
  <c r="L25" i="3"/>
  <c r="L28" i="3"/>
  <c r="L31" i="3"/>
  <c r="O32" i="8"/>
  <c r="O49" i="8" s="1"/>
  <c r="M32" i="8"/>
  <c r="L98" i="12"/>
  <c r="L97" i="12"/>
  <c r="L43" i="8"/>
  <c r="L31" i="8"/>
  <c r="L12" i="6"/>
  <c r="L13" i="6" s="1"/>
  <c r="F17" i="6"/>
  <c r="L50" i="3"/>
  <c r="L49" i="3"/>
  <c r="L46" i="3"/>
  <c r="L45" i="3"/>
  <c r="L44" i="3"/>
  <c r="L30" i="3"/>
  <c r="L29" i="3"/>
  <c r="L18" i="3"/>
  <c r="L17" i="3"/>
  <c r="L16" i="3"/>
  <c r="L23" i="3"/>
  <c r="L85" i="12"/>
  <c r="N37" i="12"/>
  <c r="L89" i="12"/>
  <c r="L18" i="12"/>
  <c r="L74" i="12"/>
  <c r="L72" i="12"/>
  <c r="L92" i="12"/>
  <c r="L84" i="12"/>
  <c r="H32" i="8"/>
  <c r="H49" i="8" s="1"/>
  <c r="L33" i="3"/>
  <c r="E17" i="6"/>
  <c r="L33" i="12"/>
  <c r="L81" i="12"/>
  <c r="L48" i="3"/>
  <c r="L47" i="3"/>
  <c r="N17" i="6"/>
  <c r="K17" i="6"/>
  <c r="L80" i="12"/>
  <c r="L95" i="12"/>
  <c r="L15" i="3"/>
  <c r="L24" i="3"/>
  <c r="L22" i="12"/>
  <c r="L15" i="12"/>
  <c r="L13" i="12"/>
  <c r="L26" i="12"/>
  <c r="L27" i="12"/>
  <c r="L29" i="12"/>
  <c r="L30" i="12"/>
  <c r="L68" i="12"/>
  <c r="L63" i="12"/>
  <c r="L47" i="12"/>
  <c r="L19" i="3"/>
  <c r="L39" i="3"/>
  <c r="L14" i="3"/>
  <c r="L27" i="3"/>
  <c r="L21" i="3"/>
  <c r="O17" i="6"/>
  <c r="M13" i="6"/>
  <c r="M17" i="6" s="1"/>
  <c r="M41" i="8"/>
  <c r="L40" i="8"/>
  <c r="D93" i="12"/>
  <c r="D37" i="12"/>
  <c r="L79" i="12"/>
  <c r="N99" i="12"/>
  <c r="I100" i="12"/>
  <c r="L36" i="12"/>
  <c r="L52" i="12"/>
  <c r="L50" i="12"/>
  <c r="L49" i="12"/>
  <c r="L88" i="12"/>
  <c r="L87" i="12"/>
  <c r="L86" i="12"/>
  <c r="L42" i="3"/>
  <c r="L41" i="3"/>
  <c r="L40" i="3"/>
  <c r="H17" i="6"/>
  <c r="L31" i="12"/>
  <c r="L75" i="12"/>
  <c r="L73" i="12"/>
  <c r="L71" i="12"/>
  <c r="L70" i="12"/>
  <c r="L69" i="12"/>
  <c r="L65" i="12"/>
  <c r="L64" i="12"/>
  <c r="L62" i="12"/>
  <c r="L59" i="12"/>
  <c r="H99" i="12"/>
  <c r="L96" i="12"/>
  <c r="I17" i="6"/>
  <c r="L35" i="3"/>
  <c r="L34" i="3"/>
  <c r="L32" i="3"/>
  <c r="N32" i="8"/>
  <c r="N49" i="8" s="1"/>
  <c r="L55" i="12"/>
  <c r="D17" i="6"/>
  <c r="L37" i="3"/>
  <c r="N12" i="3"/>
  <c r="O99" i="12"/>
  <c r="D99" i="12"/>
  <c r="H93" i="12"/>
  <c r="J100" i="12"/>
  <c r="Q16" i="6"/>
  <c r="L16" i="6"/>
  <c r="L14" i="12"/>
  <c r="L39" i="12"/>
  <c r="L41" i="12" s="1"/>
  <c r="L45" i="12"/>
  <c r="L20" i="3"/>
  <c r="M51" i="3"/>
  <c r="L34" i="8"/>
  <c r="M35" i="8"/>
  <c r="E100" i="12"/>
  <c r="N93" i="12"/>
  <c r="O37" i="12"/>
  <c r="L34" i="12"/>
  <c r="L35" i="12"/>
  <c r="K100" i="12"/>
  <c r="G17" i="6"/>
  <c r="L83" i="12"/>
  <c r="M93" i="12"/>
  <c r="O51" i="3"/>
  <c r="L30" i="8"/>
  <c r="L27" i="8" s="1"/>
  <c r="F100" i="12"/>
  <c r="L28" i="12"/>
  <c r="M37" i="12"/>
  <c r="O93" i="12"/>
  <c r="E51" i="3"/>
  <c r="G100" i="12"/>
  <c r="D32" i="8"/>
  <c r="D49" i="8" s="1"/>
  <c r="L12" i="12"/>
  <c r="H37" i="12"/>
  <c r="L82" i="12"/>
  <c r="M99" i="12"/>
  <c r="L16" i="12"/>
  <c r="L43" i="3"/>
  <c r="L36" i="3"/>
  <c r="L26" i="3"/>
  <c r="L60" i="12"/>
  <c r="L38" i="3"/>
  <c r="L22" i="3"/>
  <c r="L58" i="12"/>
  <c r="M49" i="8" l="1"/>
  <c r="L24" i="12"/>
  <c r="L45" i="8"/>
  <c r="L17" i="6"/>
  <c r="L77" i="12"/>
  <c r="Q14" i="6"/>
  <c r="Q20" i="6" s="1"/>
  <c r="L12" i="3"/>
  <c r="Q20" i="3"/>
  <c r="Q19" i="3"/>
  <c r="L41" i="8"/>
  <c r="N51" i="3"/>
  <c r="L99" i="12"/>
  <c r="M100" i="12"/>
  <c r="L93" i="12"/>
  <c r="O100" i="12"/>
  <c r="L37" i="12"/>
  <c r="D100" i="12"/>
  <c r="H100" i="12"/>
  <c r="L35" i="8"/>
  <c r="N100" i="12"/>
  <c r="L32" i="8"/>
  <c r="L49" i="8" s="1"/>
  <c r="L51" i="3"/>
  <c r="Q22" i="6" l="1"/>
  <c r="Q22" i="3"/>
  <c r="Q26" i="3" s="1"/>
  <c r="Q24" i="6"/>
  <c r="L100" i="12"/>
  <c r="Q24" i="3" l="1"/>
</calcChain>
</file>

<file path=xl/sharedStrings.xml><?xml version="1.0" encoding="utf-8"?>
<sst xmlns="http://schemas.openxmlformats.org/spreadsheetml/2006/main" count="2836" uniqueCount="528">
  <si>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</si>
  <si>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</si>
  <si>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</si>
  <si>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</si>
  <si>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</si>
  <si>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</si>
  <si>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</si>
  <si>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</si>
  <si>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</si>
  <si>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</si>
  <si>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</si>
  <si>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</si>
  <si>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</si>
  <si>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</si>
  <si>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</si>
  <si>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</si>
  <si>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</si>
  <si>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</si>
  <si>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</si>
  <si>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</si>
  <si>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</si>
  <si>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</si>
  <si>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</si>
  <si>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</si>
  <si>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</si>
  <si>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</si>
  <si>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</si>
  <si>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</si>
  <si>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</si>
  <si>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</si>
  <si>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</si>
  <si>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</si>
  <si>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</si>
  <si>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</si>
  <si>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</si>
  <si>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</si>
  <si>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</si>
  <si>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</si>
  <si>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</si>
  <si>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</si>
  <si>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</si>
  <si>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</si>
  <si>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</si>
  <si>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</si>
  <si>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</si>
  <si>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</si>
  <si>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</si>
  <si>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</si>
  <si>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</si>
  <si>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</si>
  <si>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</si>
  <si>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</si>
  <si>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</si>
  <si>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</si>
  <si>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</si>
  <si>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</si>
  <si>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</si>
  <si>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</si>
  <si>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</si>
  <si>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</si>
  <si>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</si>
  <si>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</si>
  <si>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</si>
  <si>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</si>
  <si>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</si>
  <si>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</si>
  <si>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</si>
  <si>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</si>
  <si>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</si>
  <si>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</si>
  <si>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</si>
  <si>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</si>
  <si>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</si>
  <si>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</si>
  <si>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</si>
  <si>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</si>
  <si>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</si>
  <si>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</si>
  <si>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</si>
  <si>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</si>
  <si>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</si>
  <si>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</si>
  <si>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</si>
  <si>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</si>
  <si>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</si>
  <si>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</si>
  <si>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</si>
  <si>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</si>
  <si>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</si>
  <si>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</si>
  <si>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</si>
  <si>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</si>
  <si>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</si>
  <si>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</si>
  <si>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</si>
  <si>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</si>
  <si>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</si>
  <si>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</si>
  <si>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</si>
  <si>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</si>
  <si>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</si>
  <si>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</si>
  <si>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</si>
  <si>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</si>
  <si>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</si>
  <si>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</si>
  <si>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</si>
  <si>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</si>
  <si>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</si>
  <si>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</si>
  <si>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</si>
  <si>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</si>
  <si>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</si>
  <si>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</si>
  <si>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</si>
  <si>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</si>
  <si>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</si>
  <si>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</si>
  <si>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</si>
  <si>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</si>
  <si>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</si>
  <si>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</si>
  <si>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</si>
  <si>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</si>
  <si>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</si>
  <si>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</si>
  <si>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</si>
  <si>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</si>
  <si>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</si>
  <si>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</si>
  <si>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</si>
  <si>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</si>
  <si>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</si>
  <si>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</si>
  <si>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</si>
  <si>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</si>
  <si>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</si>
  <si>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</si>
  <si>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</si>
  <si>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</si>
  <si>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</si>
  <si>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</si>
  <si>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</si>
  <si>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</si>
  <si>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</si>
  <si>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</si>
  <si>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</si>
  <si>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</si>
  <si>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</si>
  <si>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</si>
  <si>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</si>
  <si>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</si>
  <si>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</si>
  <si>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</si>
  <si>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</si>
  <si>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</si>
  <si>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</si>
  <si>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</si>
  <si>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</si>
  <si>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</si>
  <si>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</si>
  <si>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</si>
  <si>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</si>
  <si>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</si>
  <si>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</si>
  <si>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</si>
  <si>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</si>
  <si>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</si>
  <si>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</si>
  <si>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</si>
  <si>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</si>
  <si>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</si>
  <si>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</si>
  <si>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</si>
  <si>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</si>
  <si>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</si>
  <si>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</si>
  <si>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</si>
  <si>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</si>
  <si>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</si>
  <si>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</si>
  <si>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</si>
  <si>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</si>
  <si>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</si>
  <si>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</si>
  <si>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</si>
  <si>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</si>
  <si>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</si>
  <si>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</si>
  <si>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</si>
  <si>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</si>
  <si>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</si>
  <si>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</si>
  <si>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</si>
  <si>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</si>
  <si>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</si>
  <si>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</si>
  <si>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</si>
  <si>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</si>
  <si>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</si>
  <si>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</si>
  <si>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</si>
  <si>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</si>
  <si>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</si>
  <si>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</si>
  <si>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</si>
  <si>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</si>
  <si>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</si>
  <si>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</si>
  <si>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</si>
  <si>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</si>
  <si>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</si>
  <si>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</si>
  <si>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</si>
  <si>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</si>
  <si>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</si>
  <si>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</si>
  <si>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</si>
  <si>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</si>
  <si>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</si>
  <si>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</si>
  <si>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</si>
  <si>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</si>
  <si>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</si>
  <si>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</si>
  <si>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</si>
  <si>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</si>
  <si>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</si>
  <si>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</si>
  <si>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</si>
  <si>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</si>
  <si>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</si>
  <si>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</si>
  <si>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</si>
  <si>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</si>
  <si>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</si>
  <si>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</si>
  <si>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</si>
  <si>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</si>
  <si>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</si>
  <si>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</si>
  <si>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</si>
  <si>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</si>
  <si>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</si>
  <si>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</si>
  <si>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</si>
  <si>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</si>
  <si>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</si>
  <si>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</si>
  <si>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</si>
  <si>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</si>
  <si>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</si>
  <si>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</si>
  <si>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</si>
  <si>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</si>
  <si>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</si>
  <si>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</si>
  <si>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</si>
  <si>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</si>
  <si>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</si>
  <si>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</si>
  <si>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</si>
  <si>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</si>
  <si>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</si>
  <si>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</si>
  <si>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</si>
  <si>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</si>
  <si>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</si>
  <si>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</si>
  <si>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</si>
  <si>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</si>
  <si>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</si>
  <si>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</si>
  <si>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</si>
  <si>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</si>
  <si>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</si>
  <si>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</si>
  <si>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</si>
  <si>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</si>
  <si>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</si>
  <si>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</si>
  <si>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</si>
  <si>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</si>
  <si>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</si>
  <si>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</si>
  <si>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</si>
  <si>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</si>
  <si>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</si>
  <si>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</si>
  <si>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</si>
  <si>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</si>
  <si>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</si>
  <si>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</si>
  <si>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</si>
  <si>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</si>
  <si>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</si>
  <si>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</si>
  <si>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</si>
  <si>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</si>
  <si>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</si>
  <si>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</si>
  <si>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</si>
  <si>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</si>
  <si>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</si>
  <si>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</si>
  <si>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</si>
  <si>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</si>
  <si>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</si>
  <si>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</si>
  <si>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</si>
  <si>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</si>
  <si>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</si>
  <si>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</si>
  <si>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</si>
  <si>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</si>
  <si>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</si>
  <si>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</si>
  <si>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</si>
  <si>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</si>
  <si>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</si>
  <si>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</si>
  <si>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</si>
  <si>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</si>
  <si>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</si>
  <si>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</si>
  <si>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</si>
  <si>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</si>
  <si>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</si>
  <si>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</si>
  <si>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</si>
  <si>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</si>
  <si>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</si>
  <si>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</si>
  <si>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</si>
  <si>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</si>
  <si>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</si>
  <si>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</si>
  <si>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</si>
  <si>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</si>
  <si>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</si>
  <si>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</si>
  <si>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</si>
  <si>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</si>
  <si>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</si>
  <si>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</si>
  <si>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</si>
  <si>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</si>
  <si>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</si>
  <si>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</si>
  <si>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</si>
  <si>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</si>
  <si>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</si>
  <si>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</si>
  <si>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</si>
  <si>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</si>
  <si>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</si>
  <si>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</si>
  <si>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</si>
  <si>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</si>
  <si>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</si>
  <si>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</si>
  <si>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</si>
  <si>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</si>
  <si>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</si>
  <si>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</si>
  <si>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</si>
  <si>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</si>
  <si>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</si>
  <si>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</si>
  <si>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</si>
  <si>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</si>
  <si>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</si>
  <si>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</si>
  <si>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</si>
  <si>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</si>
  <si>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</si>
  <si>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</si>
  <si>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</si>
  <si>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</si>
  <si>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</si>
  <si>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</si>
  <si>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</si>
  <si>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</si>
  <si>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</si>
  <si>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</si>
  <si>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</si>
  <si>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</si>
  <si>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</si>
  <si>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</si>
  <si>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</si>
  <si>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</si>
  <si>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</si>
  <si>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</si>
  <si>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</si>
  <si>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</si>
  <si>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</si>
  <si>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</si>
  <si>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</si>
  <si>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</si>
  <si>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</si>
  <si>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</si>
  <si>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</si>
  <si>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</si>
  <si>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</si>
  <si>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</si>
  <si>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</si>
  <si>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</si>
  <si>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</si>
  <si>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</si>
  <si>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</si>
  <si>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</si>
  <si>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</si>
  <si>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</si>
  <si>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</si>
  <si>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</si>
  <si>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</si>
  <si>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</si>
  <si>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</si>
  <si>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</si>
  <si>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</si>
  <si>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</si>
  <si>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</si>
  <si>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</si>
  <si>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</si>
  <si>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</si>
  <si>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</si>
  <si>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</si>
  <si>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</si>
  <si>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</si>
  <si>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</si>
  <si>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</si>
  <si>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</si>
  <si>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</si>
  <si>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</si>
  <si>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</si>
  <si>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</si>
  <si>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</si>
  <si>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</si>
  <si>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</si>
  <si>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</si>
  <si>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</si>
  <si>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</si>
  <si>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</si>
  <si>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</si>
  <si>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</si>
  <si>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</si>
  <si>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</si>
  <si>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</si>
  <si>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</si>
  <si>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</si>
  <si>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</si>
  <si>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</si>
  <si>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</si>
  <si>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</si>
  <si>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</si>
  <si>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</si>
  <si>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</si>
  <si>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</si>
  <si>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</si>
  <si>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</si>
  <si>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</si>
  <si>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</si>
  <si>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</si>
  <si>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</si>
  <si>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</si>
  <si>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</si>
  <si>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 xml:space="preserve">Neformaliajam  vaikų švietimui 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</si>
  <si>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</si>
  <si>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</si>
  <si>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</si>
  <si>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</si>
  <si>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</si>
  <si>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</si>
  <si>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</si>
  <si>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</si>
  <si>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</si>
  <si>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</si>
  <si>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</si>
  <si>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</si>
  <si>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</si>
  <si>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</si>
  <si>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</si>
  <si>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</si>
  <si>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</si>
  <si>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</si>
  <si>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</si>
  <si>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</si>
  <si>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</si>
  <si>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</si>
  <si>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</si>
  <si>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</si>
  <si>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</si>
  <si>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</si>
  <si>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</si>
  <si>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</si>
  <si>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</si>
  <si>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</si>
  <si>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</si>
  <si>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</si>
  <si>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</si>
  <si>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</si>
  <si>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</si>
  <si>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</si>
  <si>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</si>
  <si>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</si>
  <si>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</si>
  <si>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</si>
  <si>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Kitos dotacijos ir lėšos iš kitų valdymo lygių</t>
  </si>
  <si>
    <t>iš jų pedagoginių darbuotojų darbo apmokėjimo sąlygoms gerinti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</si>
  <si>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</si>
  <si>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</si>
  <si>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</si>
  <si>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</si>
  <si>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sprendimo Nr. T1-62  redakcija)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</si>
  <si>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</si>
  <si>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4.1.3.4.</t>
  </si>
  <si>
    <t>4.1.3.5.</t>
  </si>
  <si>
    <t xml:space="preserve">                           (Telšių rajono savivaldybės tarybos 2017 m. kovo 30 d.</t>
  </si>
  <si>
    <t xml:space="preserve">                           sprendimo Nr. T1-62  redakcija)</t>
  </si>
  <si>
    <t xml:space="preserve">                                                              (Telšių rajono savivaldybės tarybos 2017 m. kovo 30 d.</t>
  </si>
  <si>
    <t xml:space="preserve">                                                              sprendimo Nr. T1-62 redakcija)</t>
  </si>
  <si>
    <t xml:space="preserve">                                               Telšių rajono savivaldybės tarybos 2017 m. kovo 30 d.</t>
  </si>
  <si>
    <t xml:space="preserve">                                               sprendimo Nr. T1-62 redakcija)</t>
  </si>
  <si>
    <t xml:space="preserve">    (Telšių rajono savivaldybės tarybos 2017 m. kovo 30 d.</t>
  </si>
  <si>
    <t xml:space="preserve">    sprendimo Nr. T1- 62 redakcija)</t>
  </si>
  <si>
    <t xml:space="preserve">    sprendimo Nr. T1-62 redakcija)</t>
  </si>
  <si>
    <t xml:space="preserve">            (Telšių rajono savivaldybės tarybos 2017 m. kovo 30 d.</t>
  </si>
  <si>
    <t xml:space="preserve">            sprendimo Nr. T1-62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</si>
</sst>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1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7" fillId="0" borderId="9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49" fontId="7" fillId="0" borderId="5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1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15"/>
    </xf>
    <xf numFmtId="0" fontId="15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indent="13"/>
    </xf>
    <xf numFmtId="0" fontId="15" fillId="0" borderId="0" xfId="0" applyFont="1" applyAlignment="1">
      <alignment horizontal="left" wrapText="1" indent="13"/>
    </xf>
    <xf numFmtId="164" fontId="15" fillId="0" borderId="0" xfId="0" applyNumberFormat="1" applyFont="1" applyAlignment="1">
      <alignment horizontal="left" indent="13"/>
    </xf>
    <xf numFmtId="49" fontId="7" fillId="0" borderId="2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0" fontId="15" fillId="0" borderId="0" xfId="0" applyFont="1" applyAlignment="1">
      <alignment horizontal="left" wrapText="1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&#353;iai%20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14">
          <cell r="L14">
            <v>16.3</v>
          </cell>
        </row>
        <row r="15">
          <cell r="L15">
            <v>2.9</v>
          </cell>
        </row>
        <row r="16">
          <cell r="L16">
            <v>0.2</v>
          </cell>
        </row>
        <row r="17">
          <cell r="L17">
            <v>0.5</v>
          </cell>
        </row>
        <row r="18">
          <cell r="L18">
            <v>1.5</v>
          </cell>
        </row>
        <row r="20">
          <cell r="L20">
            <v>2</v>
          </cell>
        </row>
        <row r="21">
          <cell r="L21">
            <v>0.1</v>
          </cell>
        </row>
        <row r="22">
          <cell r="L22">
            <v>2.5</v>
          </cell>
        </row>
        <row r="23">
          <cell r="L23">
            <v>0.6</v>
          </cell>
        </row>
        <row r="24">
          <cell r="L24">
            <v>0.7</v>
          </cell>
        </row>
        <row r="25">
          <cell r="L25">
            <v>1.5</v>
          </cell>
        </row>
        <row r="26">
          <cell r="L26">
            <v>28.8</v>
          </cell>
        </row>
        <row r="28">
          <cell r="L28">
            <v>0.1</v>
          </cell>
        </row>
        <row r="29">
          <cell r="L29">
            <v>1.2</v>
          </cell>
        </row>
        <row r="30">
          <cell r="L30">
            <v>13.299999999999999</v>
          </cell>
        </row>
        <row r="31">
          <cell r="L31">
            <v>1.1000000000000001</v>
          </cell>
        </row>
        <row r="32">
          <cell r="L32">
            <v>1.6</v>
          </cell>
        </row>
        <row r="33">
          <cell r="L33">
            <v>2.9</v>
          </cell>
        </row>
        <row r="34">
          <cell r="L34">
            <v>2.9</v>
          </cell>
        </row>
        <row r="35">
          <cell r="L35">
            <v>9.9</v>
          </cell>
        </row>
        <row r="36">
          <cell r="L36">
            <v>0.4</v>
          </cell>
        </row>
        <row r="37">
          <cell r="L37">
            <v>1.5</v>
          </cell>
        </row>
        <row r="38">
          <cell r="L38">
            <v>0.9</v>
          </cell>
        </row>
        <row r="39">
          <cell r="L39">
            <v>35.799999999999997</v>
          </cell>
        </row>
        <row r="41">
          <cell r="L41">
            <v>105.6</v>
          </cell>
        </row>
        <row r="42">
          <cell r="L42">
            <v>0</v>
          </cell>
        </row>
        <row r="43">
          <cell r="L43">
            <v>105.6</v>
          </cell>
        </row>
        <row r="45">
          <cell r="L45">
            <v>0.1</v>
          </cell>
        </row>
        <row r="46">
          <cell r="L46">
            <v>0.1</v>
          </cell>
        </row>
        <row r="47">
          <cell r="L47">
            <v>1.5</v>
          </cell>
        </row>
        <row r="48">
          <cell r="L48">
            <v>6.3999999999999995</v>
          </cell>
        </row>
        <row r="49">
          <cell r="L49">
            <v>7.1</v>
          </cell>
        </row>
        <row r="50">
          <cell r="L50">
            <v>7.8999999999999995</v>
          </cell>
        </row>
        <row r="51">
          <cell r="L51">
            <v>37.6</v>
          </cell>
        </row>
        <row r="52">
          <cell r="L52">
            <v>10.9</v>
          </cell>
        </row>
        <row r="53">
          <cell r="L53">
            <v>0.1</v>
          </cell>
        </row>
        <row r="54">
          <cell r="L54">
            <v>2.2000000000000002</v>
          </cell>
        </row>
        <row r="55">
          <cell r="L55">
            <v>0.1</v>
          </cell>
        </row>
        <row r="56">
          <cell r="L56">
            <v>0.1</v>
          </cell>
        </row>
        <row r="57">
          <cell r="L57">
            <v>6.6</v>
          </cell>
        </row>
        <row r="58">
          <cell r="L58">
            <v>0.1</v>
          </cell>
        </row>
        <row r="59">
          <cell r="L59">
            <v>0.1</v>
          </cell>
        </row>
        <row r="60">
          <cell r="L60">
            <v>4.8</v>
          </cell>
        </row>
        <row r="61">
          <cell r="L61">
            <v>27.1</v>
          </cell>
        </row>
        <row r="62">
          <cell r="L62">
            <v>12.1</v>
          </cell>
        </row>
        <row r="63">
          <cell r="L63">
            <v>22.6</v>
          </cell>
        </row>
        <row r="64">
          <cell r="L64">
            <v>6.2</v>
          </cell>
        </row>
        <row r="65">
          <cell r="L65">
            <v>60.4</v>
          </cell>
        </row>
        <row r="66">
          <cell r="L66">
            <v>35.299999999999997</v>
          </cell>
        </row>
        <row r="67">
          <cell r="L67">
            <v>35.6</v>
          </cell>
        </row>
        <row r="68">
          <cell r="L68">
            <v>76.400000000000006</v>
          </cell>
        </row>
        <row r="69">
          <cell r="L69">
            <v>38.200000000000003</v>
          </cell>
        </row>
        <row r="70">
          <cell r="L70">
            <v>69.7</v>
          </cell>
        </row>
        <row r="71">
          <cell r="L71">
            <v>8.9</v>
          </cell>
        </row>
        <row r="72">
          <cell r="L72">
            <v>16.2</v>
          </cell>
        </row>
        <row r="73">
          <cell r="L73">
            <v>4.3999999999999995</v>
          </cell>
        </row>
        <row r="74">
          <cell r="L74">
            <v>52.3</v>
          </cell>
        </row>
        <row r="75">
          <cell r="L75">
            <v>11.8</v>
          </cell>
        </row>
        <row r="76">
          <cell r="L76">
            <v>26.5</v>
          </cell>
        </row>
        <row r="77">
          <cell r="L77">
            <v>14</v>
          </cell>
        </row>
        <row r="78">
          <cell r="L78">
            <v>2</v>
          </cell>
        </row>
        <row r="79">
          <cell r="L79">
            <v>605.39999999999986</v>
          </cell>
        </row>
        <row r="81">
          <cell r="L81">
            <v>0.7</v>
          </cell>
        </row>
        <row r="82">
          <cell r="L82">
            <v>0.6</v>
          </cell>
        </row>
        <row r="83">
          <cell r="L83">
            <v>1</v>
          </cell>
        </row>
        <row r="84">
          <cell r="L84">
            <v>0.8</v>
          </cell>
        </row>
        <row r="85">
          <cell r="L85">
            <v>12.8</v>
          </cell>
        </row>
        <row r="86">
          <cell r="L86">
            <v>3.4000000000000004</v>
          </cell>
        </row>
        <row r="87">
          <cell r="L87">
            <v>2.2999999999999998</v>
          </cell>
        </row>
        <row r="88">
          <cell r="L88">
            <v>0.79999999999999993</v>
          </cell>
        </row>
        <row r="89">
          <cell r="L89">
            <v>0.8</v>
          </cell>
        </row>
        <row r="90">
          <cell r="L90">
            <v>1.2999999999999998</v>
          </cell>
        </row>
        <row r="91">
          <cell r="L91">
            <v>1.6</v>
          </cell>
        </row>
        <row r="92">
          <cell r="L92">
            <v>1.8</v>
          </cell>
        </row>
        <row r="93">
          <cell r="L93">
            <v>13</v>
          </cell>
        </row>
        <row r="94">
          <cell r="L94">
            <v>13.2</v>
          </cell>
        </row>
        <row r="95">
          <cell r="L95">
            <v>54.100000000000009</v>
          </cell>
        </row>
        <row r="97">
          <cell r="L97">
            <v>233</v>
          </cell>
        </row>
        <row r="98">
          <cell r="L98">
            <v>30</v>
          </cell>
        </row>
        <row r="99">
          <cell r="L99">
            <v>8</v>
          </cell>
        </row>
        <row r="100">
          <cell r="L100">
            <v>3</v>
          </cell>
        </row>
        <row r="101">
          <cell r="L101">
            <v>274</v>
          </cell>
        </row>
        <row r="102">
          <cell r="L102">
            <v>1103.6999999999998</v>
          </cell>
        </row>
      </sheetData>
      <sheetData sheetId="2"/>
      <sheetData sheetId="3">
        <row r="14">
          <cell r="E14">
            <v>84.1</v>
          </cell>
          <cell r="F14">
            <v>62.5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84.1</v>
          </cell>
          <cell r="N14">
            <v>62.5</v>
          </cell>
          <cell r="O14">
            <v>0</v>
          </cell>
        </row>
        <row r="17">
          <cell r="E17">
            <v>2635</v>
          </cell>
          <cell r="F17">
            <v>1300.1000000000001</v>
          </cell>
          <cell r="G17">
            <v>175.9</v>
          </cell>
          <cell r="I17">
            <v>0</v>
          </cell>
          <cell r="J17">
            <v>0</v>
          </cell>
          <cell r="K17">
            <v>0</v>
          </cell>
          <cell r="M17">
            <v>2635</v>
          </cell>
          <cell r="N17">
            <v>1300.1000000000001</v>
          </cell>
          <cell r="O17">
            <v>175.9</v>
          </cell>
        </row>
        <row r="24">
          <cell r="E24">
            <v>81.699999999999989</v>
          </cell>
          <cell r="F24">
            <v>52.800000000000004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M24">
            <v>81.699999999999989</v>
          </cell>
          <cell r="N24">
            <v>52.800000000000004</v>
          </cell>
          <cell r="O24">
            <v>0</v>
          </cell>
        </row>
        <row r="30">
          <cell r="E30">
            <v>77.600000000000009</v>
          </cell>
          <cell r="F30">
            <v>55.300000000000004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77.600000000000009</v>
          </cell>
          <cell r="N30">
            <v>55.300000000000004</v>
          </cell>
          <cell r="O30">
            <v>0</v>
          </cell>
        </row>
        <row r="35">
          <cell r="E35">
            <v>138.80000000000001</v>
          </cell>
          <cell r="F35">
            <v>92.699999999999989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138.80000000000001</v>
          </cell>
          <cell r="N35">
            <v>92.699999999999989</v>
          </cell>
          <cell r="O35">
            <v>0</v>
          </cell>
        </row>
        <row r="41">
          <cell r="E41">
            <v>121.39999999999999</v>
          </cell>
          <cell r="F41">
            <v>80.699999999999989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121.39999999999999</v>
          </cell>
          <cell r="N41">
            <v>80.699999999999989</v>
          </cell>
          <cell r="O41">
            <v>0</v>
          </cell>
        </row>
        <row r="46">
          <cell r="E46">
            <v>74.599999999999994</v>
          </cell>
          <cell r="F46">
            <v>50.5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74.599999999999994</v>
          </cell>
          <cell r="N46">
            <v>50.5</v>
          </cell>
          <cell r="O46">
            <v>0</v>
          </cell>
        </row>
        <row r="51">
          <cell r="E51">
            <v>95.100000000000009</v>
          </cell>
          <cell r="F51">
            <v>56.7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95.100000000000009</v>
          </cell>
          <cell r="N51">
            <v>56.7</v>
          </cell>
          <cell r="O51">
            <v>0</v>
          </cell>
        </row>
        <row r="56">
          <cell r="E56">
            <v>89.3</v>
          </cell>
          <cell r="F56">
            <v>64.7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89.3</v>
          </cell>
          <cell r="N56">
            <v>64.7</v>
          </cell>
          <cell r="O56">
            <v>0</v>
          </cell>
        </row>
        <row r="61">
          <cell r="E61">
            <v>178.89999999999998</v>
          </cell>
          <cell r="F61">
            <v>125.69999999999999</v>
          </cell>
          <cell r="G61">
            <v>0</v>
          </cell>
          <cell r="I61">
            <v>0</v>
          </cell>
          <cell r="J61">
            <v>0</v>
          </cell>
          <cell r="K61">
            <v>0</v>
          </cell>
          <cell r="M61">
            <v>178.89999999999998</v>
          </cell>
          <cell r="N61">
            <v>125.69999999999999</v>
          </cell>
          <cell r="O61">
            <v>0</v>
          </cell>
        </row>
        <row r="67">
          <cell r="E67">
            <v>85.6</v>
          </cell>
          <cell r="F67">
            <v>60.500000000000007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85.6</v>
          </cell>
          <cell r="N67">
            <v>60.500000000000007</v>
          </cell>
          <cell r="O67">
            <v>0</v>
          </cell>
        </row>
        <row r="72">
          <cell r="E72">
            <v>61.4</v>
          </cell>
          <cell r="F72">
            <v>44.8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61.4</v>
          </cell>
          <cell r="N72">
            <v>44.8</v>
          </cell>
          <cell r="O72">
            <v>0</v>
          </cell>
        </row>
        <row r="77">
          <cell r="E77">
            <v>160.6</v>
          </cell>
          <cell r="F77">
            <v>106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160.6</v>
          </cell>
          <cell r="N77">
            <v>106</v>
          </cell>
          <cell r="O77">
            <v>0</v>
          </cell>
        </row>
        <row r="81">
          <cell r="E81">
            <v>247.8</v>
          </cell>
          <cell r="G81">
            <v>1196.2</v>
          </cell>
          <cell r="M81">
            <v>247.8</v>
          </cell>
          <cell r="N81">
            <v>0</v>
          </cell>
          <cell r="O81">
            <v>1196.2</v>
          </cell>
        </row>
        <row r="82">
          <cell r="M82">
            <v>0</v>
          </cell>
          <cell r="N82">
            <v>0</v>
          </cell>
          <cell r="O82">
            <v>0</v>
          </cell>
        </row>
        <row r="83">
          <cell r="E83">
            <v>4131.8999999999996</v>
          </cell>
          <cell r="F83">
            <v>2153</v>
          </cell>
          <cell r="G83">
            <v>1372.1000000000001</v>
          </cell>
          <cell r="I83">
            <v>0</v>
          </cell>
          <cell r="J83">
            <v>0</v>
          </cell>
          <cell r="K83">
            <v>0</v>
          </cell>
          <cell r="M83">
            <v>4131.8999999999996</v>
          </cell>
          <cell r="N83">
            <v>2153</v>
          </cell>
          <cell r="O83">
            <v>1372.1000000000001</v>
          </cell>
        </row>
        <row r="85">
          <cell r="E85">
            <v>1358.2</v>
          </cell>
          <cell r="F85">
            <v>0</v>
          </cell>
          <cell r="G85">
            <v>153</v>
          </cell>
          <cell r="I85">
            <v>0</v>
          </cell>
          <cell r="J85">
            <v>0</v>
          </cell>
          <cell r="K85">
            <v>0</v>
          </cell>
          <cell r="M85">
            <v>1358.2</v>
          </cell>
          <cell r="N85">
            <v>0</v>
          </cell>
          <cell r="O85">
            <v>153</v>
          </cell>
        </row>
        <row r="93">
          <cell r="E93">
            <v>16.3</v>
          </cell>
          <cell r="F93">
            <v>0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16.3</v>
          </cell>
          <cell r="N93">
            <v>0</v>
          </cell>
          <cell r="O93">
            <v>0</v>
          </cell>
        </row>
        <row r="97">
          <cell r="E97">
            <v>16.200000000000003</v>
          </cell>
          <cell r="F97">
            <v>0</v>
          </cell>
          <cell r="G97">
            <v>0</v>
          </cell>
          <cell r="I97">
            <v>0</v>
          </cell>
          <cell r="J97">
            <v>0</v>
          </cell>
          <cell r="K97">
            <v>0</v>
          </cell>
          <cell r="M97">
            <v>16.200000000000003</v>
          </cell>
          <cell r="N97">
            <v>0</v>
          </cell>
          <cell r="O97">
            <v>0</v>
          </cell>
        </row>
        <row r="101">
          <cell r="E101">
            <v>18.100000000000001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18.100000000000001</v>
          </cell>
          <cell r="N101">
            <v>0</v>
          </cell>
          <cell r="O101">
            <v>0</v>
          </cell>
        </row>
        <row r="105">
          <cell r="E105">
            <v>20.6</v>
          </cell>
          <cell r="F105">
            <v>0</v>
          </cell>
          <cell r="G105">
            <v>3.5</v>
          </cell>
          <cell r="I105">
            <v>0</v>
          </cell>
          <cell r="J105">
            <v>0</v>
          </cell>
          <cell r="K105">
            <v>0</v>
          </cell>
          <cell r="M105">
            <v>20.6</v>
          </cell>
          <cell r="N105">
            <v>0</v>
          </cell>
          <cell r="O105">
            <v>3.5</v>
          </cell>
        </row>
        <row r="109">
          <cell r="E109">
            <v>16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16</v>
          </cell>
          <cell r="N109">
            <v>0</v>
          </cell>
          <cell r="O109">
            <v>0</v>
          </cell>
        </row>
        <row r="113">
          <cell r="E113">
            <v>24.6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24.6</v>
          </cell>
          <cell r="N113">
            <v>0</v>
          </cell>
          <cell r="O113">
            <v>0</v>
          </cell>
        </row>
        <row r="117">
          <cell r="E117">
            <v>17.2</v>
          </cell>
          <cell r="F117">
            <v>0</v>
          </cell>
          <cell r="G117">
            <v>2</v>
          </cell>
          <cell r="I117">
            <v>0</v>
          </cell>
          <cell r="J117">
            <v>0</v>
          </cell>
          <cell r="K117">
            <v>0</v>
          </cell>
          <cell r="M117">
            <v>17.2</v>
          </cell>
          <cell r="N117">
            <v>0</v>
          </cell>
          <cell r="O117">
            <v>2</v>
          </cell>
        </row>
        <row r="121">
          <cell r="E121">
            <v>34.9</v>
          </cell>
          <cell r="F121">
            <v>0</v>
          </cell>
          <cell r="G121">
            <v>1.5</v>
          </cell>
          <cell r="I121">
            <v>0</v>
          </cell>
          <cell r="J121">
            <v>0</v>
          </cell>
          <cell r="K121">
            <v>0</v>
          </cell>
          <cell r="M121">
            <v>34.9</v>
          </cell>
          <cell r="N121">
            <v>0</v>
          </cell>
          <cell r="O121">
            <v>1.5</v>
          </cell>
        </row>
        <row r="125">
          <cell r="E125">
            <v>19.100000000000001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19.100000000000001</v>
          </cell>
          <cell r="N125">
            <v>0</v>
          </cell>
          <cell r="O125">
            <v>0</v>
          </cell>
        </row>
        <row r="129">
          <cell r="E129">
            <v>11.9</v>
          </cell>
          <cell r="F129">
            <v>0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  <cell r="M129">
            <v>11.9</v>
          </cell>
          <cell r="N129">
            <v>0</v>
          </cell>
          <cell r="O129">
            <v>0</v>
          </cell>
        </row>
        <row r="133">
          <cell r="E133">
            <v>522.29999999999995</v>
          </cell>
          <cell r="F133">
            <v>0</v>
          </cell>
          <cell r="G133">
            <v>0</v>
          </cell>
          <cell r="I133">
            <v>0</v>
          </cell>
          <cell r="K133">
            <v>0</v>
          </cell>
          <cell r="M133">
            <v>522.29999999999995</v>
          </cell>
          <cell r="N133">
            <v>0</v>
          </cell>
          <cell r="O133">
            <v>0</v>
          </cell>
        </row>
        <row r="137">
          <cell r="E137">
            <v>2075.3999999999996</v>
          </cell>
          <cell r="F137">
            <v>0</v>
          </cell>
          <cell r="G137">
            <v>160</v>
          </cell>
          <cell r="I137">
            <v>0</v>
          </cell>
          <cell r="J137">
            <v>0</v>
          </cell>
          <cell r="K137">
            <v>0</v>
          </cell>
          <cell r="M137">
            <v>2075.3999999999996</v>
          </cell>
          <cell r="N137">
            <v>0</v>
          </cell>
          <cell r="O137">
            <v>160</v>
          </cell>
        </row>
        <row r="139">
          <cell r="E139">
            <v>10.1</v>
          </cell>
          <cell r="G139">
            <v>26.2</v>
          </cell>
          <cell r="M139">
            <v>10.1</v>
          </cell>
          <cell r="N139">
            <v>0</v>
          </cell>
          <cell r="O139">
            <v>26.2</v>
          </cell>
        </row>
        <row r="140">
          <cell r="E140">
            <v>34.799999999999997</v>
          </cell>
          <cell r="F140">
            <v>26.6</v>
          </cell>
          <cell r="M140">
            <v>34.799999999999997</v>
          </cell>
          <cell r="N140">
            <v>26.6</v>
          </cell>
          <cell r="O140">
            <v>0</v>
          </cell>
        </row>
        <row r="141">
          <cell r="E141">
            <v>44.9</v>
          </cell>
          <cell r="F141">
            <v>26.6</v>
          </cell>
          <cell r="G141">
            <v>26.2</v>
          </cell>
          <cell r="I141">
            <v>0</v>
          </cell>
          <cell r="J141">
            <v>0</v>
          </cell>
          <cell r="K141">
            <v>0</v>
          </cell>
          <cell r="M141">
            <v>44.9</v>
          </cell>
          <cell r="N141">
            <v>26.6</v>
          </cell>
          <cell r="O141">
            <v>26.2</v>
          </cell>
        </row>
        <row r="143">
          <cell r="E143">
            <v>439.3</v>
          </cell>
          <cell r="F143">
            <v>83.3</v>
          </cell>
          <cell r="G143">
            <v>193.2</v>
          </cell>
          <cell r="I143">
            <v>0</v>
          </cell>
          <cell r="J143">
            <v>0</v>
          </cell>
          <cell r="K143">
            <v>0</v>
          </cell>
          <cell r="M143">
            <v>439.3</v>
          </cell>
          <cell r="N143">
            <v>83.3</v>
          </cell>
          <cell r="O143">
            <v>193.2</v>
          </cell>
        </row>
        <row r="146">
          <cell r="E146">
            <v>171.5</v>
          </cell>
          <cell r="F146">
            <v>100.8</v>
          </cell>
          <cell r="M146">
            <v>171.5</v>
          </cell>
          <cell r="N146">
            <v>100.8</v>
          </cell>
          <cell r="O146">
            <v>0</v>
          </cell>
        </row>
        <row r="147">
          <cell r="E147">
            <v>111.7</v>
          </cell>
          <cell r="F147">
            <v>70.400000000000006</v>
          </cell>
          <cell r="M147">
            <v>111.7</v>
          </cell>
          <cell r="N147">
            <v>70.400000000000006</v>
          </cell>
          <cell r="O147">
            <v>0</v>
          </cell>
        </row>
        <row r="148">
          <cell r="E148">
            <v>176.7</v>
          </cell>
          <cell r="F148">
            <v>91.5</v>
          </cell>
          <cell r="M148">
            <v>176.7</v>
          </cell>
          <cell r="N148">
            <v>91.5</v>
          </cell>
          <cell r="O148">
            <v>0</v>
          </cell>
        </row>
        <row r="149">
          <cell r="E149">
            <v>161.5</v>
          </cell>
          <cell r="F149">
            <v>100.7</v>
          </cell>
          <cell r="M149">
            <v>161.5</v>
          </cell>
          <cell r="N149">
            <v>100.7</v>
          </cell>
          <cell r="O149">
            <v>0</v>
          </cell>
        </row>
        <row r="150">
          <cell r="E150">
            <v>86.4</v>
          </cell>
          <cell r="F150">
            <v>57</v>
          </cell>
          <cell r="M150">
            <v>86.4</v>
          </cell>
          <cell r="N150">
            <v>57</v>
          </cell>
          <cell r="O150">
            <v>0</v>
          </cell>
        </row>
        <row r="151">
          <cell r="E151">
            <v>187.9</v>
          </cell>
          <cell r="F151">
            <v>118.8</v>
          </cell>
          <cell r="M151">
            <v>187.9</v>
          </cell>
          <cell r="N151">
            <v>118.8</v>
          </cell>
          <cell r="O151">
            <v>0</v>
          </cell>
        </row>
        <row r="152">
          <cell r="E152">
            <v>219.1</v>
          </cell>
          <cell r="F152">
            <v>119</v>
          </cell>
          <cell r="M152">
            <v>219.1</v>
          </cell>
          <cell r="N152">
            <v>119</v>
          </cell>
          <cell r="O152">
            <v>0</v>
          </cell>
        </row>
        <row r="153">
          <cell r="E153">
            <v>260.3</v>
          </cell>
          <cell r="F153">
            <v>155.80000000000001</v>
          </cell>
          <cell r="M153">
            <v>260.3</v>
          </cell>
          <cell r="N153">
            <v>155.80000000000001</v>
          </cell>
          <cell r="O153">
            <v>0</v>
          </cell>
        </row>
        <row r="154">
          <cell r="E154">
            <v>145.4</v>
          </cell>
          <cell r="F154">
            <v>86.8</v>
          </cell>
          <cell r="M154">
            <v>145.4</v>
          </cell>
          <cell r="N154">
            <v>86.8</v>
          </cell>
          <cell r="O154">
            <v>0</v>
          </cell>
        </row>
        <row r="155">
          <cell r="E155">
            <v>162.5</v>
          </cell>
          <cell r="F155">
            <v>94.2</v>
          </cell>
          <cell r="M155">
            <v>162.5</v>
          </cell>
          <cell r="N155">
            <v>94.2</v>
          </cell>
          <cell r="O155">
            <v>0</v>
          </cell>
        </row>
        <row r="156">
          <cell r="E156">
            <v>105.2</v>
          </cell>
          <cell r="F156">
            <v>70.5</v>
          </cell>
          <cell r="M156">
            <v>105.2</v>
          </cell>
          <cell r="N156">
            <v>70.5</v>
          </cell>
          <cell r="O156">
            <v>0</v>
          </cell>
        </row>
        <row r="157">
          <cell r="E157">
            <v>110.1</v>
          </cell>
          <cell r="F157">
            <v>72.8</v>
          </cell>
          <cell r="M157">
            <v>110.1</v>
          </cell>
          <cell r="N157">
            <v>72.8</v>
          </cell>
          <cell r="O157">
            <v>0</v>
          </cell>
        </row>
        <row r="158">
          <cell r="E158">
            <v>81.900000000000006</v>
          </cell>
          <cell r="F158">
            <v>55.1</v>
          </cell>
          <cell r="M158">
            <v>81.900000000000006</v>
          </cell>
          <cell r="N158">
            <v>55.1</v>
          </cell>
          <cell r="O158">
            <v>0</v>
          </cell>
        </row>
        <row r="159">
          <cell r="E159">
            <v>143.4</v>
          </cell>
          <cell r="F159">
            <v>91.6</v>
          </cell>
          <cell r="M159">
            <v>143.4</v>
          </cell>
          <cell r="N159">
            <v>91.6</v>
          </cell>
          <cell r="O159">
            <v>0</v>
          </cell>
        </row>
        <row r="160">
          <cell r="E160">
            <v>82.7</v>
          </cell>
          <cell r="F160">
            <v>55.4</v>
          </cell>
          <cell r="M160">
            <v>82.7</v>
          </cell>
          <cell r="N160">
            <v>55.4</v>
          </cell>
          <cell r="O160">
            <v>0</v>
          </cell>
        </row>
        <row r="161">
          <cell r="E161">
            <v>103.3</v>
          </cell>
          <cell r="F161">
            <v>65.599999999999994</v>
          </cell>
          <cell r="M161">
            <v>103.3</v>
          </cell>
          <cell r="N161">
            <v>65.599999999999994</v>
          </cell>
          <cell r="O161">
            <v>0</v>
          </cell>
        </row>
        <row r="162">
          <cell r="E162">
            <v>117.9</v>
          </cell>
          <cell r="F162">
            <v>79</v>
          </cell>
          <cell r="M162">
            <v>117.9</v>
          </cell>
          <cell r="N162">
            <v>79</v>
          </cell>
          <cell r="O162">
            <v>0</v>
          </cell>
        </row>
        <row r="163">
          <cell r="E163">
            <v>152.1</v>
          </cell>
          <cell r="F163">
            <v>92.8</v>
          </cell>
          <cell r="M163">
            <v>152.1</v>
          </cell>
          <cell r="N163">
            <v>92.8</v>
          </cell>
          <cell r="O163">
            <v>0</v>
          </cell>
        </row>
        <row r="164">
          <cell r="E164">
            <v>125.4</v>
          </cell>
          <cell r="F164">
            <v>64.8</v>
          </cell>
          <cell r="M164">
            <v>125.4</v>
          </cell>
          <cell r="N164">
            <v>64.8</v>
          </cell>
          <cell r="O164">
            <v>0</v>
          </cell>
        </row>
        <row r="165">
          <cell r="E165">
            <v>74</v>
          </cell>
          <cell r="F165">
            <v>44.1</v>
          </cell>
          <cell r="M165">
            <v>74</v>
          </cell>
          <cell r="N165">
            <v>44.1</v>
          </cell>
          <cell r="O165">
            <v>0</v>
          </cell>
        </row>
        <row r="166">
          <cell r="E166">
            <v>108.1</v>
          </cell>
          <cell r="F166">
            <v>70.2</v>
          </cell>
          <cell r="M166">
            <v>108.1</v>
          </cell>
          <cell r="N166">
            <v>70.2</v>
          </cell>
          <cell r="O166">
            <v>0</v>
          </cell>
        </row>
        <row r="167">
          <cell r="E167">
            <v>304.39999999999998</v>
          </cell>
          <cell r="F167">
            <v>155.30000000000001</v>
          </cell>
          <cell r="M167">
            <v>304.39999999999998</v>
          </cell>
          <cell r="N167">
            <v>155.30000000000001</v>
          </cell>
          <cell r="O167">
            <v>0</v>
          </cell>
        </row>
        <row r="168">
          <cell r="E168">
            <v>149.30000000000001</v>
          </cell>
          <cell r="F168">
            <v>98.1</v>
          </cell>
          <cell r="M168">
            <v>149.30000000000001</v>
          </cell>
          <cell r="N168">
            <v>98.1</v>
          </cell>
          <cell r="O168">
            <v>0</v>
          </cell>
        </row>
        <row r="169">
          <cell r="E169">
            <v>165.3</v>
          </cell>
          <cell r="F169">
            <v>100.3</v>
          </cell>
          <cell r="M169">
            <v>165.3</v>
          </cell>
          <cell r="N169">
            <v>100.3</v>
          </cell>
          <cell r="O169">
            <v>0</v>
          </cell>
        </row>
        <row r="170">
          <cell r="E170">
            <v>269.3</v>
          </cell>
          <cell r="F170">
            <v>164.9</v>
          </cell>
          <cell r="M170">
            <v>269.3</v>
          </cell>
          <cell r="N170">
            <v>164.9</v>
          </cell>
          <cell r="O170">
            <v>0</v>
          </cell>
        </row>
        <row r="171">
          <cell r="E171">
            <v>157.9</v>
          </cell>
          <cell r="F171">
            <v>101.3</v>
          </cell>
          <cell r="M171">
            <v>157.9</v>
          </cell>
          <cell r="N171">
            <v>101.3</v>
          </cell>
          <cell r="O171">
            <v>0</v>
          </cell>
        </row>
        <row r="172">
          <cell r="E172">
            <v>299.8</v>
          </cell>
          <cell r="F172">
            <v>156.6</v>
          </cell>
          <cell r="M172">
            <v>299.8</v>
          </cell>
          <cell r="N172">
            <v>156.6</v>
          </cell>
          <cell r="O172">
            <v>0</v>
          </cell>
        </row>
        <row r="173">
          <cell r="E173">
            <v>61.6</v>
          </cell>
          <cell r="F173">
            <v>40.4</v>
          </cell>
          <cell r="M173">
            <v>61.6</v>
          </cell>
          <cell r="N173">
            <v>40.4</v>
          </cell>
          <cell r="O173">
            <v>0</v>
          </cell>
        </row>
        <row r="174">
          <cell r="E174">
            <v>91.2</v>
          </cell>
          <cell r="F174">
            <v>61.2</v>
          </cell>
          <cell r="M174">
            <v>91.2</v>
          </cell>
          <cell r="N174">
            <v>61.2</v>
          </cell>
          <cell r="O174">
            <v>0</v>
          </cell>
        </row>
        <row r="175">
          <cell r="E175">
            <v>71.400000000000006</v>
          </cell>
          <cell r="F175">
            <v>53.6</v>
          </cell>
          <cell r="M175">
            <v>71.400000000000006</v>
          </cell>
          <cell r="N175">
            <v>53.6</v>
          </cell>
          <cell r="O175">
            <v>0</v>
          </cell>
        </row>
        <row r="176">
          <cell r="E176">
            <v>513.70000000000005</v>
          </cell>
          <cell r="F176">
            <v>388.5</v>
          </cell>
          <cell r="M176">
            <v>513.70000000000005</v>
          </cell>
          <cell r="N176">
            <v>388.5</v>
          </cell>
          <cell r="O176">
            <v>0</v>
          </cell>
        </row>
        <row r="177">
          <cell r="E177">
            <v>61</v>
          </cell>
          <cell r="F177">
            <v>44.3</v>
          </cell>
          <cell r="M177">
            <v>61</v>
          </cell>
          <cell r="N177">
            <v>44.3</v>
          </cell>
          <cell r="O177">
            <v>0</v>
          </cell>
        </row>
        <row r="178">
          <cell r="E178">
            <v>58.8</v>
          </cell>
          <cell r="F178">
            <v>42.6</v>
          </cell>
          <cell r="M178">
            <v>58.8</v>
          </cell>
          <cell r="N178">
            <v>42.6</v>
          </cell>
          <cell r="O178">
            <v>0</v>
          </cell>
        </row>
        <row r="179">
          <cell r="E179">
            <v>194.7</v>
          </cell>
          <cell r="F179">
            <v>120.3</v>
          </cell>
          <cell r="M179">
            <v>194.7</v>
          </cell>
          <cell r="N179">
            <v>120.3</v>
          </cell>
          <cell r="O179">
            <v>0</v>
          </cell>
        </row>
        <row r="180">
          <cell r="E180">
            <v>27.6</v>
          </cell>
          <cell r="F180">
            <v>10.4</v>
          </cell>
          <cell r="M180">
            <v>27.6</v>
          </cell>
          <cell r="N180">
            <v>10.4</v>
          </cell>
          <cell r="O180">
            <v>0</v>
          </cell>
        </row>
        <row r="181">
          <cell r="E181">
            <v>5752.4</v>
          </cell>
          <cell r="F181">
            <v>3378</v>
          </cell>
          <cell r="G181">
            <v>193.2</v>
          </cell>
          <cell r="I181">
            <v>0</v>
          </cell>
          <cell r="J181">
            <v>0</v>
          </cell>
          <cell r="K181">
            <v>0</v>
          </cell>
          <cell r="M181">
            <v>5752.4</v>
          </cell>
          <cell r="N181">
            <v>3378</v>
          </cell>
          <cell r="O181">
            <v>193.2</v>
          </cell>
        </row>
        <row r="183">
          <cell r="E183">
            <v>316.90000000000003</v>
          </cell>
          <cell r="F183">
            <v>7.3</v>
          </cell>
          <cell r="G183">
            <v>8.1999999999999993</v>
          </cell>
          <cell r="I183">
            <v>0</v>
          </cell>
          <cell r="J183">
            <v>0</v>
          </cell>
          <cell r="K183">
            <v>0</v>
          </cell>
          <cell r="M183">
            <v>316.90000000000003</v>
          </cell>
          <cell r="N183">
            <v>7.3</v>
          </cell>
          <cell r="O183">
            <v>8.1999999999999993</v>
          </cell>
        </row>
        <row r="186">
          <cell r="E186">
            <v>316.90000000000003</v>
          </cell>
          <cell r="F186">
            <v>7.3</v>
          </cell>
          <cell r="G186">
            <v>8.1999999999999993</v>
          </cell>
          <cell r="I186">
            <v>0</v>
          </cell>
          <cell r="J186">
            <v>0</v>
          </cell>
          <cell r="K186">
            <v>0</v>
          </cell>
          <cell r="M186">
            <v>316.90000000000003</v>
          </cell>
          <cell r="N186">
            <v>7.3</v>
          </cell>
          <cell r="O186">
            <v>8.1999999999999993</v>
          </cell>
        </row>
        <row r="188">
          <cell r="E188">
            <v>418.5</v>
          </cell>
          <cell r="G188">
            <v>144.4</v>
          </cell>
          <cell r="I188">
            <v>0.4</v>
          </cell>
          <cell r="K188">
            <v>-0.4</v>
          </cell>
          <cell r="M188">
            <v>418.9</v>
          </cell>
          <cell r="N188">
            <v>0</v>
          </cell>
          <cell r="O188">
            <v>144</v>
          </cell>
        </row>
        <row r="189">
          <cell r="E189">
            <v>29.6</v>
          </cell>
          <cell r="F189">
            <v>17.100000000000001</v>
          </cell>
          <cell r="M189">
            <v>29.6</v>
          </cell>
          <cell r="N189">
            <v>17.100000000000001</v>
          </cell>
          <cell r="O189">
            <v>0</v>
          </cell>
        </row>
        <row r="190">
          <cell r="E190">
            <v>25.3</v>
          </cell>
          <cell r="F190">
            <v>15.6</v>
          </cell>
          <cell r="M190">
            <v>25.3</v>
          </cell>
          <cell r="N190">
            <v>15.6</v>
          </cell>
          <cell r="O190">
            <v>0</v>
          </cell>
        </row>
        <row r="191">
          <cell r="E191">
            <v>71.8</v>
          </cell>
          <cell r="F191">
            <v>45.8</v>
          </cell>
          <cell r="M191">
            <v>71.8</v>
          </cell>
          <cell r="N191">
            <v>45.8</v>
          </cell>
          <cell r="O191">
            <v>0</v>
          </cell>
        </row>
        <row r="192">
          <cell r="E192">
            <v>27.7</v>
          </cell>
          <cell r="F192">
            <v>17.3</v>
          </cell>
          <cell r="M192">
            <v>27.7</v>
          </cell>
          <cell r="N192">
            <v>17.3</v>
          </cell>
          <cell r="O192">
            <v>0</v>
          </cell>
        </row>
        <row r="193">
          <cell r="E193">
            <v>227.7</v>
          </cell>
          <cell r="F193">
            <v>156.6</v>
          </cell>
          <cell r="M193">
            <v>227.7</v>
          </cell>
          <cell r="N193">
            <v>156.6</v>
          </cell>
          <cell r="O193">
            <v>0</v>
          </cell>
        </row>
        <row r="194">
          <cell r="E194">
            <v>66.5</v>
          </cell>
          <cell r="F194">
            <v>48.2</v>
          </cell>
          <cell r="M194">
            <v>66.5</v>
          </cell>
          <cell r="N194">
            <v>48.2</v>
          </cell>
          <cell r="O194">
            <v>0</v>
          </cell>
        </row>
        <row r="195">
          <cell r="E195">
            <v>49</v>
          </cell>
          <cell r="F195">
            <v>33.299999999999997</v>
          </cell>
          <cell r="M195">
            <v>49</v>
          </cell>
          <cell r="N195">
            <v>33.299999999999997</v>
          </cell>
          <cell r="O195">
            <v>0</v>
          </cell>
        </row>
        <row r="196">
          <cell r="E196">
            <v>33.799999999999997</v>
          </cell>
          <cell r="F196">
            <v>24.7</v>
          </cell>
          <cell r="M196">
            <v>33.799999999999997</v>
          </cell>
          <cell r="N196">
            <v>24.7</v>
          </cell>
          <cell r="O196">
            <v>0</v>
          </cell>
        </row>
        <row r="197">
          <cell r="E197">
            <v>74.5</v>
          </cell>
          <cell r="F197">
            <v>51.4</v>
          </cell>
          <cell r="M197">
            <v>74.5</v>
          </cell>
          <cell r="N197">
            <v>51.4</v>
          </cell>
          <cell r="O197">
            <v>0</v>
          </cell>
        </row>
        <row r="198">
          <cell r="E198">
            <v>38.6</v>
          </cell>
          <cell r="F198">
            <v>27.7</v>
          </cell>
          <cell r="M198">
            <v>38.6</v>
          </cell>
          <cell r="N198">
            <v>27.7</v>
          </cell>
          <cell r="O198">
            <v>0</v>
          </cell>
        </row>
        <row r="199">
          <cell r="E199">
            <v>32.4</v>
          </cell>
          <cell r="F199">
            <v>21.8</v>
          </cell>
          <cell r="M199">
            <v>32.4</v>
          </cell>
          <cell r="N199">
            <v>21.8</v>
          </cell>
          <cell r="O199">
            <v>0</v>
          </cell>
        </row>
        <row r="200">
          <cell r="E200">
            <v>467.6</v>
          </cell>
          <cell r="F200">
            <v>317.60000000000002</v>
          </cell>
          <cell r="M200">
            <v>467.6</v>
          </cell>
          <cell r="N200">
            <v>317.60000000000002</v>
          </cell>
          <cell r="O200">
            <v>0</v>
          </cell>
        </row>
        <row r="201">
          <cell r="E201">
            <v>127.2</v>
          </cell>
          <cell r="F201">
            <v>91.5</v>
          </cell>
          <cell r="M201">
            <v>127.2</v>
          </cell>
          <cell r="N201">
            <v>91.5</v>
          </cell>
          <cell r="O201">
            <v>0</v>
          </cell>
        </row>
        <row r="202">
          <cell r="E202">
            <v>347.6</v>
          </cell>
          <cell r="F202">
            <v>232</v>
          </cell>
          <cell r="M202">
            <v>347.6</v>
          </cell>
          <cell r="N202">
            <v>232</v>
          </cell>
          <cell r="O202">
            <v>0</v>
          </cell>
        </row>
        <row r="203">
          <cell r="E203">
            <v>2037.8000000000002</v>
          </cell>
          <cell r="F203">
            <v>1100.5999999999999</v>
          </cell>
          <cell r="G203">
            <v>144.4</v>
          </cell>
          <cell r="I203">
            <v>0.4</v>
          </cell>
          <cell r="J203">
            <v>0</v>
          </cell>
          <cell r="K203">
            <v>-0.4</v>
          </cell>
          <cell r="M203">
            <v>2038.2000000000003</v>
          </cell>
          <cell r="N203">
            <v>1100.5999999999999</v>
          </cell>
          <cell r="O203">
            <v>144</v>
          </cell>
        </row>
        <row r="205">
          <cell r="E205">
            <v>1967.4</v>
          </cell>
          <cell r="F205">
            <v>0</v>
          </cell>
          <cell r="G205">
            <v>30</v>
          </cell>
          <cell r="I205">
            <v>0</v>
          </cell>
          <cell r="J205">
            <v>0</v>
          </cell>
          <cell r="K205">
            <v>0</v>
          </cell>
          <cell r="M205">
            <v>1967.4</v>
          </cell>
          <cell r="N205">
            <v>0</v>
          </cell>
          <cell r="O205">
            <v>30</v>
          </cell>
        </row>
        <row r="210">
          <cell r="E210">
            <v>242.2</v>
          </cell>
          <cell r="F210">
            <v>157.5</v>
          </cell>
          <cell r="M210">
            <v>242.2</v>
          </cell>
          <cell r="N210">
            <v>157.5</v>
          </cell>
          <cell r="O210">
            <v>0</v>
          </cell>
        </row>
        <row r="211">
          <cell r="E211">
            <v>439.1</v>
          </cell>
          <cell r="F211">
            <v>321.2</v>
          </cell>
          <cell r="M211">
            <v>439.1</v>
          </cell>
          <cell r="N211">
            <v>321.2</v>
          </cell>
          <cell r="O211">
            <v>0</v>
          </cell>
        </row>
        <row r="212">
          <cell r="E212">
            <v>57.5</v>
          </cell>
          <cell r="F212">
            <v>44</v>
          </cell>
          <cell r="M212">
            <v>57.5</v>
          </cell>
          <cell r="N212">
            <v>44</v>
          </cell>
          <cell r="O212">
            <v>0</v>
          </cell>
        </row>
        <row r="213">
          <cell r="E213">
            <v>538.4</v>
          </cell>
          <cell r="F213">
            <v>330.4</v>
          </cell>
          <cell r="M213">
            <v>538.4</v>
          </cell>
          <cell r="N213">
            <v>330.4</v>
          </cell>
          <cell r="O213">
            <v>0</v>
          </cell>
        </row>
        <row r="214">
          <cell r="E214">
            <v>3244.6</v>
          </cell>
          <cell r="F214">
            <v>853.1</v>
          </cell>
          <cell r="G214">
            <v>30</v>
          </cell>
          <cell r="I214">
            <v>0</v>
          </cell>
          <cell r="J214">
            <v>0</v>
          </cell>
          <cell r="K214">
            <v>0</v>
          </cell>
          <cell r="M214">
            <v>3244.6</v>
          </cell>
          <cell r="N214">
            <v>853.1</v>
          </cell>
          <cell r="O214">
            <v>30</v>
          </cell>
        </row>
        <row r="220">
          <cell r="Q220">
            <v>4385.5</v>
          </cell>
        </row>
        <row r="221">
          <cell r="Q221">
            <v>0</v>
          </cell>
        </row>
        <row r="222">
          <cell r="Q222">
            <v>60.099999999999994</v>
          </cell>
        </row>
        <row r="223">
          <cell r="Q223">
            <v>671.4</v>
          </cell>
        </row>
        <row r="224">
          <cell r="Q224">
            <v>1431.3000000000002</v>
          </cell>
        </row>
        <row r="225">
          <cell r="Q225">
            <v>1302.5999999999999</v>
          </cell>
        </row>
        <row r="226">
          <cell r="Q226">
            <v>76.099999999999994</v>
          </cell>
        </row>
        <row r="227">
          <cell r="Q227">
            <v>2260.9</v>
          </cell>
        </row>
        <row r="228">
          <cell r="Q228">
            <v>5937.6</v>
          </cell>
        </row>
        <row r="229">
          <cell r="Q229">
            <v>3412.5</v>
          </cell>
        </row>
      </sheetData>
      <sheetData sheetId="4">
        <row r="14">
          <cell r="E14">
            <v>351.59999999999997</v>
          </cell>
          <cell r="F14">
            <v>221.3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351.59999999999997</v>
          </cell>
          <cell r="N14">
            <v>221.3</v>
          </cell>
          <cell r="O14">
            <v>0</v>
          </cell>
        </row>
        <row r="32">
          <cell r="E32">
            <v>10.700000000000001</v>
          </cell>
          <cell r="F32">
            <v>7.3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10.700000000000001</v>
          </cell>
          <cell r="N32">
            <v>7.3</v>
          </cell>
          <cell r="O32">
            <v>0</v>
          </cell>
        </row>
        <row r="36">
          <cell r="E36">
            <v>10.3</v>
          </cell>
          <cell r="F36">
            <v>7.3000000000000007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10.3</v>
          </cell>
          <cell r="N36">
            <v>7.3000000000000007</v>
          </cell>
          <cell r="O36">
            <v>0</v>
          </cell>
        </row>
        <row r="40">
          <cell r="E40">
            <v>11.5</v>
          </cell>
          <cell r="F40">
            <v>7.9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11.5</v>
          </cell>
          <cell r="N40">
            <v>7.9</v>
          </cell>
          <cell r="O40">
            <v>0</v>
          </cell>
        </row>
        <row r="44">
          <cell r="E44">
            <v>7.8</v>
          </cell>
          <cell r="F44">
            <v>5.4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7.8</v>
          </cell>
          <cell r="N44">
            <v>5.4</v>
          </cell>
          <cell r="O44">
            <v>0</v>
          </cell>
        </row>
        <row r="48">
          <cell r="E48">
            <v>10.7</v>
          </cell>
          <cell r="F48">
            <v>7.5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10.7</v>
          </cell>
          <cell r="N48">
            <v>7.5</v>
          </cell>
          <cell r="O48">
            <v>0</v>
          </cell>
        </row>
        <row r="52">
          <cell r="E52">
            <v>8.6999999999999993</v>
          </cell>
          <cell r="F52">
            <v>5.9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8.6999999999999993</v>
          </cell>
          <cell r="N52">
            <v>5.9</v>
          </cell>
          <cell r="O52">
            <v>0</v>
          </cell>
        </row>
        <row r="56">
          <cell r="E56">
            <v>11.2</v>
          </cell>
          <cell r="F56">
            <v>8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11.2</v>
          </cell>
          <cell r="N56">
            <v>8</v>
          </cell>
          <cell r="O56">
            <v>0</v>
          </cell>
        </row>
        <row r="60">
          <cell r="E60">
            <v>12.9</v>
          </cell>
          <cell r="F60">
            <v>8.4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12.9</v>
          </cell>
          <cell r="N60">
            <v>8.4</v>
          </cell>
          <cell r="O60">
            <v>0</v>
          </cell>
        </row>
        <row r="64">
          <cell r="E64">
            <v>9.4</v>
          </cell>
          <cell r="F64">
            <v>6.7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9.4</v>
          </cell>
          <cell r="N64">
            <v>6.7</v>
          </cell>
          <cell r="O64">
            <v>0</v>
          </cell>
        </row>
        <row r="68">
          <cell r="E68">
            <v>9.5</v>
          </cell>
          <cell r="F68">
            <v>6.6000000000000005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9.5</v>
          </cell>
          <cell r="N68">
            <v>6.6000000000000005</v>
          </cell>
          <cell r="O68">
            <v>0</v>
          </cell>
        </row>
        <row r="72">
          <cell r="E72">
            <v>3.1</v>
          </cell>
          <cell r="F72">
            <v>2.1</v>
          </cell>
          <cell r="M72">
            <v>3.1</v>
          </cell>
          <cell r="N72">
            <v>2.1</v>
          </cell>
          <cell r="O72">
            <v>0</v>
          </cell>
        </row>
        <row r="74">
          <cell r="E74">
            <v>372.8</v>
          </cell>
          <cell r="F74">
            <v>259.10000000000002</v>
          </cell>
          <cell r="K74">
            <v>0</v>
          </cell>
          <cell r="M74">
            <v>372.8</v>
          </cell>
          <cell r="N74">
            <v>259.10000000000002</v>
          </cell>
          <cell r="O74">
            <v>0</v>
          </cell>
        </row>
        <row r="76">
          <cell r="E76">
            <v>830.19999999999993</v>
          </cell>
          <cell r="F76">
            <v>553.5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830.19999999999993</v>
          </cell>
          <cell r="N76">
            <v>553.5</v>
          </cell>
          <cell r="O76">
            <v>0</v>
          </cell>
        </row>
        <row r="78">
          <cell r="E78">
            <v>164.60000000000002</v>
          </cell>
          <cell r="F78">
            <v>94.8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164.60000000000002</v>
          </cell>
          <cell r="N78">
            <v>94.8</v>
          </cell>
          <cell r="O78">
            <v>0</v>
          </cell>
        </row>
        <row r="82">
          <cell r="E82">
            <v>164.60000000000002</v>
          </cell>
          <cell r="F82">
            <v>94.8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164.60000000000002</v>
          </cell>
          <cell r="N82">
            <v>94.8</v>
          </cell>
          <cell r="O82">
            <v>0</v>
          </cell>
        </row>
        <row r="84">
          <cell r="E84">
            <v>198</v>
          </cell>
          <cell r="I84">
            <v>-4.0999999999999996</v>
          </cell>
          <cell r="K84">
            <v>4.0999999999999996</v>
          </cell>
          <cell r="M84">
            <v>193.9</v>
          </cell>
          <cell r="N84">
            <v>0</v>
          </cell>
          <cell r="O84">
            <v>4.0999999999999996</v>
          </cell>
        </row>
        <row r="86">
          <cell r="E86">
            <v>10.3</v>
          </cell>
          <cell r="F86">
            <v>7.7</v>
          </cell>
          <cell r="M86">
            <v>10.3</v>
          </cell>
          <cell r="N86">
            <v>7.7</v>
          </cell>
          <cell r="O86">
            <v>0</v>
          </cell>
        </row>
        <row r="88">
          <cell r="E88">
            <v>12</v>
          </cell>
          <cell r="F88">
            <v>9</v>
          </cell>
          <cell r="M88">
            <v>12</v>
          </cell>
          <cell r="N88">
            <v>9</v>
          </cell>
          <cell r="O88">
            <v>0</v>
          </cell>
        </row>
        <row r="90">
          <cell r="E90">
            <v>16</v>
          </cell>
          <cell r="F90">
            <v>12</v>
          </cell>
          <cell r="M90">
            <v>16</v>
          </cell>
          <cell r="N90">
            <v>12</v>
          </cell>
          <cell r="O90">
            <v>0</v>
          </cell>
        </row>
        <row r="92">
          <cell r="E92">
            <v>12</v>
          </cell>
          <cell r="F92">
            <v>9</v>
          </cell>
          <cell r="M92">
            <v>12</v>
          </cell>
          <cell r="N92">
            <v>9</v>
          </cell>
          <cell r="O92">
            <v>0</v>
          </cell>
        </row>
        <row r="94">
          <cell r="E94">
            <v>16</v>
          </cell>
          <cell r="F94">
            <v>12</v>
          </cell>
          <cell r="M94">
            <v>16</v>
          </cell>
          <cell r="N94">
            <v>12</v>
          </cell>
          <cell r="O94">
            <v>0</v>
          </cell>
        </row>
        <row r="96">
          <cell r="E96">
            <v>13.5</v>
          </cell>
          <cell r="F96">
            <v>10.199999999999999</v>
          </cell>
          <cell r="M96">
            <v>13.5</v>
          </cell>
          <cell r="N96">
            <v>10.199999999999999</v>
          </cell>
          <cell r="O96">
            <v>0</v>
          </cell>
        </row>
        <row r="98">
          <cell r="E98">
            <v>13.5</v>
          </cell>
          <cell r="F98">
            <v>10.199999999999999</v>
          </cell>
          <cell r="M98">
            <v>13.5</v>
          </cell>
          <cell r="N98">
            <v>10.199999999999999</v>
          </cell>
          <cell r="O98">
            <v>0</v>
          </cell>
        </row>
        <row r="100">
          <cell r="E100">
            <v>26.2</v>
          </cell>
          <cell r="F100">
            <v>19.7</v>
          </cell>
          <cell r="M100">
            <v>26.2</v>
          </cell>
          <cell r="N100">
            <v>19.7</v>
          </cell>
          <cell r="O100">
            <v>0</v>
          </cell>
        </row>
        <row r="102">
          <cell r="E102">
            <v>12</v>
          </cell>
          <cell r="F102">
            <v>9</v>
          </cell>
          <cell r="M102">
            <v>12</v>
          </cell>
          <cell r="N102">
            <v>9</v>
          </cell>
          <cell r="O102">
            <v>0</v>
          </cell>
        </row>
        <row r="104">
          <cell r="E104">
            <v>9</v>
          </cell>
          <cell r="F104">
            <v>6.7</v>
          </cell>
          <cell r="M104">
            <v>9</v>
          </cell>
          <cell r="N104">
            <v>6.7</v>
          </cell>
          <cell r="O104">
            <v>0</v>
          </cell>
        </row>
        <row r="106">
          <cell r="E106">
            <v>77.7</v>
          </cell>
          <cell r="F106">
            <v>52</v>
          </cell>
          <cell r="M106">
            <v>77.7</v>
          </cell>
          <cell r="N106">
            <v>52</v>
          </cell>
          <cell r="O106">
            <v>0</v>
          </cell>
        </row>
        <row r="108">
          <cell r="E108">
            <v>416.2</v>
          </cell>
          <cell r="F108">
            <v>157.5</v>
          </cell>
          <cell r="G108">
            <v>0</v>
          </cell>
          <cell r="I108">
            <v>-4.0999999999999996</v>
          </cell>
          <cell r="J108">
            <v>0</v>
          </cell>
          <cell r="K108">
            <v>4.0999999999999996</v>
          </cell>
          <cell r="M108">
            <v>412.1</v>
          </cell>
          <cell r="N108">
            <v>157.5</v>
          </cell>
          <cell r="O108">
            <v>4.0999999999999996</v>
          </cell>
        </row>
        <row r="110">
          <cell r="E110">
            <v>919</v>
          </cell>
          <cell r="F110">
            <v>2.7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919</v>
          </cell>
          <cell r="N110">
            <v>2.7</v>
          </cell>
          <cell r="O110">
            <v>0</v>
          </cell>
        </row>
        <row r="117">
          <cell r="E117">
            <v>181.2</v>
          </cell>
          <cell r="F117">
            <v>136</v>
          </cell>
          <cell r="M117">
            <v>181.2</v>
          </cell>
          <cell r="N117">
            <v>136</v>
          </cell>
          <cell r="O117">
            <v>0</v>
          </cell>
        </row>
        <row r="119">
          <cell r="E119">
            <v>1100.2</v>
          </cell>
          <cell r="F119">
            <v>138.69999999999999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1100.2</v>
          </cell>
          <cell r="N119">
            <v>138.69999999999999</v>
          </cell>
          <cell r="O119">
            <v>0</v>
          </cell>
        </row>
        <row r="144">
          <cell r="Q144">
            <v>196.3</v>
          </cell>
        </row>
        <row r="145">
          <cell r="Q145">
            <v>24.299999999999997</v>
          </cell>
        </row>
        <row r="146">
          <cell r="Q146">
            <v>372.8</v>
          </cell>
        </row>
        <row r="147">
          <cell r="Q147">
            <v>622.80000000000007</v>
          </cell>
        </row>
        <row r="148">
          <cell r="Q148">
            <v>0</v>
          </cell>
        </row>
        <row r="149">
          <cell r="Q149">
            <v>0</v>
          </cell>
        </row>
        <row r="150">
          <cell r="Q150">
            <v>168.8</v>
          </cell>
        </row>
        <row r="151">
          <cell r="Q151">
            <v>0</v>
          </cell>
        </row>
        <row r="152">
          <cell r="Q152">
            <v>0</v>
          </cell>
        </row>
        <row r="153">
          <cell r="Q153">
            <v>1126.2</v>
          </cell>
        </row>
      </sheetData>
      <sheetData sheetId="5">
        <row r="12">
          <cell r="E12">
            <v>886</v>
          </cell>
          <cell r="F12">
            <v>639.5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M12">
            <v>886</v>
          </cell>
          <cell r="N12">
            <v>639.5</v>
          </cell>
          <cell r="O12">
            <v>0</v>
          </cell>
        </row>
        <row r="15">
          <cell r="E15">
            <v>419.2</v>
          </cell>
          <cell r="F15">
            <v>312.8</v>
          </cell>
          <cell r="M15">
            <v>419.2</v>
          </cell>
          <cell r="N15">
            <v>312.8</v>
          </cell>
          <cell r="O15">
            <v>0</v>
          </cell>
        </row>
        <row r="16">
          <cell r="E16">
            <v>505.1</v>
          </cell>
          <cell r="F16">
            <v>375.6</v>
          </cell>
          <cell r="M16">
            <v>505.1</v>
          </cell>
          <cell r="N16">
            <v>375.6</v>
          </cell>
          <cell r="O16">
            <v>0</v>
          </cell>
        </row>
        <row r="17">
          <cell r="E17">
            <v>725.5</v>
          </cell>
          <cell r="F17">
            <v>540</v>
          </cell>
          <cell r="M17">
            <v>725.5</v>
          </cell>
          <cell r="N17">
            <v>540</v>
          </cell>
          <cell r="O17">
            <v>0</v>
          </cell>
        </row>
        <row r="18">
          <cell r="E18">
            <v>390.1</v>
          </cell>
          <cell r="F18">
            <v>291.10000000000002</v>
          </cell>
          <cell r="M18">
            <v>390.1</v>
          </cell>
          <cell r="N18">
            <v>291.10000000000002</v>
          </cell>
          <cell r="O18">
            <v>0</v>
          </cell>
        </row>
        <row r="19">
          <cell r="E19">
            <v>305.7</v>
          </cell>
          <cell r="F19">
            <v>228.1</v>
          </cell>
          <cell r="M19">
            <v>305.7</v>
          </cell>
          <cell r="N19">
            <v>228.1</v>
          </cell>
          <cell r="O19">
            <v>0</v>
          </cell>
          <cell r="Q19">
            <v>11.8</v>
          </cell>
        </row>
        <row r="20">
          <cell r="E20">
            <v>395.7</v>
          </cell>
          <cell r="F20">
            <v>295.60000000000002</v>
          </cell>
          <cell r="M20">
            <v>395.7</v>
          </cell>
          <cell r="N20">
            <v>295.60000000000002</v>
          </cell>
          <cell r="O20">
            <v>0</v>
          </cell>
          <cell r="Q20">
            <v>9000.0999999999985</v>
          </cell>
        </row>
        <row r="21">
          <cell r="E21">
            <v>444.4</v>
          </cell>
          <cell r="F21">
            <v>330</v>
          </cell>
          <cell r="M21">
            <v>444.4</v>
          </cell>
          <cell r="N21">
            <v>330</v>
          </cell>
          <cell r="O21">
            <v>0</v>
          </cell>
        </row>
        <row r="22">
          <cell r="E22">
            <v>588.29999999999995</v>
          </cell>
          <cell r="F22">
            <v>435.9</v>
          </cell>
          <cell r="M22">
            <v>588.29999999999995</v>
          </cell>
          <cell r="N22">
            <v>435.9</v>
          </cell>
          <cell r="O22">
            <v>0</v>
          </cell>
        </row>
        <row r="23">
          <cell r="E23">
            <v>492.3</v>
          </cell>
          <cell r="F23">
            <v>364</v>
          </cell>
          <cell r="M23">
            <v>492.3</v>
          </cell>
          <cell r="N23">
            <v>364</v>
          </cell>
          <cell r="O23">
            <v>0</v>
          </cell>
        </row>
        <row r="24">
          <cell r="E24">
            <v>564.5</v>
          </cell>
          <cell r="F24">
            <v>417</v>
          </cell>
          <cell r="M24">
            <v>564.5</v>
          </cell>
          <cell r="N24">
            <v>417</v>
          </cell>
          <cell r="O24">
            <v>0</v>
          </cell>
        </row>
        <row r="25">
          <cell r="E25">
            <v>159.19999999999999</v>
          </cell>
          <cell r="F25">
            <v>119.8</v>
          </cell>
          <cell r="M25">
            <v>159.19999999999999</v>
          </cell>
          <cell r="N25">
            <v>119.8</v>
          </cell>
          <cell r="O25">
            <v>0</v>
          </cell>
        </row>
        <row r="26">
          <cell r="E26">
            <v>159.30000000000001</v>
          </cell>
          <cell r="F26">
            <v>119.7</v>
          </cell>
          <cell r="M26">
            <v>159.30000000000001</v>
          </cell>
          <cell r="N26">
            <v>119.7</v>
          </cell>
          <cell r="O26">
            <v>0</v>
          </cell>
        </row>
        <row r="27">
          <cell r="E27">
            <v>160.30000000000001</v>
          </cell>
          <cell r="F27">
            <v>120.5</v>
          </cell>
          <cell r="M27">
            <v>160.30000000000001</v>
          </cell>
          <cell r="N27">
            <v>120.5</v>
          </cell>
          <cell r="O27">
            <v>0</v>
          </cell>
        </row>
        <row r="28">
          <cell r="E28">
            <v>278.7</v>
          </cell>
          <cell r="F28">
            <v>208.7</v>
          </cell>
          <cell r="M28">
            <v>278.7</v>
          </cell>
          <cell r="N28">
            <v>208.7</v>
          </cell>
          <cell r="O28">
            <v>0</v>
          </cell>
        </row>
        <row r="29">
          <cell r="E29">
            <v>110.6</v>
          </cell>
          <cell r="F29">
            <v>83.4</v>
          </cell>
          <cell r="M29">
            <v>110.6</v>
          </cell>
          <cell r="N29">
            <v>83.4</v>
          </cell>
          <cell r="O29">
            <v>0</v>
          </cell>
        </row>
        <row r="30">
          <cell r="E30">
            <v>237.2</v>
          </cell>
          <cell r="F30">
            <v>177.6</v>
          </cell>
          <cell r="M30">
            <v>237.2</v>
          </cell>
          <cell r="N30">
            <v>177.6</v>
          </cell>
          <cell r="O30">
            <v>0</v>
          </cell>
        </row>
        <row r="31">
          <cell r="E31">
            <v>173.7</v>
          </cell>
          <cell r="F31">
            <v>130.5</v>
          </cell>
          <cell r="M31">
            <v>173.7</v>
          </cell>
          <cell r="N31">
            <v>130.5</v>
          </cell>
          <cell r="O31">
            <v>0</v>
          </cell>
        </row>
        <row r="32">
          <cell r="E32">
            <v>186.7</v>
          </cell>
          <cell r="F32">
            <v>137</v>
          </cell>
          <cell r="M32">
            <v>186.7</v>
          </cell>
          <cell r="N32">
            <v>137</v>
          </cell>
          <cell r="O32">
            <v>0</v>
          </cell>
        </row>
        <row r="33">
          <cell r="E33">
            <v>100.7</v>
          </cell>
          <cell r="F33">
            <v>75.2</v>
          </cell>
          <cell r="M33">
            <v>100.7</v>
          </cell>
          <cell r="N33">
            <v>75.2</v>
          </cell>
          <cell r="O33">
            <v>0</v>
          </cell>
        </row>
        <row r="34">
          <cell r="E34">
            <v>98.2</v>
          </cell>
          <cell r="F34">
            <v>73.099999999999994</v>
          </cell>
          <cell r="M34">
            <v>98.2</v>
          </cell>
          <cell r="N34">
            <v>73.099999999999994</v>
          </cell>
          <cell r="O34">
            <v>0</v>
          </cell>
        </row>
        <row r="35">
          <cell r="E35">
            <v>80.2</v>
          </cell>
          <cell r="F35">
            <v>60.1</v>
          </cell>
          <cell r="M35">
            <v>80.2</v>
          </cell>
          <cell r="N35">
            <v>60.1</v>
          </cell>
          <cell r="O35">
            <v>0</v>
          </cell>
        </row>
        <row r="36">
          <cell r="E36">
            <v>174.1</v>
          </cell>
          <cell r="F36">
            <v>127.4</v>
          </cell>
          <cell r="M36">
            <v>174.1</v>
          </cell>
          <cell r="N36">
            <v>127.4</v>
          </cell>
          <cell r="O36">
            <v>0</v>
          </cell>
        </row>
        <row r="37">
          <cell r="E37">
            <v>96.1</v>
          </cell>
          <cell r="F37">
            <v>70.3</v>
          </cell>
          <cell r="M37">
            <v>96.1</v>
          </cell>
          <cell r="N37">
            <v>70.3</v>
          </cell>
          <cell r="O37">
            <v>0</v>
          </cell>
        </row>
        <row r="38">
          <cell r="E38">
            <v>106</v>
          </cell>
          <cell r="F38">
            <v>77.8</v>
          </cell>
          <cell r="M38">
            <v>106</v>
          </cell>
          <cell r="N38">
            <v>77.8</v>
          </cell>
          <cell r="O38">
            <v>0</v>
          </cell>
        </row>
        <row r="39">
          <cell r="E39">
            <v>189.7</v>
          </cell>
          <cell r="F39">
            <v>138.6</v>
          </cell>
          <cell r="M39">
            <v>189.7</v>
          </cell>
          <cell r="N39">
            <v>138.6</v>
          </cell>
          <cell r="O39">
            <v>0</v>
          </cell>
        </row>
        <row r="40">
          <cell r="E40">
            <v>109.5</v>
          </cell>
          <cell r="F40">
            <v>80.599999999999994</v>
          </cell>
          <cell r="M40">
            <v>109.5</v>
          </cell>
          <cell r="N40">
            <v>80.599999999999994</v>
          </cell>
          <cell r="O40">
            <v>0</v>
          </cell>
        </row>
        <row r="41">
          <cell r="E41">
            <v>165.6</v>
          </cell>
          <cell r="F41">
            <v>120.8</v>
          </cell>
          <cell r="M41">
            <v>165.6</v>
          </cell>
          <cell r="N41">
            <v>120.8</v>
          </cell>
          <cell r="O41">
            <v>0</v>
          </cell>
        </row>
        <row r="42">
          <cell r="E42">
            <v>40.9</v>
          </cell>
          <cell r="F42">
            <v>30.4</v>
          </cell>
          <cell r="M42">
            <v>40.9</v>
          </cell>
          <cell r="N42">
            <v>30.4</v>
          </cell>
          <cell r="O42">
            <v>0</v>
          </cell>
        </row>
        <row r="43">
          <cell r="E43">
            <v>49.4</v>
          </cell>
          <cell r="F43">
            <v>36.299999999999997</v>
          </cell>
          <cell r="M43">
            <v>49.4</v>
          </cell>
          <cell r="N43">
            <v>36.299999999999997</v>
          </cell>
          <cell r="O43">
            <v>0</v>
          </cell>
        </row>
        <row r="44">
          <cell r="E44">
            <v>0.9</v>
          </cell>
          <cell r="F44">
            <v>0.7</v>
          </cell>
          <cell r="M44">
            <v>0.9</v>
          </cell>
          <cell r="N44">
            <v>0.7</v>
          </cell>
          <cell r="O44">
            <v>0</v>
          </cell>
        </row>
        <row r="45">
          <cell r="E45">
            <v>7.7</v>
          </cell>
          <cell r="F45">
            <v>5.9</v>
          </cell>
          <cell r="M45">
            <v>7.7</v>
          </cell>
          <cell r="N45">
            <v>5.9</v>
          </cell>
          <cell r="O45">
            <v>0</v>
          </cell>
        </row>
        <row r="46">
          <cell r="E46">
            <v>2.2999999999999998</v>
          </cell>
          <cell r="F46">
            <v>1.8</v>
          </cell>
          <cell r="M46">
            <v>2.2999999999999998</v>
          </cell>
          <cell r="N46">
            <v>1.8</v>
          </cell>
          <cell r="O46">
            <v>0</v>
          </cell>
        </row>
        <row r="47">
          <cell r="E47">
            <v>89.6</v>
          </cell>
          <cell r="F47">
            <v>68.5</v>
          </cell>
          <cell r="M47">
            <v>89.6</v>
          </cell>
          <cell r="N47">
            <v>68.5</v>
          </cell>
          <cell r="O47">
            <v>0</v>
          </cell>
        </row>
        <row r="48">
          <cell r="E48">
            <v>291.5</v>
          </cell>
          <cell r="F48">
            <v>220.8</v>
          </cell>
          <cell r="M48">
            <v>291.5</v>
          </cell>
          <cell r="N48">
            <v>220.8</v>
          </cell>
          <cell r="O48">
            <v>0</v>
          </cell>
        </row>
        <row r="49">
          <cell r="E49">
            <v>218.9</v>
          </cell>
          <cell r="F49">
            <v>165.8</v>
          </cell>
          <cell r="M49">
            <v>218.9</v>
          </cell>
          <cell r="N49">
            <v>165.8</v>
          </cell>
          <cell r="O49">
            <v>0</v>
          </cell>
        </row>
        <row r="50">
          <cell r="E50">
            <v>8.1</v>
          </cell>
          <cell r="F50">
            <v>6.2</v>
          </cell>
          <cell r="M50">
            <v>8.1</v>
          </cell>
          <cell r="N50">
            <v>6.2</v>
          </cell>
          <cell r="O50">
            <v>0</v>
          </cell>
        </row>
        <row r="51">
          <cell r="E51">
            <v>9011.9</v>
          </cell>
          <cell r="F51">
            <v>6687.1000000000013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9011.9</v>
          </cell>
          <cell r="N51">
            <v>6687.1000000000013</v>
          </cell>
          <cell r="O51">
            <v>0</v>
          </cell>
        </row>
      </sheetData>
      <sheetData sheetId="6">
        <row r="14">
          <cell r="M14">
            <v>0</v>
          </cell>
          <cell r="N14">
            <v>0</v>
          </cell>
          <cell r="O14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  <cell r="N18">
            <v>0</v>
          </cell>
          <cell r="O18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0</v>
          </cell>
          <cell r="N22">
            <v>0</v>
          </cell>
          <cell r="O22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0</v>
          </cell>
          <cell r="N26">
            <v>0</v>
          </cell>
          <cell r="O26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0</v>
          </cell>
          <cell r="N30">
            <v>0</v>
          </cell>
          <cell r="O30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M34">
            <v>0</v>
          </cell>
          <cell r="N34">
            <v>0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0</v>
          </cell>
          <cell r="N64">
            <v>0</v>
          </cell>
          <cell r="O64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0</v>
          </cell>
          <cell r="N69">
            <v>0</v>
          </cell>
          <cell r="O69">
            <v>0</v>
          </cell>
        </row>
        <row r="71">
          <cell r="K71">
            <v>125</v>
          </cell>
          <cell r="M71">
            <v>0</v>
          </cell>
          <cell r="N71">
            <v>0</v>
          </cell>
          <cell r="O71">
            <v>125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I79">
            <v>0</v>
          </cell>
          <cell r="J79">
            <v>0</v>
          </cell>
          <cell r="K79">
            <v>125</v>
          </cell>
          <cell r="M79">
            <v>0</v>
          </cell>
          <cell r="N79">
            <v>0</v>
          </cell>
          <cell r="O79">
            <v>125</v>
          </cell>
        </row>
        <row r="81">
          <cell r="E81">
            <v>155.30000000000001</v>
          </cell>
          <cell r="F81">
            <v>12.9</v>
          </cell>
          <cell r="G81">
            <v>0</v>
          </cell>
          <cell r="I81">
            <v>0</v>
          </cell>
          <cell r="J81">
            <v>1.1000000000000001</v>
          </cell>
          <cell r="K81">
            <v>650</v>
          </cell>
          <cell r="M81">
            <v>155.30000000000001</v>
          </cell>
          <cell r="N81">
            <v>14</v>
          </cell>
          <cell r="O81">
            <v>650</v>
          </cell>
        </row>
        <row r="87">
          <cell r="E87">
            <v>9.6999999999999993</v>
          </cell>
          <cell r="F87">
            <v>7.4</v>
          </cell>
          <cell r="M87">
            <v>9.6999999999999993</v>
          </cell>
          <cell r="N87">
            <v>7.4</v>
          </cell>
          <cell r="O87">
            <v>0</v>
          </cell>
        </row>
        <row r="89">
          <cell r="E89">
            <v>11.1</v>
          </cell>
          <cell r="F89">
            <v>8.5</v>
          </cell>
          <cell r="M89">
            <v>11.1</v>
          </cell>
          <cell r="N89">
            <v>8.5</v>
          </cell>
          <cell r="O89">
            <v>0</v>
          </cell>
        </row>
        <row r="91">
          <cell r="E91">
            <v>16.7</v>
          </cell>
          <cell r="F91">
            <v>12.8</v>
          </cell>
          <cell r="M91">
            <v>16.7</v>
          </cell>
          <cell r="N91">
            <v>12.8</v>
          </cell>
          <cell r="O91">
            <v>0</v>
          </cell>
        </row>
        <row r="93">
          <cell r="E93">
            <v>8.9</v>
          </cell>
          <cell r="F93">
            <v>6.8</v>
          </cell>
          <cell r="M93">
            <v>8.9</v>
          </cell>
          <cell r="N93">
            <v>6.8</v>
          </cell>
          <cell r="O93">
            <v>0</v>
          </cell>
        </row>
        <row r="95">
          <cell r="E95">
            <v>6.4</v>
          </cell>
          <cell r="F95">
            <v>4.9000000000000004</v>
          </cell>
          <cell r="M95">
            <v>6.4</v>
          </cell>
          <cell r="N95">
            <v>4.9000000000000004</v>
          </cell>
          <cell r="O95">
            <v>0</v>
          </cell>
        </row>
        <row r="97">
          <cell r="E97">
            <v>9.5</v>
          </cell>
          <cell r="F97">
            <v>7.3</v>
          </cell>
          <cell r="M97">
            <v>9.5</v>
          </cell>
          <cell r="N97">
            <v>7.3</v>
          </cell>
          <cell r="O97">
            <v>0</v>
          </cell>
        </row>
        <row r="99">
          <cell r="E99">
            <v>10.6</v>
          </cell>
          <cell r="F99">
            <v>8.1</v>
          </cell>
          <cell r="M99">
            <v>10.6</v>
          </cell>
          <cell r="N99">
            <v>8.1</v>
          </cell>
          <cell r="O99">
            <v>0</v>
          </cell>
        </row>
        <row r="101">
          <cell r="E101">
            <v>13.7</v>
          </cell>
          <cell r="F101">
            <v>10.5</v>
          </cell>
          <cell r="M101">
            <v>13.7</v>
          </cell>
          <cell r="N101">
            <v>10.5</v>
          </cell>
          <cell r="O101">
            <v>0</v>
          </cell>
        </row>
        <row r="103">
          <cell r="E103">
            <v>11.5</v>
          </cell>
          <cell r="F103">
            <v>8.8000000000000007</v>
          </cell>
          <cell r="M103">
            <v>11.5</v>
          </cell>
          <cell r="N103">
            <v>8.8000000000000007</v>
          </cell>
          <cell r="O103">
            <v>0</v>
          </cell>
        </row>
        <row r="105">
          <cell r="E105">
            <v>13.2</v>
          </cell>
          <cell r="F105">
            <v>10.1</v>
          </cell>
          <cell r="M105">
            <v>13.2</v>
          </cell>
          <cell r="N105">
            <v>10.1</v>
          </cell>
          <cell r="O105">
            <v>0</v>
          </cell>
        </row>
        <row r="107">
          <cell r="E107">
            <v>3.6</v>
          </cell>
          <cell r="F107">
            <v>2.8</v>
          </cell>
          <cell r="M107">
            <v>3.6</v>
          </cell>
          <cell r="N107">
            <v>2.8</v>
          </cell>
          <cell r="O107">
            <v>0</v>
          </cell>
        </row>
        <row r="109">
          <cell r="E109">
            <v>3.6</v>
          </cell>
          <cell r="F109">
            <v>2.8</v>
          </cell>
          <cell r="M109">
            <v>3.6</v>
          </cell>
          <cell r="N109">
            <v>2.8</v>
          </cell>
          <cell r="O109">
            <v>0</v>
          </cell>
        </row>
        <row r="111">
          <cell r="E111">
            <v>3.6</v>
          </cell>
          <cell r="F111">
            <v>2.8</v>
          </cell>
          <cell r="M111">
            <v>3.6</v>
          </cell>
          <cell r="N111">
            <v>2.8</v>
          </cell>
          <cell r="O111">
            <v>0</v>
          </cell>
        </row>
        <row r="113">
          <cell r="E113">
            <v>6.6</v>
          </cell>
          <cell r="F113">
            <v>5</v>
          </cell>
          <cell r="M113">
            <v>6.6</v>
          </cell>
          <cell r="N113">
            <v>5</v>
          </cell>
          <cell r="O113">
            <v>0</v>
          </cell>
        </row>
        <row r="115">
          <cell r="E115">
            <v>2.4</v>
          </cell>
          <cell r="F115">
            <v>1.8</v>
          </cell>
          <cell r="M115">
            <v>2.4</v>
          </cell>
          <cell r="N115">
            <v>1.8</v>
          </cell>
          <cell r="O115">
            <v>0</v>
          </cell>
        </row>
        <row r="117">
          <cell r="E117">
            <v>5.0999999999999996</v>
          </cell>
          <cell r="F117">
            <v>3.9</v>
          </cell>
          <cell r="M117">
            <v>5.0999999999999996</v>
          </cell>
          <cell r="N117">
            <v>3.9</v>
          </cell>
          <cell r="O117">
            <v>0</v>
          </cell>
        </row>
        <row r="119">
          <cell r="E119">
            <v>4.0999999999999996</v>
          </cell>
          <cell r="F119">
            <v>3.1</v>
          </cell>
          <cell r="M119">
            <v>4.0999999999999996</v>
          </cell>
          <cell r="N119">
            <v>3.1</v>
          </cell>
          <cell r="O119">
            <v>0</v>
          </cell>
        </row>
        <row r="121">
          <cell r="E121">
            <v>5</v>
          </cell>
          <cell r="F121">
            <v>3.8</v>
          </cell>
          <cell r="M121">
            <v>5</v>
          </cell>
          <cell r="N121">
            <v>3.8</v>
          </cell>
          <cell r="O121">
            <v>0</v>
          </cell>
        </row>
        <row r="123">
          <cell r="E123">
            <v>2.4</v>
          </cell>
          <cell r="F123">
            <v>1.8</v>
          </cell>
          <cell r="M123">
            <v>2.4</v>
          </cell>
          <cell r="N123">
            <v>1.8</v>
          </cell>
          <cell r="O123">
            <v>0</v>
          </cell>
        </row>
        <row r="125">
          <cell r="E125">
            <v>2.6</v>
          </cell>
          <cell r="F125">
            <v>2</v>
          </cell>
          <cell r="M125">
            <v>2.6</v>
          </cell>
          <cell r="N125">
            <v>2</v>
          </cell>
          <cell r="O125">
            <v>0</v>
          </cell>
        </row>
        <row r="127">
          <cell r="E127">
            <v>2</v>
          </cell>
          <cell r="F127">
            <v>1.5</v>
          </cell>
          <cell r="M127">
            <v>2</v>
          </cell>
          <cell r="N127">
            <v>1.5</v>
          </cell>
          <cell r="O127">
            <v>0</v>
          </cell>
        </row>
        <row r="129">
          <cell r="E129">
            <v>5.6</v>
          </cell>
          <cell r="F129">
            <v>4.3</v>
          </cell>
          <cell r="M129">
            <v>5.6</v>
          </cell>
          <cell r="N129">
            <v>4.3</v>
          </cell>
          <cell r="O129">
            <v>0</v>
          </cell>
        </row>
        <row r="131">
          <cell r="E131">
            <v>3.2</v>
          </cell>
          <cell r="F131">
            <v>2.4</v>
          </cell>
          <cell r="M131">
            <v>3.2</v>
          </cell>
          <cell r="N131">
            <v>2.4</v>
          </cell>
          <cell r="O131">
            <v>0</v>
          </cell>
        </row>
        <row r="133">
          <cell r="E133">
            <v>2.6</v>
          </cell>
          <cell r="F133">
            <v>2</v>
          </cell>
          <cell r="M133">
            <v>2.6</v>
          </cell>
          <cell r="N133">
            <v>2</v>
          </cell>
          <cell r="O133">
            <v>0</v>
          </cell>
        </row>
        <row r="135">
          <cell r="E135">
            <v>6.7</v>
          </cell>
          <cell r="F135">
            <v>5.0999999999999996</v>
          </cell>
          <cell r="M135">
            <v>6.7</v>
          </cell>
          <cell r="N135">
            <v>5.0999999999999996</v>
          </cell>
          <cell r="O135">
            <v>0</v>
          </cell>
        </row>
        <row r="137">
          <cell r="E137">
            <v>3.6</v>
          </cell>
          <cell r="F137">
            <v>2.8</v>
          </cell>
          <cell r="M137">
            <v>3.6</v>
          </cell>
          <cell r="N137">
            <v>2.8</v>
          </cell>
          <cell r="O137">
            <v>0</v>
          </cell>
        </row>
        <row r="139">
          <cell r="E139">
            <v>5.7</v>
          </cell>
          <cell r="F139">
            <v>4.4000000000000004</v>
          </cell>
          <cell r="M139">
            <v>5.7</v>
          </cell>
          <cell r="N139">
            <v>4.4000000000000004</v>
          </cell>
          <cell r="O139">
            <v>0</v>
          </cell>
        </row>
        <row r="141">
          <cell r="E141">
            <v>1.2</v>
          </cell>
          <cell r="F141">
            <v>0.9</v>
          </cell>
          <cell r="M141">
            <v>1.2</v>
          </cell>
          <cell r="N141">
            <v>0.9</v>
          </cell>
          <cell r="O141">
            <v>0</v>
          </cell>
        </row>
        <row r="143">
          <cell r="E143">
            <v>1.5</v>
          </cell>
          <cell r="F143">
            <v>1.1000000000000001</v>
          </cell>
          <cell r="M143">
            <v>1.5</v>
          </cell>
          <cell r="N143">
            <v>1.1000000000000001</v>
          </cell>
          <cell r="O143">
            <v>0</v>
          </cell>
        </row>
        <row r="145">
          <cell r="E145">
            <v>1.4</v>
          </cell>
          <cell r="F145">
            <v>1.1000000000000001</v>
          </cell>
          <cell r="M145">
            <v>1.4</v>
          </cell>
          <cell r="N145">
            <v>1.1000000000000001</v>
          </cell>
          <cell r="O145">
            <v>0</v>
          </cell>
        </row>
        <row r="147">
          <cell r="E147">
            <v>13.4</v>
          </cell>
          <cell r="F147">
            <v>10.3</v>
          </cell>
          <cell r="M147">
            <v>13.4</v>
          </cell>
          <cell r="N147">
            <v>10.3</v>
          </cell>
          <cell r="O147">
            <v>0</v>
          </cell>
        </row>
        <row r="149">
          <cell r="E149">
            <v>1.1000000000000001</v>
          </cell>
          <cell r="F149">
            <v>0.8</v>
          </cell>
          <cell r="M149">
            <v>1.1000000000000001</v>
          </cell>
          <cell r="N149">
            <v>0.8</v>
          </cell>
          <cell r="O149">
            <v>0</v>
          </cell>
        </row>
        <row r="151">
          <cell r="E151">
            <v>3</v>
          </cell>
          <cell r="F151">
            <v>2.2999999999999998</v>
          </cell>
          <cell r="M151">
            <v>3</v>
          </cell>
          <cell r="N151">
            <v>2.2999999999999998</v>
          </cell>
          <cell r="O151">
            <v>0</v>
          </cell>
        </row>
        <row r="153">
          <cell r="E153">
            <v>126.2</v>
          </cell>
          <cell r="F153">
            <v>89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126.2</v>
          </cell>
          <cell r="N153">
            <v>89</v>
          </cell>
          <cell r="O153">
            <v>0</v>
          </cell>
        </row>
        <row r="157">
          <cell r="E157">
            <v>281.7</v>
          </cell>
          <cell r="F157">
            <v>170.3</v>
          </cell>
          <cell r="G157">
            <v>0</v>
          </cell>
          <cell r="I157">
            <v>0</v>
          </cell>
          <cell r="J157">
            <v>0</v>
          </cell>
          <cell r="K157">
            <v>0</v>
          </cell>
          <cell r="M157">
            <v>281.7</v>
          </cell>
          <cell r="N157">
            <v>170.3</v>
          </cell>
          <cell r="O157">
            <v>0</v>
          </cell>
        </row>
        <row r="161">
          <cell r="E161">
            <v>764.5</v>
          </cell>
          <cell r="F161">
            <v>426.2000000000001</v>
          </cell>
          <cell r="G161">
            <v>0</v>
          </cell>
          <cell r="I161">
            <v>0</v>
          </cell>
          <cell r="J161">
            <v>1.1000000000000001</v>
          </cell>
          <cell r="K161">
            <v>650</v>
          </cell>
          <cell r="M161">
            <v>764.5</v>
          </cell>
          <cell r="N161">
            <v>427.30000000000007</v>
          </cell>
          <cell r="O161">
            <v>650</v>
          </cell>
        </row>
        <row r="163">
          <cell r="E163">
            <v>0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  <cell r="M163">
            <v>0</v>
          </cell>
          <cell r="N163">
            <v>0</v>
          </cell>
          <cell r="O163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</v>
          </cell>
          <cell r="N167">
            <v>0</v>
          </cell>
          <cell r="O167">
            <v>0</v>
          </cell>
        </row>
        <row r="169">
          <cell r="K169">
            <v>1571</v>
          </cell>
          <cell r="M169">
            <v>0</v>
          </cell>
          <cell r="N169">
            <v>0</v>
          </cell>
          <cell r="O169">
            <v>1571</v>
          </cell>
        </row>
        <row r="171"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  <cell r="M175">
            <v>0</v>
          </cell>
          <cell r="N175">
            <v>0</v>
          </cell>
          <cell r="O175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  <cell r="M179">
            <v>0</v>
          </cell>
          <cell r="N179">
            <v>0</v>
          </cell>
          <cell r="O179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I203">
            <v>0</v>
          </cell>
          <cell r="J203">
            <v>0</v>
          </cell>
          <cell r="K203">
            <v>0</v>
          </cell>
          <cell r="M203">
            <v>0</v>
          </cell>
          <cell r="N203">
            <v>0</v>
          </cell>
          <cell r="O203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I207">
            <v>0</v>
          </cell>
          <cell r="J207">
            <v>0</v>
          </cell>
          <cell r="K207">
            <v>0</v>
          </cell>
          <cell r="M207">
            <v>0</v>
          </cell>
          <cell r="N207">
            <v>0</v>
          </cell>
          <cell r="O207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I211">
            <v>0</v>
          </cell>
          <cell r="J211">
            <v>0</v>
          </cell>
          <cell r="K211">
            <v>0</v>
          </cell>
          <cell r="M211">
            <v>0</v>
          </cell>
          <cell r="N211">
            <v>0</v>
          </cell>
          <cell r="O211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I215">
            <v>0</v>
          </cell>
          <cell r="J215">
            <v>0</v>
          </cell>
          <cell r="K215">
            <v>0</v>
          </cell>
          <cell r="M215">
            <v>0</v>
          </cell>
          <cell r="N215">
            <v>0</v>
          </cell>
          <cell r="O215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I219">
            <v>0</v>
          </cell>
          <cell r="J219">
            <v>0</v>
          </cell>
          <cell r="K219">
            <v>0</v>
          </cell>
          <cell r="M219">
            <v>0</v>
          </cell>
          <cell r="N219">
            <v>0</v>
          </cell>
          <cell r="O219">
            <v>0</v>
          </cell>
        </row>
        <row r="223">
          <cell r="M223">
            <v>0</v>
          </cell>
          <cell r="N223">
            <v>0</v>
          </cell>
          <cell r="O223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I225">
            <v>0</v>
          </cell>
          <cell r="J225">
            <v>0</v>
          </cell>
          <cell r="K225">
            <v>1571</v>
          </cell>
          <cell r="M225">
            <v>0</v>
          </cell>
          <cell r="N225">
            <v>0</v>
          </cell>
          <cell r="O225">
            <v>1571</v>
          </cell>
        </row>
        <row r="227">
          <cell r="E227">
            <v>0</v>
          </cell>
          <cell r="F227">
            <v>0</v>
          </cell>
          <cell r="G227">
            <v>0</v>
          </cell>
          <cell r="I227">
            <v>0</v>
          </cell>
          <cell r="J227">
            <v>0</v>
          </cell>
          <cell r="K227">
            <v>0</v>
          </cell>
          <cell r="M227">
            <v>0</v>
          </cell>
          <cell r="N227">
            <v>0</v>
          </cell>
          <cell r="O227">
            <v>0</v>
          </cell>
        </row>
        <row r="231">
          <cell r="M231">
            <v>0</v>
          </cell>
          <cell r="N231">
            <v>0</v>
          </cell>
          <cell r="O231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I233">
            <v>0</v>
          </cell>
          <cell r="J233">
            <v>0</v>
          </cell>
          <cell r="K233">
            <v>0</v>
          </cell>
          <cell r="M233">
            <v>0</v>
          </cell>
          <cell r="N233">
            <v>0</v>
          </cell>
          <cell r="O233">
            <v>0</v>
          </cell>
        </row>
        <row r="237">
          <cell r="E237">
            <v>63</v>
          </cell>
          <cell r="F237">
            <v>38.700000000000003</v>
          </cell>
          <cell r="M237">
            <v>63</v>
          </cell>
          <cell r="N237">
            <v>38.700000000000003</v>
          </cell>
          <cell r="O237">
            <v>0</v>
          </cell>
        </row>
        <row r="242">
          <cell r="E242">
            <v>63</v>
          </cell>
          <cell r="F242">
            <v>38.700000000000003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63</v>
          </cell>
          <cell r="N242">
            <v>38.700000000000003</v>
          </cell>
          <cell r="O242">
            <v>0</v>
          </cell>
        </row>
        <row r="257">
          <cell r="S257">
            <v>0</v>
          </cell>
        </row>
        <row r="258">
          <cell r="S258">
            <v>0</v>
          </cell>
        </row>
        <row r="259">
          <cell r="S259">
            <v>0</v>
          </cell>
        </row>
        <row r="260">
          <cell r="S260">
            <v>0</v>
          </cell>
        </row>
        <row r="261">
          <cell r="S261">
            <v>0</v>
          </cell>
        </row>
        <row r="262">
          <cell r="S262">
            <v>0</v>
          </cell>
        </row>
        <row r="263">
          <cell r="S263">
            <v>125</v>
          </cell>
        </row>
        <row r="264">
          <cell r="S264">
            <v>1571</v>
          </cell>
        </row>
        <row r="265">
          <cell r="S265">
            <v>1414.5000000000005</v>
          </cell>
        </row>
        <row r="266">
          <cell r="S266">
            <v>63</v>
          </cell>
        </row>
      </sheetData>
      <sheetData sheetId="7">
        <row r="12">
          <cell r="E12">
            <v>105.6</v>
          </cell>
          <cell r="G12">
            <v>4.3</v>
          </cell>
          <cell r="M12">
            <v>105.6</v>
          </cell>
          <cell r="N12">
            <v>0</v>
          </cell>
          <cell r="O12">
            <v>4.3</v>
          </cell>
        </row>
        <row r="13">
          <cell r="E13">
            <v>105.6</v>
          </cell>
          <cell r="F13">
            <v>0</v>
          </cell>
          <cell r="G13">
            <v>4.3</v>
          </cell>
          <cell r="I13">
            <v>0</v>
          </cell>
          <cell r="J13">
            <v>0</v>
          </cell>
          <cell r="K13">
            <v>0</v>
          </cell>
          <cell r="M13">
            <v>105.6</v>
          </cell>
          <cell r="N13">
            <v>0</v>
          </cell>
          <cell r="O13">
            <v>4.3</v>
          </cell>
        </row>
        <row r="14">
          <cell r="Q14">
            <v>109.89999999999999</v>
          </cell>
        </row>
        <row r="15">
          <cell r="E15">
            <v>34.9</v>
          </cell>
          <cell r="M15">
            <v>34.9</v>
          </cell>
          <cell r="N15">
            <v>0</v>
          </cell>
          <cell r="O15">
            <v>0</v>
          </cell>
          <cell r="Q15">
            <v>0</v>
          </cell>
        </row>
        <row r="16">
          <cell r="E16">
            <v>34.9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34.9</v>
          </cell>
          <cell r="N16">
            <v>0</v>
          </cell>
          <cell r="O16">
            <v>0</v>
          </cell>
          <cell r="Q16">
            <v>34.9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8">
        <row r="28">
          <cell r="E28">
            <v>16.3</v>
          </cell>
          <cell r="L28">
            <v>16.3</v>
          </cell>
          <cell r="M28">
            <v>16.3</v>
          </cell>
          <cell r="N28">
            <v>0</v>
          </cell>
          <cell r="O28">
            <v>0</v>
          </cell>
        </row>
        <row r="29">
          <cell r="E29">
            <v>2.9</v>
          </cell>
          <cell r="L29">
            <v>2.9</v>
          </cell>
          <cell r="M29">
            <v>2.9</v>
          </cell>
          <cell r="N29">
            <v>0</v>
          </cell>
          <cell r="O29">
            <v>0</v>
          </cell>
        </row>
        <row r="30">
          <cell r="E30">
            <v>0.2</v>
          </cell>
          <cell r="L30">
            <v>0.2</v>
          </cell>
          <cell r="M30">
            <v>0.2</v>
          </cell>
          <cell r="N30">
            <v>0</v>
          </cell>
          <cell r="O30">
            <v>0</v>
          </cell>
        </row>
        <row r="31">
          <cell r="E31">
            <v>0.5</v>
          </cell>
          <cell r="L31">
            <v>0.5</v>
          </cell>
          <cell r="M31">
            <v>0.5</v>
          </cell>
          <cell r="N31">
            <v>0</v>
          </cell>
          <cell r="O31">
            <v>0</v>
          </cell>
        </row>
        <row r="32">
          <cell r="E32">
            <v>1.5</v>
          </cell>
          <cell r="L32">
            <v>1.5</v>
          </cell>
          <cell r="M32">
            <v>1.5</v>
          </cell>
          <cell r="N32">
            <v>0</v>
          </cell>
          <cell r="O32">
            <v>0</v>
          </cell>
        </row>
        <row r="33">
          <cell r="E33">
            <v>2</v>
          </cell>
          <cell r="L33">
            <v>2</v>
          </cell>
          <cell r="M33">
            <v>2</v>
          </cell>
          <cell r="N33">
            <v>0</v>
          </cell>
          <cell r="O33">
            <v>0</v>
          </cell>
        </row>
        <row r="34">
          <cell r="E34">
            <v>0.1</v>
          </cell>
          <cell r="L34">
            <v>0.1</v>
          </cell>
          <cell r="M34">
            <v>0.1</v>
          </cell>
          <cell r="N34">
            <v>0</v>
          </cell>
          <cell r="O34">
            <v>0</v>
          </cell>
        </row>
        <row r="35">
          <cell r="E35">
            <v>2.5</v>
          </cell>
          <cell r="L35">
            <v>2.5</v>
          </cell>
          <cell r="M35">
            <v>2.5</v>
          </cell>
          <cell r="N35">
            <v>0</v>
          </cell>
          <cell r="O35">
            <v>0</v>
          </cell>
        </row>
        <row r="36">
          <cell r="E36">
            <v>0.6</v>
          </cell>
          <cell r="L36">
            <v>0.6</v>
          </cell>
          <cell r="M36">
            <v>0.6</v>
          </cell>
          <cell r="N36">
            <v>0</v>
          </cell>
          <cell r="O36">
            <v>0</v>
          </cell>
        </row>
        <row r="37">
          <cell r="E37">
            <v>0.7</v>
          </cell>
          <cell r="L37">
            <v>0.7</v>
          </cell>
          <cell r="M37">
            <v>0.7</v>
          </cell>
          <cell r="N37">
            <v>0</v>
          </cell>
          <cell r="O37">
            <v>0</v>
          </cell>
        </row>
        <row r="38">
          <cell r="E38">
            <v>1.5</v>
          </cell>
          <cell r="L38">
            <v>1.5</v>
          </cell>
          <cell r="M38">
            <v>1.5</v>
          </cell>
          <cell r="N38">
            <v>0</v>
          </cell>
          <cell r="O38">
            <v>0</v>
          </cell>
        </row>
        <row r="39">
          <cell r="E39">
            <v>28.8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L39">
            <v>28.8</v>
          </cell>
          <cell r="M39">
            <v>28.8</v>
          </cell>
          <cell r="N39">
            <v>0</v>
          </cell>
          <cell r="O39">
            <v>0</v>
          </cell>
        </row>
        <row r="41">
          <cell r="E41">
            <v>0.1</v>
          </cell>
          <cell r="L41">
            <v>0.1</v>
          </cell>
          <cell r="M41">
            <v>0.1</v>
          </cell>
          <cell r="N41">
            <v>0</v>
          </cell>
          <cell r="O41">
            <v>0</v>
          </cell>
        </row>
        <row r="42">
          <cell r="E42">
            <v>1.2</v>
          </cell>
          <cell r="L42">
            <v>1.2</v>
          </cell>
          <cell r="M42">
            <v>1.2</v>
          </cell>
          <cell r="N42">
            <v>0</v>
          </cell>
          <cell r="O42">
            <v>0</v>
          </cell>
        </row>
        <row r="43">
          <cell r="E43">
            <v>9.1</v>
          </cell>
          <cell r="G43">
            <v>4.2</v>
          </cell>
          <cell r="L43">
            <v>13.3</v>
          </cell>
          <cell r="M43">
            <v>9.1</v>
          </cell>
          <cell r="N43">
            <v>0</v>
          </cell>
          <cell r="O43">
            <v>4.2</v>
          </cell>
        </row>
        <row r="44">
          <cell r="E44">
            <v>1.1000000000000001</v>
          </cell>
          <cell r="L44">
            <v>1.1000000000000001</v>
          </cell>
          <cell r="M44">
            <v>1.1000000000000001</v>
          </cell>
          <cell r="N44">
            <v>0</v>
          </cell>
          <cell r="O44">
            <v>0</v>
          </cell>
        </row>
        <row r="45">
          <cell r="E45">
            <v>1.6</v>
          </cell>
          <cell r="L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2.9</v>
          </cell>
          <cell r="L46">
            <v>2.9</v>
          </cell>
          <cell r="M46">
            <v>2.9</v>
          </cell>
          <cell r="N46">
            <v>0</v>
          </cell>
          <cell r="O46">
            <v>0</v>
          </cell>
        </row>
        <row r="47">
          <cell r="E47">
            <v>2.9</v>
          </cell>
          <cell r="L47">
            <v>2.9</v>
          </cell>
          <cell r="M47">
            <v>2.9</v>
          </cell>
          <cell r="N47">
            <v>0</v>
          </cell>
          <cell r="O47">
            <v>0</v>
          </cell>
        </row>
        <row r="48">
          <cell r="E48">
            <v>9.9</v>
          </cell>
          <cell r="L48">
            <v>9.9</v>
          </cell>
          <cell r="M48">
            <v>9.9</v>
          </cell>
          <cell r="N48">
            <v>0</v>
          </cell>
          <cell r="O48">
            <v>0</v>
          </cell>
        </row>
        <row r="49">
          <cell r="E49">
            <v>0.4</v>
          </cell>
          <cell r="L49">
            <v>0.4</v>
          </cell>
          <cell r="M49">
            <v>0.4</v>
          </cell>
          <cell r="N49">
            <v>0</v>
          </cell>
          <cell r="O49">
            <v>0</v>
          </cell>
        </row>
        <row r="50">
          <cell r="E50">
            <v>1.5</v>
          </cell>
          <cell r="L50">
            <v>1.5</v>
          </cell>
          <cell r="M50">
            <v>1.5</v>
          </cell>
          <cell r="N50">
            <v>0</v>
          </cell>
          <cell r="O50">
            <v>0</v>
          </cell>
        </row>
        <row r="51">
          <cell r="E51">
            <v>0.9</v>
          </cell>
          <cell r="L51">
            <v>0.9</v>
          </cell>
          <cell r="M51">
            <v>0.9</v>
          </cell>
          <cell r="N51">
            <v>0</v>
          </cell>
          <cell r="O51">
            <v>0</v>
          </cell>
        </row>
        <row r="52">
          <cell r="E52">
            <v>31.599999999999994</v>
          </cell>
          <cell r="F52">
            <v>0</v>
          </cell>
          <cell r="G52">
            <v>4.2</v>
          </cell>
          <cell r="I52">
            <v>0</v>
          </cell>
          <cell r="J52">
            <v>0</v>
          </cell>
          <cell r="K52">
            <v>0</v>
          </cell>
          <cell r="L52">
            <v>35.799999999999997</v>
          </cell>
          <cell r="M52">
            <v>31.599999999999994</v>
          </cell>
          <cell r="N52">
            <v>0</v>
          </cell>
          <cell r="O52">
            <v>4.2</v>
          </cell>
        </row>
        <row r="54">
          <cell r="E54">
            <v>24.3</v>
          </cell>
          <cell r="G54">
            <v>81.3</v>
          </cell>
          <cell r="L54">
            <v>105.6</v>
          </cell>
          <cell r="M54">
            <v>24.3</v>
          </cell>
          <cell r="N54">
            <v>0</v>
          </cell>
          <cell r="O54">
            <v>81.3</v>
          </cell>
        </row>
        <row r="55"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E56">
            <v>24.3</v>
          </cell>
          <cell r="F56">
            <v>0</v>
          </cell>
          <cell r="G56">
            <v>81.3</v>
          </cell>
          <cell r="I56">
            <v>0</v>
          </cell>
          <cell r="J56">
            <v>0</v>
          </cell>
          <cell r="K56">
            <v>0</v>
          </cell>
          <cell r="L56">
            <v>105.6</v>
          </cell>
          <cell r="M56">
            <v>24.3</v>
          </cell>
          <cell r="N56">
            <v>0</v>
          </cell>
          <cell r="O56">
            <v>81.3</v>
          </cell>
        </row>
        <row r="58">
          <cell r="E58">
            <v>0.1</v>
          </cell>
          <cell r="L58">
            <v>0.1</v>
          </cell>
          <cell r="M58">
            <v>0.1</v>
          </cell>
          <cell r="N58">
            <v>0</v>
          </cell>
          <cell r="O58">
            <v>0</v>
          </cell>
        </row>
        <row r="59">
          <cell r="E59">
            <v>0.1</v>
          </cell>
          <cell r="L59">
            <v>0.1</v>
          </cell>
          <cell r="M59">
            <v>0.1</v>
          </cell>
          <cell r="N59">
            <v>0</v>
          </cell>
          <cell r="O59">
            <v>0</v>
          </cell>
        </row>
        <row r="60">
          <cell r="E60">
            <v>1.5</v>
          </cell>
          <cell r="L60">
            <v>1.5</v>
          </cell>
          <cell r="M60">
            <v>1.5</v>
          </cell>
          <cell r="N60">
            <v>0</v>
          </cell>
          <cell r="O60">
            <v>0</v>
          </cell>
        </row>
        <row r="61">
          <cell r="E61">
            <v>6.4</v>
          </cell>
          <cell r="L61">
            <v>6.4</v>
          </cell>
          <cell r="M61">
            <v>6.4</v>
          </cell>
          <cell r="N61">
            <v>0</v>
          </cell>
          <cell r="O61">
            <v>0</v>
          </cell>
        </row>
        <row r="62">
          <cell r="E62">
            <v>7.1</v>
          </cell>
          <cell r="L62">
            <v>7.1</v>
          </cell>
          <cell r="M62">
            <v>7.1</v>
          </cell>
          <cell r="N62">
            <v>0</v>
          </cell>
          <cell r="O62">
            <v>0</v>
          </cell>
        </row>
        <row r="63">
          <cell r="E63">
            <v>7.9</v>
          </cell>
          <cell r="L63">
            <v>7.9</v>
          </cell>
          <cell r="M63">
            <v>7.9</v>
          </cell>
          <cell r="N63">
            <v>0</v>
          </cell>
          <cell r="O63">
            <v>0</v>
          </cell>
        </row>
        <row r="64">
          <cell r="E64">
            <v>37.6</v>
          </cell>
          <cell r="F64">
            <v>19.399999999999999</v>
          </cell>
          <cell r="L64">
            <v>37.6</v>
          </cell>
          <cell r="M64">
            <v>37.6</v>
          </cell>
          <cell r="N64">
            <v>19.399999999999999</v>
          </cell>
          <cell r="O64">
            <v>0</v>
          </cell>
        </row>
        <row r="65">
          <cell r="E65">
            <v>10.9</v>
          </cell>
          <cell r="L65">
            <v>10.9</v>
          </cell>
          <cell r="M65">
            <v>10.9</v>
          </cell>
          <cell r="N65">
            <v>0</v>
          </cell>
          <cell r="O65">
            <v>0</v>
          </cell>
        </row>
        <row r="66">
          <cell r="E66">
            <v>0.1</v>
          </cell>
          <cell r="L66">
            <v>0.1</v>
          </cell>
          <cell r="M66">
            <v>0.1</v>
          </cell>
          <cell r="N66">
            <v>0</v>
          </cell>
          <cell r="O66">
            <v>0</v>
          </cell>
        </row>
        <row r="67">
          <cell r="E67">
            <v>2.2000000000000002</v>
          </cell>
          <cell r="L67">
            <v>2.2000000000000002</v>
          </cell>
          <cell r="M67">
            <v>2.2000000000000002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6.6</v>
          </cell>
          <cell r="L70">
            <v>6.6</v>
          </cell>
          <cell r="M70">
            <v>6.6</v>
          </cell>
          <cell r="N70">
            <v>0</v>
          </cell>
          <cell r="O70">
            <v>0</v>
          </cell>
        </row>
        <row r="71">
          <cell r="E71">
            <v>0.1</v>
          </cell>
          <cell r="L71">
            <v>0.1</v>
          </cell>
          <cell r="M71">
            <v>0.1</v>
          </cell>
          <cell r="N71">
            <v>0</v>
          </cell>
          <cell r="O71">
            <v>0</v>
          </cell>
        </row>
        <row r="72">
          <cell r="E72">
            <v>0.1</v>
          </cell>
          <cell r="L72">
            <v>0.1</v>
          </cell>
          <cell r="M72">
            <v>0.1</v>
          </cell>
          <cell r="N72">
            <v>0</v>
          </cell>
          <cell r="O72">
            <v>0</v>
          </cell>
        </row>
        <row r="73">
          <cell r="E73">
            <v>4.8</v>
          </cell>
          <cell r="L73">
            <v>4.8</v>
          </cell>
          <cell r="M73">
            <v>4.8</v>
          </cell>
          <cell r="N73">
            <v>0</v>
          </cell>
          <cell r="O73">
            <v>0</v>
          </cell>
        </row>
        <row r="74">
          <cell r="E74">
            <v>27.1</v>
          </cell>
          <cell r="L74">
            <v>27.1</v>
          </cell>
          <cell r="M74">
            <v>27.1</v>
          </cell>
          <cell r="N74">
            <v>0</v>
          </cell>
          <cell r="O74">
            <v>0</v>
          </cell>
        </row>
        <row r="75">
          <cell r="E75">
            <v>12.1</v>
          </cell>
          <cell r="L75">
            <v>12.1</v>
          </cell>
          <cell r="M75">
            <v>12.1</v>
          </cell>
          <cell r="N75">
            <v>0</v>
          </cell>
          <cell r="O75">
            <v>0</v>
          </cell>
        </row>
        <row r="76">
          <cell r="E76">
            <v>22.6</v>
          </cell>
          <cell r="L76">
            <v>22.6</v>
          </cell>
          <cell r="M76">
            <v>22.6</v>
          </cell>
          <cell r="N76">
            <v>0</v>
          </cell>
          <cell r="O76">
            <v>0</v>
          </cell>
        </row>
        <row r="77">
          <cell r="E77">
            <v>6.2</v>
          </cell>
          <cell r="L77">
            <v>6.2</v>
          </cell>
          <cell r="M77">
            <v>6.2</v>
          </cell>
          <cell r="N77">
            <v>0</v>
          </cell>
          <cell r="O77">
            <v>0</v>
          </cell>
        </row>
        <row r="78">
          <cell r="E78">
            <v>60.4</v>
          </cell>
          <cell r="L78">
            <v>60.4</v>
          </cell>
          <cell r="M78">
            <v>60.4</v>
          </cell>
          <cell r="N78">
            <v>0</v>
          </cell>
          <cell r="O78">
            <v>0</v>
          </cell>
        </row>
        <row r="79">
          <cell r="E79">
            <v>35.299999999999997</v>
          </cell>
          <cell r="L79">
            <v>35.299999999999997</v>
          </cell>
          <cell r="M79">
            <v>35.299999999999997</v>
          </cell>
          <cell r="N79">
            <v>0</v>
          </cell>
          <cell r="O79">
            <v>0</v>
          </cell>
        </row>
        <row r="80">
          <cell r="E80">
            <v>35.6</v>
          </cell>
          <cell r="L80">
            <v>35.6</v>
          </cell>
          <cell r="M80">
            <v>35.6</v>
          </cell>
          <cell r="N80">
            <v>0</v>
          </cell>
          <cell r="O80">
            <v>0</v>
          </cell>
        </row>
        <row r="81">
          <cell r="E81">
            <v>76.400000000000006</v>
          </cell>
          <cell r="L81">
            <v>76.400000000000006</v>
          </cell>
          <cell r="M81">
            <v>76.400000000000006</v>
          </cell>
          <cell r="N81">
            <v>0</v>
          </cell>
          <cell r="O81">
            <v>0</v>
          </cell>
        </row>
        <row r="82">
          <cell r="E82">
            <v>38.200000000000003</v>
          </cell>
          <cell r="L82">
            <v>38.200000000000003</v>
          </cell>
          <cell r="M82">
            <v>38.200000000000003</v>
          </cell>
          <cell r="N82">
            <v>0</v>
          </cell>
          <cell r="O82">
            <v>0</v>
          </cell>
        </row>
        <row r="83">
          <cell r="E83">
            <v>69.7</v>
          </cell>
          <cell r="L83">
            <v>69.7</v>
          </cell>
          <cell r="M83">
            <v>69.7</v>
          </cell>
          <cell r="N83">
            <v>0</v>
          </cell>
          <cell r="O83">
            <v>0</v>
          </cell>
        </row>
        <row r="84">
          <cell r="E84">
            <v>8.9</v>
          </cell>
          <cell r="L84">
            <v>8.9</v>
          </cell>
          <cell r="M84">
            <v>8.9</v>
          </cell>
          <cell r="N84">
            <v>0</v>
          </cell>
          <cell r="O84">
            <v>0</v>
          </cell>
        </row>
        <row r="85">
          <cell r="E85">
            <v>16.2</v>
          </cell>
          <cell r="L85">
            <v>16.2</v>
          </cell>
          <cell r="M85">
            <v>16.2</v>
          </cell>
          <cell r="N85">
            <v>0</v>
          </cell>
          <cell r="O85">
            <v>0</v>
          </cell>
        </row>
        <row r="86">
          <cell r="E86">
            <v>4.4000000000000004</v>
          </cell>
          <cell r="F86">
            <v>1.7</v>
          </cell>
          <cell r="L86">
            <v>4.4000000000000004</v>
          </cell>
          <cell r="M86">
            <v>4.4000000000000004</v>
          </cell>
          <cell r="N86">
            <v>1.7</v>
          </cell>
          <cell r="O86">
            <v>0</v>
          </cell>
        </row>
        <row r="87">
          <cell r="E87">
            <v>52.3</v>
          </cell>
          <cell r="F87">
            <v>30.4</v>
          </cell>
          <cell r="L87">
            <v>52.3</v>
          </cell>
          <cell r="M87">
            <v>52.3</v>
          </cell>
          <cell r="N87">
            <v>30.4</v>
          </cell>
          <cell r="O87">
            <v>0</v>
          </cell>
        </row>
        <row r="88">
          <cell r="E88">
            <v>11.8</v>
          </cell>
          <cell r="F88">
            <v>3.6</v>
          </cell>
          <cell r="L88">
            <v>11.8</v>
          </cell>
          <cell r="M88">
            <v>11.8</v>
          </cell>
          <cell r="N88">
            <v>3.6</v>
          </cell>
          <cell r="O88">
            <v>0</v>
          </cell>
        </row>
        <row r="89">
          <cell r="E89">
            <v>26.5</v>
          </cell>
          <cell r="L89">
            <v>26.5</v>
          </cell>
          <cell r="M89">
            <v>26.5</v>
          </cell>
          <cell r="N89">
            <v>0</v>
          </cell>
          <cell r="O89">
            <v>0</v>
          </cell>
        </row>
        <row r="90">
          <cell r="E90">
            <v>14</v>
          </cell>
          <cell r="L90">
            <v>14</v>
          </cell>
          <cell r="M90">
            <v>14</v>
          </cell>
          <cell r="N90">
            <v>0</v>
          </cell>
          <cell r="O90">
            <v>0</v>
          </cell>
        </row>
        <row r="91">
          <cell r="E91">
            <v>2</v>
          </cell>
          <cell r="L91">
            <v>2</v>
          </cell>
          <cell r="M91">
            <v>2</v>
          </cell>
          <cell r="N91">
            <v>0</v>
          </cell>
          <cell r="O91">
            <v>0</v>
          </cell>
        </row>
        <row r="92">
          <cell r="E92">
            <v>605.39999999999986</v>
          </cell>
          <cell r="F92">
            <v>55.1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L92">
            <v>605.39999999999986</v>
          </cell>
          <cell r="M92">
            <v>605.39999999999986</v>
          </cell>
          <cell r="N92">
            <v>55.1</v>
          </cell>
          <cell r="O92">
            <v>0</v>
          </cell>
        </row>
        <row r="94">
          <cell r="E94">
            <v>0.7</v>
          </cell>
          <cell r="L94">
            <v>0.7</v>
          </cell>
          <cell r="M94">
            <v>0.7</v>
          </cell>
          <cell r="N94">
            <v>0</v>
          </cell>
          <cell r="O94">
            <v>0</v>
          </cell>
        </row>
        <row r="95">
          <cell r="E95">
            <v>0.6</v>
          </cell>
          <cell r="L95">
            <v>0.6</v>
          </cell>
          <cell r="M95">
            <v>0.6</v>
          </cell>
          <cell r="N95">
            <v>0</v>
          </cell>
          <cell r="O95">
            <v>0</v>
          </cell>
        </row>
        <row r="96">
          <cell r="E96">
            <v>1</v>
          </cell>
          <cell r="L96">
            <v>1</v>
          </cell>
          <cell r="M96">
            <v>1</v>
          </cell>
          <cell r="N96">
            <v>0</v>
          </cell>
          <cell r="O96">
            <v>0</v>
          </cell>
        </row>
        <row r="97">
          <cell r="E97">
            <v>0.8</v>
          </cell>
          <cell r="L97">
            <v>0.8</v>
          </cell>
          <cell r="M97">
            <v>0.8</v>
          </cell>
          <cell r="N97">
            <v>0</v>
          </cell>
          <cell r="O97">
            <v>0</v>
          </cell>
        </row>
        <row r="98">
          <cell r="E98">
            <v>12.8</v>
          </cell>
          <cell r="I98">
            <v>-0.3</v>
          </cell>
          <cell r="K98">
            <v>0.3</v>
          </cell>
          <cell r="L98">
            <v>12.8</v>
          </cell>
          <cell r="M98">
            <v>12.5</v>
          </cell>
          <cell r="N98">
            <v>0</v>
          </cell>
          <cell r="O98">
            <v>0.3</v>
          </cell>
        </row>
        <row r="99">
          <cell r="E99">
            <v>3.4</v>
          </cell>
          <cell r="L99">
            <v>3.4</v>
          </cell>
          <cell r="M99">
            <v>3.4</v>
          </cell>
          <cell r="N99">
            <v>0</v>
          </cell>
          <cell r="O99">
            <v>0</v>
          </cell>
        </row>
        <row r="100">
          <cell r="E100">
            <v>2.2999999999999998</v>
          </cell>
          <cell r="L100">
            <v>2.2999999999999998</v>
          </cell>
          <cell r="M100">
            <v>2.2999999999999998</v>
          </cell>
          <cell r="N100">
            <v>0</v>
          </cell>
          <cell r="O100">
            <v>0</v>
          </cell>
        </row>
        <row r="101">
          <cell r="E101">
            <v>0.8</v>
          </cell>
          <cell r="L101">
            <v>0.8</v>
          </cell>
          <cell r="M101">
            <v>0.8</v>
          </cell>
          <cell r="N101">
            <v>0</v>
          </cell>
          <cell r="O101">
            <v>0</v>
          </cell>
        </row>
        <row r="102">
          <cell r="E102">
            <v>0.8</v>
          </cell>
          <cell r="L102">
            <v>0.8</v>
          </cell>
          <cell r="M102">
            <v>0.8</v>
          </cell>
          <cell r="N102">
            <v>0</v>
          </cell>
          <cell r="O102">
            <v>0</v>
          </cell>
        </row>
        <row r="103">
          <cell r="E103">
            <v>1.3</v>
          </cell>
          <cell r="L103">
            <v>1.3</v>
          </cell>
          <cell r="M103">
            <v>1.3</v>
          </cell>
          <cell r="N103">
            <v>0</v>
          </cell>
          <cell r="O103">
            <v>0</v>
          </cell>
        </row>
        <row r="104">
          <cell r="E104">
            <v>1.6</v>
          </cell>
          <cell r="L104">
            <v>1.6</v>
          </cell>
          <cell r="M104">
            <v>1.6</v>
          </cell>
          <cell r="N104">
            <v>0</v>
          </cell>
          <cell r="O104">
            <v>0</v>
          </cell>
        </row>
        <row r="105">
          <cell r="E105">
            <v>1.8</v>
          </cell>
          <cell r="L105">
            <v>1.8</v>
          </cell>
          <cell r="M105">
            <v>1.8</v>
          </cell>
          <cell r="N105">
            <v>0</v>
          </cell>
          <cell r="O105">
            <v>0</v>
          </cell>
        </row>
        <row r="106">
          <cell r="E106">
            <v>13</v>
          </cell>
          <cell r="L106">
            <v>13</v>
          </cell>
          <cell r="M106">
            <v>13</v>
          </cell>
          <cell r="N106">
            <v>0</v>
          </cell>
          <cell r="O106">
            <v>0</v>
          </cell>
        </row>
        <row r="107">
          <cell r="E107">
            <v>13.2</v>
          </cell>
          <cell r="L107">
            <v>13.2</v>
          </cell>
          <cell r="M107">
            <v>13.2</v>
          </cell>
          <cell r="N107">
            <v>0</v>
          </cell>
          <cell r="O107">
            <v>0</v>
          </cell>
        </row>
        <row r="108">
          <cell r="E108">
            <v>54.100000000000009</v>
          </cell>
          <cell r="F108">
            <v>0</v>
          </cell>
          <cell r="G108">
            <v>0</v>
          </cell>
          <cell r="I108">
            <v>-0.3</v>
          </cell>
          <cell r="J108">
            <v>0</v>
          </cell>
          <cell r="K108">
            <v>0.3</v>
          </cell>
          <cell r="L108">
            <v>54.100000000000009</v>
          </cell>
          <cell r="M108">
            <v>53.800000000000011</v>
          </cell>
          <cell r="N108">
            <v>0</v>
          </cell>
          <cell r="O108">
            <v>0.3</v>
          </cell>
        </row>
        <row r="110">
          <cell r="E110">
            <v>233</v>
          </cell>
          <cell r="F110">
            <v>98.5</v>
          </cell>
          <cell r="L110">
            <v>233</v>
          </cell>
          <cell r="M110">
            <v>233</v>
          </cell>
          <cell r="N110">
            <v>98.5</v>
          </cell>
          <cell r="O110">
            <v>0</v>
          </cell>
        </row>
        <row r="111">
          <cell r="E111">
            <v>30</v>
          </cell>
          <cell r="L111">
            <v>30</v>
          </cell>
          <cell r="M111">
            <v>30</v>
          </cell>
          <cell r="N111">
            <v>0</v>
          </cell>
          <cell r="O111">
            <v>0</v>
          </cell>
        </row>
        <row r="112">
          <cell r="E112">
            <v>8</v>
          </cell>
          <cell r="L112">
            <v>8</v>
          </cell>
          <cell r="M112">
            <v>8</v>
          </cell>
          <cell r="N112">
            <v>0</v>
          </cell>
          <cell r="O112">
            <v>0</v>
          </cell>
        </row>
        <row r="113">
          <cell r="E113">
            <v>3</v>
          </cell>
          <cell r="L113">
            <v>3</v>
          </cell>
          <cell r="M113">
            <v>3</v>
          </cell>
          <cell r="N113">
            <v>0</v>
          </cell>
          <cell r="O113">
            <v>0</v>
          </cell>
        </row>
        <row r="114">
          <cell r="E114">
            <v>274</v>
          </cell>
          <cell r="F114">
            <v>98.5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274</v>
          </cell>
          <cell r="M114">
            <v>274</v>
          </cell>
          <cell r="N114">
            <v>98.5</v>
          </cell>
          <cell r="O114">
            <v>0</v>
          </cell>
        </row>
        <row r="115">
          <cell r="L115">
            <v>1103.6999999999998</v>
          </cell>
        </row>
        <row r="117">
          <cell r="Q117">
            <v>27.3</v>
          </cell>
        </row>
        <row r="118">
          <cell r="Q118">
            <v>0</v>
          </cell>
        </row>
        <row r="119">
          <cell r="Q119">
            <v>1.5</v>
          </cell>
        </row>
        <row r="120">
          <cell r="Q120">
            <v>0</v>
          </cell>
        </row>
        <row r="121">
          <cell r="Q121">
            <v>0</v>
          </cell>
        </row>
        <row r="122">
          <cell r="Q122">
            <v>35.799999999999997</v>
          </cell>
        </row>
        <row r="123">
          <cell r="Q123">
            <v>105.6</v>
          </cell>
        </row>
        <row r="124">
          <cell r="Q124">
            <v>54.100000000000009</v>
          </cell>
        </row>
        <row r="125">
          <cell r="Q125">
            <v>605.39999999999986</v>
          </cell>
        </row>
        <row r="126">
          <cell r="Q126">
            <v>274</v>
          </cell>
        </row>
      </sheetData>
      <sheetData sheetId="9">
        <row r="24">
          <cell r="G24">
            <v>12</v>
          </cell>
          <cell r="M24">
            <v>0</v>
          </cell>
          <cell r="N24">
            <v>0</v>
          </cell>
          <cell r="O24">
            <v>12</v>
          </cell>
        </row>
        <row r="25">
          <cell r="E25">
            <v>0</v>
          </cell>
          <cell r="F25">
            <v>0</v>
          </cell>
          <cell r="G25">
            <v>12</v>
          </cell>
          <cell r="I25">
            <v>0</v>
          </cell>
          <cell r="J25">
            <v>0</v>
          </cell>
          <cell r="K25">
            <v>0</v>
          </cell>
          <cell r="M25">
            <v>0</v>
          </cell>
          <cell r="N25">
            <v>0</v>
          </cell>
          <cell r="O25">
            <v>12</v>
          </cell>
        </row>
        <row r="27">
          <cell r="E27">
            <v>0</v>
          </cell>
          <cell r="F27">
            <v>0</v>
          </cell>
          <cell r="G27">
            <v>395.5</v>
          </cell>
          <cell r="I27">
            <v>0</v>
          </cell>
          <cell r="J27">
            <v>0</v>
          </cell>
          <cell r="K27">
            <v>0</v>
          </cell>
          <cell r="M27">
            <v>0</v>
          </cell>
          <cell r="N27">
            <v>0</v>
          </cell>
          <cell r="O27">
            <v>395.5</v>
          </cell>
        </row>
        <row r="32">
          <cell r="E32">
            <v>0</v>
          </cell>
          <cell r="F32">
            <v>0</v>
          </cell>
          <cell r="G32">
            <v>395.5</v>
          </cell>
          <cell r="I32">
            <v>0</v>
          </cell>
          <cell r="J32">
            <v>0</v>
          </cell>
          <cell r="K32">
            <v>0</v>
          </cell>
          <cell r="M32">
            <v>0</v>
          </cell>
          <cell r="N32">
            <v>0</v>
          </cell>
          <cell r="O32">
            <v>395.5</v>
          </cell>
        </row>
        <row r="35">
          <cell r="E35">
            <v>0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0">
          <cell r="E40">
            <v>5.3</v>
          </cell>
          <cell r="F40">
            <v>1.5</v>
          </cell>
          <cell r="G40">
            <v>562</v>
          </cell>
          <cell r="M40">
            <v>5.3</v>
          </cell>
          <cell r="N40">
            <v>1.5</v>
          </cell>
          <cell r="O40">
            <v>562</v>
          </cell>
        </row>
        <row r="41">
          <cell r="E41">
            <v>5.3</v>
          </cell>
          <cell r="F41">
            <v>1.5</v>
          </cell>
          <cell r="G41">
            <v>562</v>
          </cell>
          <cell r="I41">
            <v>0</v>
          </cell>
          <cell r="J41">
            <v>0</v>
          </cell>
          <cell r="K41">
            <v>0</v>
          </cell>
          <cell r="M41">
            <v>5.3</v>
          </cell>
          <cell r="N41">
            <v>1.5</v>
          </cell>
          <cell r="O41">
            <v>562</v>
          </cell>
        </row>
        <row r="43">
          <cell r="E43">
            <v>4.7</v>
          </cell>
          <cell r="F43">
            <v>1.5</v>
          </cell>
          <cell r="G43">
            <v>132</v>
          </cell>
          <cell r="M43">
            <v>4.7</v>
          </cell>
          <cell r="N43">
            <v>1.5</v>
          </cell>
          <cell r="O43">
            <v>132</v>
          </cell>
        </row>
        <row r="44">
          <cell r="E44">
            <v>6</v>
          </cell>
          <cell r="M44">
            <v>6</v>
          </cell>
          <cell r="N44">
            <v>0</v>
          </cell>
          <cell r="O44">
            <v>0</v>
          </cell>
        </row>
        <row r="45">
          <cell r="E45">
            <v>10.7</v>
          </cell>
          <cell r="F45">
            <v>1.5</v>
          </cell>
          <cell r="G45">
            <v>132</v>
          </cell>
          <cell r="I45">
            <v>0</v>
          </cell>
          <cell r="J45">
            <v>0</v>
          </cell>
          <cell r="K45">
            <v>0</v>
          </cell>
          <cell r="M45">
            <v>10.7</v>
          </cell>
          <cell r="N45">
            <v>1.5</v>
          </cell>
          <cell r="O45">
            <v>132</v>
          </cell>
        </row>
        <row r="47">
          <cell r="E47">
            <v>2.4</v>
          </cell>
          <cell r="F47">
            <v>0.6</v>
          </cell>
          <cell r="G47">
            <v>76.2</v>
          </cell>
          <cell r="M47">
            <v>2.4</v>
          </cell>
          <cell r="N47">
            <v>0.6</v>
          </cell>
          <cell r="O47">
            <v>76.2</v>
          </cell>
        </row>
        <row r="48">
          <cell r="E48">
            <v>2.4</v>
          </cell>
          <cell r="F48">
            <v>0.6</v>
          </cell>
          <cell r="G48">
            <v>76.2</v>
          </cell>
          <cell r="I48">
            <v>0</v>
          </cell>
          <cell r="J48">
            <v>0</v>
          </cell>
          <cell r="K48">
            <v>0</v>
          </cell>
          <cell r="M48">
            <v>2.4</v>
          </cell>
          <cell r="N48">
            <v>0.6</v>
          </cell>
          <cell r="O48">
            <v>76.2</v>
          </cell>
        </row>
        <row r="51">
          <cell r="Q51">
            <v>0</v>
          </cell>
        </row>
        <row r="52">
          <cell r="Q52">
            <v>0</v>
          </cell>
        </row>
        <row r="53">
          <cell r="Q53">
            <v>0</v>
          </cell>
        </row>
        <row r="54">
          <cell r="Q54">
            <v>686.19999999999993</v>
          </cell>
        </row>
        <row r="55">
          <cell r="Q55">
            <v>256.39999999999998</v>
          </cell>
        </row>
        <row r="56">
          <cell r="Q56">
            <v>10.1</v>
          </cell>
        </row>
        <row r="57">
          <cell r="Q57">
            <v>0</v>
          </cell>
        </row>
        <row r="58">
          <cell r="Q58">
            <v>164.79999999999998</v>
          </cell>
        </row>
        <row r="59">
          <cell r="Q59">
            <v>0</v>
          </cell>
        </row>
        <row r="60">
          <cell r="Q60">
            <v>78.600000000000009</v>
          </cell>
        </row>
      </sheetData>
      <sheetData sheetId="10">
        <row r="15">
          <cell r="E15">
            <v>147.5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M15">
            <v>147.5</v>
          </cell>
          <cell r="N15">
            <v>0</v>
          </cell>
          <cell r="O15">
            <v>0</v>
          </cell>
        </row>
        <row r="19">
          <cell r="E19">
            <v>147.5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M19">
            <v>147.5</v>
          </cell>
          <cell r="N19">
            <v>0</v>
          </cell>
          <cell r="O19">
            <v>0</v>
          </cell>
        </row>
        <row r="21">
          <cell r="E21">
            <v>77.2</v>
          </cell>
          <cell r="F21">
            <v>0</v>
          </cell>
          <cell r="G21">
            <v>14.6</v>
          </cell>
          <cell r="I21">
            <v>0</v>
          </cell>
          <cell r="J21">
            <v>0</v>
          </cell>
          <cell r="K21">
            <v>0</v>
          </cell>
          <cell r="M21">
            <v>77.2</v>
          </cell>
          <cell r="N21">
            <v>0</v>
          </cell>
          <cell r="O21">
            <v>14.6</v>
          </cell>
        </row>
        <row r="24">
          <cell r="G24">
            <v>20.7</v>
          </cell>
          <cell r="M24">
            <v>0</v>
          </cell>
          <cell r="N24">
            <v>0</v>
          </cell>
          <cell r="O24">
            <v>20.7</v>
          </cell>
        </row>
        <row r="25">
          <cell r="E25">
            <v>77.2</v>
          </cell>
          <cell r="F25">
            <v>0</v>
          </cell>
          <cell r="G25">
            <v>35.299999999999997</v>
          </cell>
          <cell r="I25">
            <v>0</v>
          </cell>
          <cell r="J25">
            <v>0</v>
          </cell>
          <cell r="K25">
            <v>0</v>
          </cell>
          <cell r="M25">
            <v>77.2</v>
          </cell>
          <cell r="N25">
            <v>0</v>
          </cell>
          <cell r="O25">
            <v>35.299999999999997</v>
          </cell>
        </row>
        <row r="27">
          <cell r="E27">
            <v>22.3</v>
          </cell>
          <cell r="M27">
            <v>22.3</v>
          </cell>
          <cell r="N27">
            <v>0</v>
          </cell>
          <cell r="O27">
            <v>0</v>
          </cell>
        </row>
        <row r="28">
          <cell r="E28">
            <v>1.5</v>
          </cell>
          <cell r="M28">
            <v>1.5</v>
          </cell>
          <cell r="N28">
            <v>0</v>
          </cell>
          <cell r="O28">
            <v>0</v>
          </cell>
        </row>
        <row r="29">
          <cell r="E29">
            <v>2.4</v>
          </cell>
          <cell r="M29">
            <v>2.4</v>
          </cell>
          <cell r="N29">
            <v>0</v>
          </cell>
          <cell r="O29">
            <v>0</v>
          </cell>
        </row>
        <row r="30">
          <cell r="E30">
            <v>7.1</v>
          </cell>
          <cell r="M30">
            <v>7.1</v>
          </cell>
          <cell r="N30">
            <v>0</v>
          </cell>
          <cell r="O30">
            <v>0</v>
          </cell>
        </row>
        <row r="31">
          <cell r="E31">
            <v>1</v>
          </cell>
          <cell r="M31">
            <v>1</v>
          </cell>
          <cell r="N31">
            <v>0</v>
          </cell>
          <cell r="O31">
            <v>0</v>
          </cell>
        </row>
        <row r="32">
          <cell r="E32">
            <v>1.9</v>
          </cell>
          <cell r="M32">
            <v>1.9</v>
          </cell>
          <cell r="N32">
            <v>0</v>
          </cell>
          <cell r="O32">
            <v>0</v>
          </cell>
        </row>
        <row r="33">
          <cell r="E33">
            <v>1.3</v>
          </cell>
          <cell r="M33">
            <v>1.3</v>
          </cell>
          <cell r="N33">
            <v>0</v>
          </cell>
          <cell r="O33">
            <v>0</v>
          </cell>
        </row>
        <row r="34">
          <cell r="E34">
            <v>16.899999999999999</v>
          </cell>
          <cell r="M34">
            <v>16.899999999999999</v>
          </cell>
          <cell r="N34">
            <v>0</v>
          </cell>
          <cell r="O34">
            <v>0</v>
          </cell>
        </row>
        <row r="35">
          <cell r="E35">
            <v>9.6</v>
          </cell>
          <cell r="M35">
            <v>9.6</v>
          </cell>
          <cell r="N35">
            <v>0</v>
          </cell>
          <cell r="O35">
            <v>0</v>
          </cell>
        </row>
        <row r="36">
          <cell r="E36">
            <v>7.4</v>
          </cell>
          <cell r="M36">
            <v>7.4</v>
          </cell>
          <cell r="N36">
            <v>0</v>
          </cell>
          <cell r="O36">
            <v>0</v>
          </cell>
        </row>
        <row r="37">
          <cell r="E37">
            <v>7.2</v>
          </cell>
          <cell r="M37">
            <v>7.2</v>
          </cell>
          <cell r="N37">
            <v>0</v>
          </cell>
          <cell r="O37">
            <v>0</v>
          </cell>
        </row>
        <row r="38">
          <cell r="E38">
            <v>0.2</v>
          </cell>
          <cell r="M38">
            <v>0.2</v>
          </cell>
          <cell r="N38">
            <v>0</v>
          </cell>
          <cell r="O38">
            <v>0</v>
          </cell>
        </row>
        <row r="39">
          <cell r="E39">
            <v>0.5</v>
          </cell>
          <cell r="M39">
            <v>0.5</v>
          </cell>
          <cell r="N39">
            <v>0</v>
          </cell>
          <cell r="O39">
            <v>0</v>
          </cell>
        </row>
        <row r="40">
          <cell r="E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0.3</v>
          </cell>
          <cell r="M42">
            <v>0.3</v>
          </cell>
          <cell r="N42">
            <v>0</v>
          </cell>
          <cell r="O42">
            <v>0</v>
          </cell>
        </row>
        <row r="43">
          <cell r="E43">
            <v>0.4</v>
          </cell>
          <cell r="M43">
            <v>0.4</v>
          </cell>
          <cell r="N43">
            <v>0</v>
          </cell>
          <cell r="O43">
            <v>0</v>
          </cell>
        </row>
        <row r="44">
          <cell r="E44">
            <v>0.6</v>
          </cell>
          <cell r="M44">
            <v>0.6</v>
          </cell>
          <cell r="N44">
            <v>0</v>
          </cell>
          <cell r="O44">
            <v>0</v>
          </cell>
        </row>
        <row r="45">
          <cell r="E45">
            <v>3</v>
          </cell>
          <cell r="M45">
            <v>3</v>
          </cell>
          <cell r="N45">
            <v>0</v>
          </cell>
          <cell r="O45">
            <v>0</v>
          </cell>
        </row>
        <row r="46">
          <cell r="E46">
            <v>1.7</v>
          </cell>
          <cell r="M46">
            <v>1.7</v>
          </cell>
          <cell r="N46">
            <v>0</v>
          </cell>
          <cell r="O46">
            <v>0</v>
          </cell>
        </row>
        <row r="47">
          <cell r="E47">
            <v>2.5</v>
          </cell>
          <cell r="M47">
            <v>2.5</v>
          </cell>
          <cell r="N47">
            <v>0</v>
          </cell>
          <cell r="O47">
            <v>0</v>
          </cell>
        </row>
        <row r="48">
          <cell r="E48">
            <v>4.4000000000000004</v>
          </cell>
          <cell r="M48">
            <v>4.4000000000000004</v>
          </cell>
          <cell r="N48">
            <v>0</v>
          </cell>
          <cell r="O48">
            <v>0</v>
          </cell>
        </row>
        <row r="49">
          <cell r="E49">
            <v>3.2</v>
          </cell>
          <cell r="M49">
            <v>3.2</v>
          </cell>
          <cell r="N49">
            <v>0</v>
          </cell>
          <cell r="O49">
            <v>0</v>
          </cell>
        </row>
        <row r="50">
          <cell r="E50">
            <v>4.5</v>
          </cell>
          <cell r="M50">
            <v>4.5</v>
          </cell>
          <cell r="N50">
            <v>0</v>
          </cell>
          <cell r="O50">
            <v>0</v>
          </cell>
        </row>
        <row r="51">
          <cell r="E51">
            <v>6.2</v>
          </cell>
          <cell r="M51">
            <v>6.2</v>
          </cell>
          <cell r="N51">
            <v>0</v>
          </cell>
          <cell r="O51">
            <v>0</v>
          </cell>
        </row>
        <row r="52">
          <cell r="E52">
            <v>0.4</v>
          </cell>
          <cell r="M52">
            <v>0.4</v>
          </cell>
          <cell r="N52">
            <v>0</v>
          </cell>
          <cell r="O52">
            <v>0</v>
          </cell>
        </row>
        <row r="53">
          <cell r="E53">
            <v>4.8</v>
          </cell>
          <cell r="M53">
            <v>4.8</v>
          </cell>
          <cell r="N53">
            <v>0</v>
          </cell>
          <cell r="O53">
            <v>0</v>
          </cell>
        </row>
        <row r="54">
          <cell r="E54">
            <v>0.6</v>
          </cell>
          <cell r="M54">
            <v>0.6</v>
          </cell>
          <cell r="N54">
            <v>0</v>
          </cell>
          <cell r="O54">
            <v>0</v>
          </cell>
        </row>
        <row r="55">
          <cell r="E55">
            <v>0.6</v>
          </cell>
          <cell r="M55">
            <v>0.6</v>
          </cell>
          <cell r="N55">
            <v>0</v>
          </cell>
          <cell r="O55">
            <v>0</v>
          </cell>
        </row>
        <row r="56">
          <cell r="E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3.4</v>
          </cell>
          <cell r="M57">
            <v>3.4</v>
          </cell>
          <cell r="N57">
            <v>0</v>
          </cell>
          <cell r="O57">
            <v>0</v>
          </cell>
        </row>
        <row r="58">
          <cell r="E58">
            <v>117.5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117.5</v>
          </cell>
          <cell r="N58">
            <v>0</v>
          </cell>
          <cell r="O58">
            <v>0</v>
          </cell>
        </row>
        <row r="60">
          <cell r="E60">
            <v>4.8</v>
          </cell>
          <cell r="M60">
            <v>4.8</v>
          </cell>
          <cell r="N60">
            <v>0</v>
          </cell>
          <cell r="O60">
            <v>0</v>
          </cell>
        </row>
        <row r="61">
          <cell r="E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0.5</v>
          </cell>
          <cell r="M62">
            <v>0.5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0.4</v>
          </cell>
          <cell r="M64">
            <v>0.4</v>
          </cell>
          <cell r="N64">
            <v>0</v>
          </cell>
          <cell r="O64">
            <v>0</v>
          </cell>
        </row>
        <row r="65">
          <cell r="E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3.7</v>
          </cell>
          <cell r="M66">
            <v>3.7</v>
          </cell>
          <cell r="N66">
            <v>0</v>
          </cell>
          <cell r="O66">
            <v>0</v>
          </cell>
        </row>
        <row r="67">
          <cell r="E67">
            <v>2.6</v>
          </cell>
          <cell r="M67">
            <v>2.6</v>
          </cell>
          <cell r="N67">
            <v>0</v>
          </cell>
          <cell r="O67">
            <v>0</v>
          </cell>
        </row>
        <row r="68">
          <cell r="E68">
            <v>3</v>
          </cell>
          <cell r="M68">
            <v>3</v>
          </cell>
          <cell r="N68">
            <v>0</v>
          </cell>
          <cell r="O68">
            <v>0</v>
          </cell>
        </row>
        <row r="69">
          <cell r="E69">
            <v>15.299999999999999</v>
          </cell>
          <cell r="F69">
            <v>0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15.299999999999999</v>
          </cell>
          <cell r="N69">
            <v>0</v>
          </cell>
          <cell r="O69">
            <v>0</v>
          </cell>
        </row>
        <row r="71">
          <cell r="E71">
            <v>136.19999999999999</v>
          </cell>
          <cell r="G71">
            <v>66.2</v>
          </cell>
          <cell r="M71">
            <v>136.19999999999999</v>
          </cell>
          <cell r="N71">
            <v>0</v>
          </cell>
          <cell r="O71">
            <v>66.2</v>
          </cell>
        </row>
        <row r="72">
          <cell r="E72">
            <v>4.2</v>
          </cell>
          <cell r="M72">
            <v>4.2</v>
          </cell>
          <cell r="N72">
            <v>0</v>
          </cell>
          <cell r="O72">
            <v>0</v>
          </cell>
        </row>
        <row r="73">
          <cell r="E73">
            <v>2.2999999999999998</v>
          </cell>
          <cell r="M73">
            <v>2.2999999999999998</v>
          </cell>
          <cell r="N73">
            <v>0</v>
          </cell>
          <cell r="O73">
            <v>0</v>
          </cell>
        </row>
        <row r="74">
          <cell r="E74">
            <v>5.7</v>
          </cell>
          <cell r="M74">
            <v>5.7</v>
          </cell>
          <cell r="N74">
            <v>0</v>
          </cell>
          <cell r="O74">
            <v>0</v>
          </cell>
        </row>
        <row r="75">
          <cell r="E75">
            <v>148.39999999999998</v>
          </cell>
          <cell r="F75">
            <v>0</v>
          </cell>
          <cell r="G75">
            <v>66.2</v>
          </cell>
          <cell r="I75">
            <v>0</v>
          </cell>
          <cell r="J75">
            <v>0</v>
          </cell>
          <cell r="K75">
            <v>0</v>
          </cell>
          <cell r="M75">
            <v>148.39999999999998</v>
          </cell>
          <cell r="N75">
            <v>0</v>
          </cell>
          <cell r="O75">
            <v>66.2</v>
          </cell>
        </row>
        <row r="78">
          <cell r="E78">
            <v>0.2</v>
          </cell>
          <cell r="M78">
            <v>0.2</v>
          </cell>
          <cell r="N78">
            <v>0</v>
          </cell>
          <cell r="O78">
            <v>0</v>
          </cell>
        </row>
        <row r="80">
          <cell r="E80">
            <v>0.1</v>
          </cell>
          <cell r="M80">
            <v>0.1</v>
          </cell>
          <cell r="N80">
            <v>0</v>
          </cell>
          <cell r="O80">
            <v>0</v>
          </cell>
        </row>
        <row r="81">
          <cell r="E81">
            <v>0.30000000000000004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0.30000000000000004</v>
          </cell>
          <cell r="N81">
            <v>0</v>
          </cell>
          <cell r="O81">
            <v>0</v>
          </cell>
        </row>
        <row r="83">
          <cell r="E83">
            <v>0.1</v>
          </cell>
          <cell r="M83">
            <v>0.1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6">
          <cell r="E86">
            <v>0.2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0.2</v>
          </cell>
          <cell r="N86">
            <v>0</v>
          </cell>
          <cell r="O86">
            <v>0</v>
          </cell>
        </row>
        <row r="88">
          <cell r="G88">
            <v>1.7</v>
          </cell>
          <cell r="M88">
            <v>0</v>
          </cell>
          <cell r="N88">
            <v>0</v>
          </cell>
          <cell r="O88">
            <v>1.7</v>
          </cell>
        </row>
        <row r="91">
          <cell r="E91">
            <v>0.1</v>
          </cell>
          <cell r="M91">
            <v>0.1</v>
          </cell>
          <cell r="N91">
            <v>0</v>
          </cell>
          <cell r="O91">
            <v>0</v>
          </cell>
        </row>
        <row r="92">
          <cell r="E92">
            <v>0.3</v>
          </cell>
          <cell r="M92">
            <v>0.3</v>
          </cell>
          <cell r="N92">
            <v>0</v>
          </cell>
          <cell r="O92">
            <v>0</v>
          </cell>
        </row>
        <row r="93">
          <cell r="E93">
            <v>0.6</v>
          </cell>
          <cell r="M93">
            <v>0.6</v>
          </cell>
          <cell r="N93">
            <v>0</v>
          </cell>
          <cell r="O93">
            <v>0</v>
          </cell>
        </row>
        <row r="94">
          <cell r="E94">
            <v>0.3</v>
          </cell>
          <cell r="M94">
            <v>0.3</v>
          </cell>
          <cell r="N94">
            <v>0</v>
          </cell>
          <cell r="O94">
            <v>0</v>
          </cell>
        </row>
        <row r="95">
          <cell r="E95">
            <v>0.2</v>
          </cell>
          <cell r="M95">
            <v>0.2</v>
          </cell>
          <cell r="N95">
            <v>0</v>
          </cell>
          <cell r="O95">
            <v>0</v>
          </cell>
        </row>
        <row r="96">
          <cell r="E96">
            <v>0.1</v>
          </cell>
          <cell r="M96">
            <v>0.1</v>
          </cell>
          <cell r="N96">
            <v>0</v>
          </cell>
          <cell r="O96">
            <v>0</v>
          </cell>
        </row>
        <row r="97">
          <cell r="E97">
            <v>0.5</v>
          </cell>
          <cell r="M97">
            <v>0.5</v>
          </cell>
          <cell r="N97">
            <v>0</v>
          </cell>
          <cell r="O97">
            <v>0</v>
          </cell>
        </row>
        <row r="98">
          <cell r="E98">
            <v>0.1</v>
          </cell>
          <cell r="M98">
            <v>0.1</v>
          </cell>
          <cell r="N98">
            <v>0</v>
          </cell>
          <cell r="O98">
            <v>0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0.4</v>
          </cell>
          <cell r="M100">
            <v>0.4</v>
          </cell>
          <cell r="N100">
            <v>0</v>
          </cell>
          <cell r="O100">
            <v>0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E102">
            <v>0.2</v>
          </cell>
          <cell r="M102">
            <v>0.2</v>
          </cell>
          <cell r="N102">
            <v>0</v>
          </cell>
          <cell r="O102">
            <v>0</v>
          </cell>
        </row>
        <row r="103">
          <cell r="E103">
            <v>0.9</v>
          </cell>
          <cell r="M103">
            <v>0.9</v>
          </cell>
          <cell r="N103">
            <v>0</v>
          </cell>
          <cell r="O103">
            <v>0</v>
          </cell>
        </row>
        <row r="104">
          <cell r="E104">
            <v>0.3</v>
          </cell>
          <cell r="M104">
            <v>0.3</v>
          </cell>
          <cell r="N104">
            <v>0</v>
          </cell>
          <cell r="O104">
            <v>0</v>
          </cell>
        </row>
        <row r="105">
          <cell r="E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0.3</v>
          </cell>
          <cell r="F106">
            <v>0.2</v>
          </cell>
          <cell r="M106">
            <v>0.3</v>
          </cell>
          <cell r="N106">
            <v>0.2</v>
          </cell>
          <cell r="O106">
            <v>0</v>
          </cell>
        </row>
        <row r="107">
          <cell r="E107">
            <v>7.8</v>
          </cell>
          <cell r="F107">
            <v>5.6</v>
          </cell>
          <cell r="M107">
            <v>7.8</v>
          </cell>
          <cell r="N107">
            <v>5.6</v>
          </cell>
          <cell r="O107">
            <v>0</v>
          </cell>
        </row>
        <row r="108">
          <cell r="E108">
            <v>0.5</v>
          </cell>
          <cell r="M108">
            <v>0.5</v>
          </cell>
          <cell r="N108">
            <v>0</v>
          </cell>
          <cell r="O108">
            <v>0</v>
          </cell>
        </row>
        <row r="109">
          <cell r="E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0.3</v>
          </cell>
          <cell r="M110">
            <v>0.3</v>
          </cell>
          <cell r="N110">
            <v>0</v>
          </cell>
          <cell r="O110">
            <v>0</v>
          </cell>
        </row>
        <row r="111">
          <cell r="E111">
            <v>16.100000000000001</v>
          </cell>
          <cell r="F111">
            <v>5.8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  <cell r="M111">
            <v>16.100000000000001</v>
          </cell>
          <cell r="N111">
            <v>5.8</v>
          </cell>
          <cell r="O111">
            <v>0</v>
          </cell>
        </row>
        <row r="113">
          <cell r="E113">
            <v>0.2</v>
          </cell>
          <cell r="M113">
            <v>0.2</v>
          </cell>
          <cell r="N113">
            <v>0</v>
          </cell>
          <cell r="O113">
            <v>0</v>
          </cell>
        </row>
        <row r="114">
          <cell r="E114">
            <v>0.2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0.2</v>
          </cell>
          <cell r="N114">
            <v>0</v>
          </cell>
          <cell r="O114">
            <v>0</v>
          </cell>
        </row>
        <row r="116">
          <cell r="E116">
            <v>0.1</v>
          </cell>
          <cell r="M116">
            <v>0.1</v>
          </cell>
          <cell r="N116">
            <v>0</v>
          </cell>
          <cell r="O116">
            <v>0</v>
          </cell>
        </row>
        <row r="117">
          <cell r="E117">
            <v>0.1</v>
          </cell>
          <cell r="M117">
            <v>0.1</v>
          </cell>
          <cell r="N117">
            <v>0</v>
          </cell>
          <cell r="O117">
            <v>0</v>
          </cell>
        </row>
        <row r="118">
          <cell r="E118">
            <v>0.1</v>
          </cell>
          <cell r="M118">
            <v>0.1</v>
          </cell>
          <cell r="N118">
            <v>0</v>
          </cell>
          <cell r="O118">
            <v>0</v>
          </cell>
        </row>
        <row r="119">
          <cell r="E119">
            <v>0.30000000000000004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0.30000000000000004</v>
          </cell>
          <cell r="N119">
            <v>0</v>
          </cell>
          <cell r="O119">
            <v>0</v>
          </cell>
        </row>
        <row r="122">
          <cell r="E122">
            <v>1.6</v>
          </cell>
          <cell r="M122">
            <v>1.6</v>
          </cell>
          <cell r="N122">
            <v>0</v>
          </cell>
          <cell r="O122">
            <v>0</v>
          </cell>
        </row>
        <row r="124">
          <cell r="E124">
            <v>1.6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1.6</v>
          </cell>
          <cell r="N124">
            <v>0</v>
          </cell>
          <cell r="O124">
            <v>0</v>
          </cell>
        </row>
        <row r="127">
          <cell r="G127">
            <v>92.7</v>
          </cell>
          <cell r="M127">
            <v>0</v>
          </cell>
          <cell r="N127">
            <v>0</v>
          </cell>
          <cell r="O127">
            <v>92.7</v>
          </cell>
        </row>
        <row r="129">
          <cell r="E129">
            <v>0</v>
          </cell>
          <cell r="F129">
            <v>0</v>
          </cell>
          <cell r="G129">
            <v>92.7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92.7</v>
          </cell>
        </row>
        <row r="132">
          <cell r="E132">
            <v>1</v>
          </cell>
          <cell r="F132">
            <v>0.4</v>
          </cell>
          <cell r="M132">
            <v>1</v>
          </cell>
          <cell r="N132">
            <v>0.4</v>
          </cell>
          <cell r="O132">
            <v>0</v>
          </cell>
        </row>
        <row r="134">
          <cell r="E134">
            <v>1</v>
          </cell>
          <cell r="F134">
            <v>0.4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1</v>
          </cell>
          <cell r="N134">
            <v>0.4</v>
          </cell>
          <cell r="O134">
            <v>0</v>
          </cell>
        </row>
        <row r="136">
          <cell r="E136">
            <v>3.7</v>
          </cell>
          <cell r="F136">
            <v>1.1000000000000001</v>
          </cell>
          <cell r="G136">
            <v>12.3</v>
          </cell>
          <cell r="I136">
            <v>-1.9</v>
          </cell>
          <cell r="J136">
            <v>-0.2</v>
          </cell>
          <cell r="K136">
            <v>1.9</v>
          </cell>
          <cell r="M136">
            <v>1.8000000000000003</v>
          </cell>
          <cell r="N136">
            <v>0.90000000000000013</v>
          </cell>
          <cell r="O136">
            <v>14.200000000000001</v>
          </cell>
        </row>
        <row r="137">
          <cell r="E137">
            <v>43.1</v>
          </cell>
          <cell r="F137">
            <v>31.4</v>
          </cell>
          <cell r="M137">
            <v>43.1</v>
          </cell>
          <cell r="N137">
            <v>31.4</v>
          </cell>
          <cell r="O137">
            <v>0</v>
          </cell>
        </row>
        <row r="138">
          <cell r="E138">
            <v>46.800000000000004</v>
          </cell>
          <cell r="F138">
            <v>32.5</v>
          </cell>
          <cell r="G138">
            <v>12.3</v>
          </cell>
          <cell r="I138">
            <v>-1.9</v>
          </cell>
          <cell r="J138">
            <v>-0.2</v>
          </cell>
          <cell r="K138">
            <v>1.9</v>
          </cell>
          <cell r="M138">
            <v>44.9</v>
          </cell>
          <cell r="N138">
            <v>32.299999999999997</v>
          </cell>
          <cell r="O138">
            <v>14.200000000000001</v>
          </cell>
        </row>
        <row r="146">
          <cell r="Q146">
            <v>24.9</v>
          </cell>
        </row>
        <row r="147">
          <cell r="Q147">
            <v>0</v>
          </cell>
        </row>
        <row r="148">
          <cell r="Q148">
            <v>17.900000000000002</v>
          </cell>
        </row>
        <row r="149">
          <cell r="Q149">
            <v>87.4</v>
          </cell>
        </row>
        <row r="150">
          <cell r="Q150">
            <v>75.599999999999994</v>
          </cell>
        </row>
        <row r="151">
          <cell r="Q151">
            <v>56.3</v>
          </cell>
        </row>
        <row r="152">
          <cell r="Q152">
            <v>1.7</v>
          </cell>
        </row>
        <row r="153">
          <cell r="Q153">
            <v>108.2</v>
          </cell>
        </row>
        <row r="154">
          <cell r="Q154">
            <v>134.60000000000002</v>
          </cell>
        </row>
        <row r="155">
          <cell r="Q155">
            <v>273.99999999999994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9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71" customWidth="1"/>
    <col min="2" max="2" width="70.28515625" style="273" customWidth="1"/>
    <col min="3" max="3" width="10.42578125" style="274" hidden="1" customWidth="1"/>
    <col min="4" max="4" width="11.7109375" style="271" hidden="1" customWidth="1"/>
    <col min="5" max="5" width="10.42578125" style="271" customWidth="1"/>
    <col min="6" max="16384" width="9.42578125" style="271"/>
  </cols>
  <sheetData>
    <row r="1" spans="1:5" x14ac:dyDescent="0.25">
      <c r="B1" s="491" t="s">
        <v>328</v>
      </c>
      <c r="C1" s="491"/>
      <c r="D1" s="491"/>
      <c r="E1" s="491"/>
    </row>
    <row r="2" spans="1:5" x14ac:dyDescent="0.25">
      <c r="B2" s="491" t="s">
        <v>450</v>
      </c>
      <c r="C2" s="491"/>
      <c r="D2" s="491"/>
      <c r="E2" s="491"/>
    </row>
    <row r="3" spans="1:5" x14ac:dyDescent="0.25">
      <c r="B3" s="491" t="s">
        <v>511</v>
      </c>
      <c r="C3" s="491"/>
      <c r="D3" s="491"/>
      <c r="E3" s="491"/>
    </row>
    <row r="4" spans="1:5" x14ac:dyDescent="0.25">
      <c r="B4" s="491" t="s">
        <v>329</v>
      </c>
      <c r="C4" s="491"/>
      <c r="D4" s="491"/>
      <c r="E4" s="491"/>
    </row>
    <row r="5" spans="1:5" ht="15" customHeight="1" x14ac:dyDescent="0.25">
      <c r="B5" s="596" t="s">
        <v>512</v>
      </c>
      <c r="C5" s="596"/>
      <c r="D5" s="596"/>
      <c r="E5" s="596"/>
    </row>
    <row r="6" spans="1:5" x14ac:dyDescent="0.25">
      <c r="B6" s="596" t="s">
        <v>513</v>
      </c>
      <c r="C6" s="596"/>
      <c r="D6" s="596"/>
      <c r="E6" s="596"/>
    </row>
    <row r="7" spans="1:5" ht="12" customHeight="1" x14ac:dyDescent="0.25">
      <c r="B7" s="272"/>
      <c r="C7" s="272"/>
      <c r="D7" s="272"/>
      <c r="E7" s="272"/>
    </row>
    <row r="8" spans="1:5" x14ac:dyDescent="0.25">
      <c r="A8" s="492" t="s">
        <v>451</v>
      </c>
      <c r="B8" s="492"/>
      <c r="C8" s="492"/>
    </row>
    <row r="9" spans="1:5" ht="21" customHeight="1" x14ac:dyDescent="0.25">
      <c r="E9" s="5" t="s">
        <v>409</v>
      </c>
    </row>
    <row r="10" spans="1:5" ht="30" x14ac:dyDescent="0.25">
      <c r="A10" s="275" t="s">
        <v>227</v>
      </c>
      <c r="B10" s="276" t="s">
        <v>228</v>
      </c>
      <c r="C10" s="277" t="s">
        <v>318</v>
      </c>
      <c r="D10" s="278" t="s">
        <v>315</v>
      </c>
      <c r="E10" s="276" t="s">
        <v>0</v>
      </c>
    </row>
    <row r="11" spans="1:5" x14ac:dyDescent="0.25">
      <c r="A11" s="279" t="s">
        <v>71</v>
      </c>
      <c r="B11" s="280" t="s">
        <v>229</v>
      </c>
      <c r="C11" s="340">
        <f>C12+C14+C18</f>
        <v>18798.099999999999</v>
      </c>
      <c r="D11" s="341">
        <f>D12+D14+D18</f>
        <v>0</v>
      </c>
      <c r="E11" s="342">
        <f>E12+E14+E18</f>
        <v>18798.099999999999</v>
      </c>
    </row>
    <row r="12" spans="1:5" x14ac:dyDescent="0.25">
      <c r="A12" s="279" t="s">
        <v>230</v>
      </c>
      <c r="B12" s="280" t="s">
        <v>231</v>
      </c>
      <c r="C12" s="340">
        <f>C13</f>
        <v>17223</v>
      </c>
      <c r="D12" s="341">
        <f>D13</f>
        <v>0</v>
      </c>
      <c r="E12" s="342">
        <f>E13</f>
        <v>17223</v>
      </c>
    </row>
    <row r="13" spans="1:5" ht="15" customHeight="1" x14ac:dyDescent="0.25">
      <c r="A13" s="279" t="s">
        <v>232</v>
      </c>
      <c r="B13" s="281" t="s">
        <v>452</v>
      </c>
      <c r="C13" s="44">
        <v>17223</v>
      </c>
      <c r="D13" s="343"/>
      <c r="E13" s="346">
        <f>C13+D13</f>
        <v>17223</v>
      </c>
    </row>
    <row r="14" spans="1:5" x14ac:dyDescent="0.25">
      <c r="A14" s="279" t="s">
        <v>233</v>
      </c>
      <c r="B14" s="280" t="s">
        <v>234</v>
      </c>
      <c r="C14" s="340">
        <f>C15+C16+C17</f>
        <v>477</v>
      </c>
      <c r="D14" s="341">
        <f>D15+D16+D17</f>
        <v>0</v>
      </c>
      <c r="E14" s="342">
        <f>E15+E16+E17</f>
        <v>477</v>
      </c>
    </row>
    <row r="15" spans="1:5" x14ac:dyDescent="0.25">
      <c r="A15" s="279" t="s">
        <v>235</v>
      </c>
      <c r="B15" s="281" t="s">
        <v>293</v>
      </c>
      <c r="C15" s="345">
        <v>250</v>
      </c>
      <c r="D15" s="343"/>
      <c r="E15" s="346">
        <f>C15+D15</f>
        <v>250</v>
      </c>
    </row>
    <row r="16" spans="1:5" x14ac:dyDescent="0.25">
      <c r="A16" s="279" t="s">
        <v>236</v>
      </c>
      <c r="B16" s="281" t="s">
        <v>294</v>
      </c>
      <c r="C16" s="345">
        <v>7</v>
      </c>
      <c r="D16" s="343"/>
      <c r="E16" s="346">
        <f>C16+D16</f>
        <v>7</v>
      </c>
    </row>
    <row r="17" spans="1:5" x14ac:dyDescent="0.25">
      <c r="A17" s="279" t="s">
        <v>237</v>
      </c>
      <c r="B17" s="281" t="s">
        <v>295</v>
      </c>
      <c r="C17" s="345">
        <v>220</v>
      </c>
      <c r="D17" s="343"/>
      <c r="E17" s="346">
        <f>C17+D17</f>
        <v>220</v>
      </c>
    </row>
    <row r="18" spans="1:5" x14ac:dyDescent="0.25">
      <c r="A18" s="279" t="s">
        <v>238</v>
      </c>
      <c r="B18" s="282" t="s">
        <v>239</v>
      </c>
      <c r="C18" s="340">
        <f>C19+C20+C21</f>
        <v>1098.0999999999999</v>
      </c>
      <c r="D18" s="341">
        <f>D19+D20+D21</f>
        <v>0</v>
      </c>
      <c r="E18" s="342">
        <f>E19+E20+E21</f>
        <v>1098.0999999999999</v>
      </c>
    </row>
    <row r="19" spans="1:5" x14ac:dyDescent="0.25">
      <c r="A19" s="279" t="s">
        <v>240</v>
      </c>
      <c r="B19" s="281" t="s">
        <v>296</v>
      </c>
      <c r="C19" s="345">
        <v>63.1</v>
      </c>
      <c r="D19" s="343"/>
      <c r="E19" s="346">
        <f>C19+D19</f>
        <v>63.1</v>
      </c>
    </row>
    <row r="20" spans="1:5" x14ac:dyDescent="0.25">
      <c r="A20" s="279" t="s">
        <v>241</v>
      </c>
      <c r="B20" s="281" t="s">
        <v>297</v>
      </c>
      <c r="C20" s="345">
        <v>40</v>
      </c>
      <c r="D20" s="343"/>
      <c r="E20" s="346">
        <f>C20+D20</f>
        <v>40</v>
      </c>
    </row>
    <row r="21" spans="1:5" x14ac:dyDescent="0.25">
      <c r="A21" s="279" t="s">
        <v>242</v>
      </c>
      <c r="B21" s="281" t="s">
        <v>298</v>
      </c>
      <c r="C21" s="345">
        <v>995</v>
      </c>
      <c r="D21" s="343"/>
      <c r="E21" s="346">
        <f>C21+D21</f>
        <v>995</v>
      </c>
    </row>
    <row r="22" spans="1:5" x14ac:dyDescent="0.25">
      <c r="A22" s="279" t="s">
        <v>182</v>
      </c>
      <c r="B22" s="280" t="s">
        <v>243</v>
      </c>
      <c r="C22" s="340">
        <f>C23+C27+C31+C33</f>
        <v>1348.3999999999999</v>
      </c>
      <c r="D22" s="341">
        <f>D23+D27+D31+D33</f>
        <v>0</v>
      </c>
      <c r="E22" s="342">
        <f>E23+E27+E31+E33</f>
        <v>1348.3999999999999</v>
      </c>
    </row>
    <row r="23" spans="1:5" x14ac:dyDescent="0.25">
      <c r="A23" s="279" t="s">
        <v>244</v>
      </c>
      <c r="B23" s="280" t="s">
        <v>245</v>
      </c>
      <c r="C23" s="340">
        <f>C24+C25+C26</f>
        <v>231.7</v>
      </c>
      <c r="D23" s="341">
        <f>D24+D25+D26</f>
        <v>0</v>
      </c>
      <c r="E23" s="342">
        <f>E24+E25+E26</f>
        <v>231.7</v>
      </c>
    </row>
    <row r="24" spans="1:5" ht="30" x14ac:dyDescent="0.25">
      <c r="A24" s="279" t="s">
        <v>246</v>
      </c>
      <c r="B24" s="281" t="s">
        <v>299</v>
      </c>
      <c r="C24" s="345">
        <v>150</v>
      </c>
      <c r="D24" s="343"/>
      <c r="E24" s="346">
        <f>C24+D24</f>
        <v>150</v>
      </c>
    </row>
    <row r="25" spans="1:5" x14ac:dyDescent="0.25">
      <c r="A25" s="279" t="s">
        <v>247</v>
      </c>
      <c r="B25" s="281" t="s">
        <v>300</v>
      </c>
      <c r="C25" s="345">
        <v>18</v>
      </c>
      <c r="D25" s="343"/>
      <c r="E25" s="346">
        <f>C25+D25</f>
        <v>18</v>
      </c>
    </row>
    <row r="26" spans="1:5" x14ac:dyDescent="0.25">
      <c r="A26" s="279" t="s">
        <v>248</v>
      </c>
      <c r="B26" s="281" t="s">
        <v>301</v>
      </c>
      <c r="C26" s="345">
        <v>63.7</v>
      </c>
      <c r="D26" s="343"/>
      <c r="E26" s="346">
        <f>C26+D26</f>
        <v>63.7</v>
      </c>
    </row>
    <row r="27" spans="1:5" x14ac:dyDescent="0.25">
      <c r="A27" s="279" t="s">
        <v>249</v>
      </c>
      <c r="B27" s="280" t="s">
        <v>250</v>
      </c>
      <c r="C27" s="340">
        <f>C28+C29+C30</f>
        <v>1103.6999999999998</v>
      </c>
      <c r="D27" s="341">
        <f>D28+D29+D30</f>
        <v>0</v>
      </c>
      <c r="E27" s="342">
        <f>E28+E29+E30</f>
        <v>1103.6999999999998</v>
      </c>
    </row>
    <row r="28" spans="1:5" x14ac:dyDescent="0.25">
      <c r="A28" s="279" t="s">
        <v>251</v>
      </c>
      <c r="B28" s="281" t="s">
        <v>302</v>
      </c>
      <c r="C28" s="44">
        <v>180.1</v>
      </c>
      <c r="D28" s="96"/>
      <c r="E28" s="346">
        <f t="shared" ref="E28:E34" si="0">C28+D28</f>
        <v>180.1</v>
      </c>
    </row>
    <row r="29" spans="1:5" ht="15.75" customHeight="1" x14ac:dyDescent="0.25">
      <c r="A29" s="279" t="s">
        <v>252</v>
      </c>
      <c r="B29" s="281" t="s">
        <v>303</v>
      </c>
      <c r="C29" s="44">
        <v>104.8</v>
      </c>
      <c r="D29" s="96"/>
      <c r="E29" s="346">
        <f t="shared" si="0"/>
        <v>104.8</v>
      </c>
    </row>
    <row r="30" spans="1:5" x14ac:dyDescent="0.25">
      <c r="A30" s="279" t="s">
        <v>253</v>
      </c>
      <c r="B30" s="281" t="s">
        <v>330</v>
      </c>
      <c r="C30" s="345">
        <v>818.8</v>
      </c>
      <c r="D30" s="343"/>
      <c r="E30" s="346">
        <f t="shared" si="0"/>
        <v>818.8</v>
      </c>
    </row>
    <row r="31" spans="1:5" x14ac:dyDescent="0.25">
      <c r="A31" s="279" t="s">
        <v>254</v>
      </c>
      <c r="B31" s="280" t="s">
        <v>255</v>
      </c>
      <c r="C31" s="340">
        <v>3</v>
      </c>
      <c r="D31" s="341"/>
      <c r="E31" s="347">
        <f t="shared" si="0"/>
        <v>3</v>
      </c>
    </row>
    <row r="32" spans="1:5" hidden="1" x14ac:dyDescent="0.25">
      <c r="A32" s="279"/>
      <c r="B32" s="283" t="s">
        <v>403</v>
      </c>
      <c r="C32" s="348"/>
      <c r="D32" s="349"/>
      <c r="E32" s="350">
        <f t="shared" si="0"/>
        <v>0</v>
      </c>
    </row>
    <row r="33" spans="1:5" x14ac:dyDescent="0.25">
      <c r="A33" s="279" t="s">
        <v>256</v>
      </c>
      <c r="B33" s="280" t="s">
        <v>257</v>
      </c>
      <c r="C33" s="351">
        <v>10</v>
      </c>
      <c r="D33" s="352"/>
      <c r="E33" s="347">
        <f t="shared" si="0"/>
        <v>10</v>
      </c>
    </row>
    <row r="34" spans="1:5" s="285" customFormat="1" ht="13.5" hidden="1" x14ac:dyDescent="0.25">
      <c r="A34" s="284"/>
      <c r="B34" s="283" t="s">
        <v>400</v>
      </c>
      <c r="C34" s="348">
        <v>6.3</v>
      </c>
      <c r="D34" s="349"/>
      <c r="E34" s="350">
        <f t="shared" si="0"/>
        <v>6.3</v>
      </c>
    </row>
    <row r="35" spans="1:5" ht="28.5" x14ac:dyDescent="0.25">
      <c r="A35" s="279" t="s">
        <v>72</v>
      </c>
      <c r="B35" s="280" t="s">
        <v>258</v>
      </c>
      <c r="C35" s="351">
        <f>C36+C40</f>
        <v>60</v>
      </c>
      <c r="D35" s="352">
        <f t="shared" ref="D35:E35" si="1">D36+D40</f>
        <v>0</v>
      </c>
      <c r="E35" s="347">
        <f t="shared" si="1"/>
        <v>60</v>
      </c>
    </row>
    <row r="36" spans="1:5" x14ac:dyDescent="0.25">
      <c r="A36" s="279" t="s">
        <v>259</v>
      </c>
      <c r="B36" s="280" t="s">
        <v>260</v>
      </c>
      <c r="C36" s="351">
        <f>C37+C38+C39</f>
        <v>60</v>
      </c>
      <c r="D36" s="352">
        <f t="shared" ref="D36:E36" si="2">D37+D38+D39</f>
        <v>0</v>
      </c>
      <c r="E36" s="347">
        <f t="shared" si="2"/>
        <v>60</v>
      </c>
    </row>
    <row r="37" spans="1:5" x14ac:dyDescent="0.25">
      <c r="A37" s="186" t="s">
        <v>261</v>
      </c>
      <c r="B37" s="286" t="s">
        <v>304</v>
      </c>
      <c r="C37" s="44">
        <v>30</v>
      </c>
      <c r="D37" s="96"/>
      <c r="E37" s="346">
        <f t="shared" ref="E37:E40" si="3">C37+D37</f>
        <v>30</v>
      </c>
    </row>
    <row r="38" spans="1:5" x14ac:dyDescent="0.25">
      <c r="A38" s="279" t="s">
        <v>262</v>
      </c>
      <c r="B38" s="287" t="s">
        <v>405</v>
      </c>
      <c r="C38" s="44">
        <v>30</v>
      </c>
      <c r="D38" s="96"/>
      <c r="E38" s="346">
        <f t="shared" si="3"/>
        <v>30</v>
      </c>
    </row>
    <row r="39" spans="1:5" hidden="1" x14ac:dyDescent="0.25">
      <c r="A39" s="279" t="s">
        <v>404</v>
      </c>
      <c r="B39" s="287" t="s">
        <v>406</v>
      </c>
      <c r="C39" s="44"/>
      <c r="D39" s="96"/>
      <c r="E39" s="346">
        <f t="shared" si="3"/>
        <v>0</v>
      </c>
    </row>
    <row r="40" spans="1:5" hidden="1" x14ac:dyDescent="0.25">
      <c r="A40" s="288" t="s">
        <v>407</v>
      </c>
      <c r="B40" s="289" t="s">
        <v>408</v>
      </c>
      <c r="C40" s="351"/>
      <c r="D40" s="352"/>
      <c r="E40" s="347">
        <f t="shared" si="3"/>
        <v>0</v>
      </c>
    </row>
    <row r="41" spans="1:5" x14ac:dyDescent="0.25">
      <c r="A41" s="279" t="s">
        <v>73</v>
      </c>
      <c r="B41" s="280" t="s">
        <v>263</v>
      </c>
      <c r="C41" s="340">
        <f>C42+C88+C90</f>
        <v>12930.599999999999</v>
      </c>
      <c r="D41" s="341">
        <f>D42+D88+D90</f>
        <v>2020</v>
      </c>
      <c r="E41" s="353">
        <f>E42+E88+E90</f>
        <v>15276.599999999999</v>
      </c>
    </row>
    <row r="42" spans="1:5" x14ac:dyDescent="0.25">
      <c r="A42" s="279" t="s">
        <v>264</v>
      </c>
      <c r="B42" s="289" t="s">
        <v>265</v>
      </c>
      <c r="C42" s="340">
        <f>C43+C66+C67</f>
        <v>12318.8</v>
      </c>
      <c r="D42" s="341">
        <f>D43+D66+D67</f>
        <v>2020</v>
      </c>
      <c r="E42" s="353">
        <f>E43+E66+E67</f>
        <v>14664.8</v>
      </c>
    </row>
    <row r="43" spans="1:5" s="2" customFormat="1" x14ac:dyDescent="0.25">
      <c r="A43" s="186" t="s">
        <v>266</v>
      </c>
      <c r="B43" s="287" t="s">
        <v>355</v>
      </c>
      <c r="C43" s="356">
        <f>C44+C45+C46+C47+C48+C49+C50+C52+C53+C55+C56+C57+C58+C59+C60+C61+C62+C63+C65+C51+C54+C64</f>
        <v>2511.1999999999998</v>
      </c>
      <c r="D43" s="357">
        <f>D44+D45+D46+D47+D48+D49+D50+D52+D53+D55+D56+D57+D58+D59+D60+D61+D62+D63+D65+D51+D54+D64</f>
        <v>0</v>
      </c>
      <c r="E43" s="95">
        <f>E44+E45+E46+E47+E48+E49+E50+E52+E53+E55+E56+E57+E58+E59+E60+E61+E62+E63+E65+E51+E54+E64</f>
        <v>2511.1999999999998</v>
      </c>
    </row>
    <row r="44" spans="1:5" x14ac:dyDescent="0.25">
      <c r="A44" s="279" t="s">
        <v>267</v>
      </c>
      <c r="B44" s="281" t="s">
        <v>411</v>
      </c>
      <c r="C44" s="345">
        <v>0.6</v>
      </c>
      <c r="D44" s="343"/>
      <c r="E44" s="346">
        <f t="shared" ref="E44:E66" si="4">C44+D44</f>
        <v>0.6</v>
      </c>
    </row>
    <row r="45" spans="1:5" x14ac:dyDescent="0.25">
      <c r="A45" s="279" t="s">
        <v>268</v>
      </c>
      <c r="B45" s="281" t="s">
        <v>356</v>
      </c>
      <c r="C45" s="345">
        <v>7.6</v>
      </c>
      <c r="D45" s="343"/>
      <c r="E45" s="346">
        <f t="shared" si="4"/>
        <v>7.6</v>
      </c>
    </row>
    <row r="46" spans="1:5" x14ac:dyDescent="0.25">
      <c r="A46" s="279" t="s">
        <v>269</v>
      </c>
      <c r="B46" s="281" t="s">
        <v>357</v>
      </c>
      <c r="C46" s="345">
        <v>8</v>
      </c>
      <c r="D46" s="343"/>
      <c r="E46" s="346">
        <f t="shared" si="4"/>
        <v>8</v>
      </c>
    </row>
    <row r="47" spans="1:5" x14ac:dyDescent="0.25">
      <c r="A47" s="279" t="s">
        <v>270</v>
      </c>
      <c r="B47" s="281" t="s">
        <v>358</v>
      </c>
      <c r="C47" s="345">
        <v>211.8</v>
      </c>
      <c r="D47" s="343"/>
      <c r="E47" s="346">
        <f t="shared" si="4"/>
        <v>211.8</v>
      </c>
    </row>
    <row r="48" spans="1:5" x14ac:dyDescent="0.25">
      <c r="A48" s="279" t="s">
        <v>271</v>
      </c>
      <c r="B48" s="281" t="s">
        <v>359</v>
      </c>
      <c r="C48" s="345">
        <v>305.60000000000002</v>
      </c>
      <c r="D48" s="343"/>
      <c r="E48" s="346">
        <f t="shared" si="4"/>
        <v>305.60000000000002</v>
      </c>
    </row>
    <row r="49" spans="1:5" x14ac:dyDescent="0.25">
      <c r="A49" s="279" t="s">
        <v>272</v>
      </c>
      <c r="B49" s="281" t="s">
        <v>360</v>
      </c>
      <c r="C49" s="345">
        <v>607.29999999999995</v>
      </c>
      <c r="D49" s="343"/>
      <c r="E49" s="346">
        <f t="shared" si="4"/>
        <v>607.29999999999995</v>
      </c>
    </row>
    <row r="50" spans="1:5" x14ac:dyDescent="0.25">
      <c r="A50" s="279" t="s">
        <v>273</v>
      </c>
      <c r="B50" s="281" t="s">
        <v>361</v>
      </c>
      <c r="C50" s="345">
        <v>94.3</v>
      </c>
      <c r="D50" s="343"/>
      <c r="E50" s="346">
        <f t="shared" si="4"/>
        <v>94.3</v>
      </c>
    </row>
    <row r="51" spans="1:5" x14ac:dyDescent="0.25">
      <c r="A51" s="279" t="s">
        <v>274</v>
      </c>
      <c r="B51" s="281" t="s">
        <v>362</v>
      </c>
      <c r="C51" s="345">
        <v>13.8</v>
      </c>
      <c r="D51" s="343"/>
      <c r="E51" s="346">
        <f t="shared" si="4"/>
        <v>13.8</v>
      </c>
    </row>
    <row r="52" spans="1:5" ht="30" x14ac:dyDescent="0.25">
      <c r="A52" s="279" t="s">
        <v>275</v>
      </c>
      <c r="B52" s="281" t="s">
        <v>363</v>
      </c>
      <c r="C52" s="345">
        <v>226.7</v>
      </c>
      <c r="D52" s="343"/>
      <c r="E52" s="346">
        <f t="shared" si="4"/>
        <v>226.7</v>
      </c>
    </row>
    <row r="53" spans="1:5" x14ac:dyDescent="0.25">
      <c r="A53" s="279" t="s">
        <v>276</v>
      </c>
      <c r="B53" s="281" t="s">
        <v>364</v>
      </c>
      <c r="C53" s="345">
        <v>94.7</v>
      </c>
      <c r="D53" s="343"/>
      <c r="E53" s="346">
        <f t="shared" si="4"/>
        <v>94.7</v>
      </c>
    </row>
    <row r="54" spans="1:5" x14ac:dyDescent="0.25">
      <c r="A54" s="279" t="s">
        <v>277</v>
      </c>
      <c r="B54" s="281" t="s">
        <v>365</v>
      </c>
      <c r="C54" s="345">
        <v>69.900000000000006</v>
      </c>
      <c r="D54" s="343"/>
      <c r="E54" s="346">
        <f t="shared" si="4"/>
        <v>69.900000000000006</v>
      </c>
    </row>
    <row r="55" spans="1:5" x14ac:dyDescent="0.25">
      <c r="A55" s="279" t="s">
        <v>278</v>
      </c>
      <c r="B55" s="281" t="s">
        <v>366</v>
      </c>
      <c r="C55" s="345">
        <v>30.6</v>
      </c>
      <c r="D55" s="343"/>
      <c r="E55" s="346">
        <f t="shared" si="4"/>
        <v>30.6</v>
      </c>
    </row>
    <row r="56" spans="1:5" x14ac:dyDescent="0.25">
      <c r="A56" s="279" t="s">
        <v>279</v>
      </c>
      <c r="B56" s="281" t="s">
        <v>367</v>
      </c>
      <c r="C56" s="345">
        <v>10</v>
      </c>
      <c r="D56" s="343"/>
      <c r="E56" s="346">
        <f t="shared" si="4"/>
        <v>10</v>
      </c>
    </row>
    <row r="57" spans="1:5" x14ac:dyDescent="0.25">
      <c r="A57" s="279" t="s">
        <v>280</v>
      </c>
      <c r="B57" s="281" t="s">
        <v>368</v>
      </c>
      <c r="C57" s="345">
        <v>0.8</v>
      </c>
      <c r="D57" s="343"/>
      <c r="E57" s="346">
        <f t="shared" si="4"/>
        <v>0.8</v>
      </c>
    </row>
    <row r="58" spans="1:5" x14ac:dyDescent="0.25">
      <c r="A58" s="279" t="s">
        <v>281</v>
      </c>
      <c r="B58" s="281" t="s">
        <v>369</v>
      </c>
      <c r="C58" s="345">
        <v>16.7</v>
      </c>
      <c r="D58" s="343"/>
      <c r="E58" s="346">
        <f t="shared" si="4"/>
        <v>16.7</v>
      </c>
    </row>
    <row r="59" spans="1:5" x14ac:dyDescent="0.25">
      <c r="A59" s="279" t="s">
        <v>282</v>
      </c>
      <c r="B59" s="281" t="s">
        <v>370</v>
      </c>
      <c r="C59" s="345">
        <v>372.8</v>
      </c>
      <c r="D59" s="343"/>
      <c r="E59" s="346">
        <f t="shared" si="4"/>
        <v>372.8</v>
      </c>
    </row>
    <row r="60" spans="1:5" ht="30" x14ac:dyDescent="0.25">
      <c r="A60" s="279" t="s">
        <v>283</v>
      </c>
      <c r="B60" s="281" t="s">
        <v>371</v>
      </c>
      <c r="C60" s="345">
        <v>12.1</v>
      </c>
      <c r="D60" s="343"/>
      <c r="E60" s="346">
        <f t="shared" si="4"/>
        <v>12.1</v>
      </c>
    </row>
    <row r="61" spans="1:5" x14ac:dyDescent="0.25">
      <c r="A61" s="279" t="s">
        <v>284</v>
      </c>
      <c r="B61" s="281" t="s">
        <v>372</v>
      </c>
      <c r="C61" s="345">
        <v>198.1</v>
      </c>
      <c r="D61" s="343"/>
      <c r="E61" s="346">
        <f t="shared" si="4"/>
        <v>198.1</v>
      </c>
    </row>
    <row r="62" spans="1:5" x14ac:dyDescent="0.25">
      <c r="A62" s="279" t="s">
        <v>285</v>
      </c>
      <c r="B62" s="281" t="s">
        <v>373</v>
      </c>
      <c r="C62" s="345">
        <v>198</v>
      </c>
      <c r="D62" s="343"/>
      <c r="E62" s="346">
        <f t="shared" si="4"/>
        <v>198</v>
      </c>
    </row>
    <row r="63" spans="1:5" ht="15.75" customHeight="1" x14ac:dyDescent="0.25">
      <c r="A63" s="279" t="s">
        <v>286</v>
      </c>
      <c r="B63" s="281" t="s">
        <v>374</v>
      </c>
      <c r="C63" s="345">
        <v>26.1</v>
      </c>
      <c r="D63" s="343"/>
      <c r="E63" s="346">
        <f t="shared" si="4"/>
        <v>26.1</v>
      </c>
    </row>
    <row r="64" spans="1:5" x14ac:dyDescent="0.25">
      <c r="A64" s="279" t="s">
        <v>287</v>
      </c>
      <c r="B64" s="281" t="s">
        <v>375</v>
      </c>
      <c r="C64" s="345">
        <v>1.5</v>
      </c>
      <c r="D64" s="343"/>
      <c r="E64" s="346">
        <f t="shared" si="4"/>
        <v>1.5</v>
      </c>
    </row>
    <row r="65" spans="1:5" x14ac:dyDescent="0.25">
      <c r="A65" s="279" t="s">
        <v>454</v>
      </c>
      <c r="B65" s="281" t="s">
        <v>455</v>
      </c>
      <c r="C65" s="345">
        <v>4.2</v>
      </c>
      <c r="D65" s="343"/>
      <c r="E65" s="346">
        <f t="shared" si="4"/>
        <v>4.2</v>
      </c>
    </row>
    <row r="66" spans="1:5" s="2" customFormat="1" ht="15" customHeight="1" x14ac:dyDescent="0.25">
      <c r="A66" s="186" t="s">
        <v>288</v>
      </c>
      <c r="B66" s="290" t="s">
        <v>485</v>
      </c>
      <c r="C66" s="44">
        <v>9011.9</v>
      </c>
      <c r="D66" s="96"/>
      <c r="E66" s="344">
        <f t="shared" si="4"/>
        <v>9011.9</v>
      </c>
    </row>
    <row r="67" spans="1:5" s="2" customFormat="1" ht="15" customHeight="1" x14ac:dyDescent="0.25">
      <c r="A67" s="186" t="s">
        <v>289</v>
      </c>
      <c r="B67" s="290" t="s">
        <v>376</v>
      </c>
      <c r="C67" s="44">
        <f>C68+C77+C78+C79+C80+C81+C83+C82</f>
        <v>795.7</v>
      </c>
      <c r="D67" s="96">
        <f>D68+D77+D78+D79+D80+D81+D83+D82</f>
        <v>2020</v>
      </c>
      <c r="E67" s="344">
        <f>E68+E77+E78+E79+E80+E81+E83+E82</f>
        <v>3141.7</v>
      </c>
    </row>
    <row r="68" spans="1:5" s="2" customFormat="1" x14ac:dyDescent="0.25">
      <c r="A68" s="186" t="s">
        <v>354</v>
      </c>
      <c r="B68" s="290" t="s">
        <v>377</v>
      </c>
      <c r="C68" s="44">
        <f>SUM(C69:C76)</f>
        <v>0</v>
      </c>
      <c r="D68" s="96">
        <f>SUM(D69:D76)</f>
        <v>2020</v>
      </c>
      <c r="E68" s="344">
        <f>SUM(E69:E76)</f>
        <v>2346</v>
      </c>
    </row>
    <row r="69" spans="1:5" s="292" customFormat="1" ht="49.5" customHeight="1" x14ac:dyDescent="0.25">
      <c r="A69" s="284" t="s">
        <v>382</v>
      </c>
      <c r="B69" s="291" t="s">
        <v>514</v>
      </c>
      <c r="C69" s="354"/>
      <c r="D69" s="349">
        <v>1245</v>
      </c>
      <c r="E69" s="350">
        <v>1571</v>
      </c>
    </row>
    <row r="70" spans="1:5" s="292" customFormat="1" ht="25.5" x14ac:dyDescent="0.25">
      <c r="A70" s="284" t="s">
        <v>383</v>
      </c>
      <c r="B70" s="291" t="s">
        <v>321</v>
      </c>
      <c r="C70" s="354"/>
      <c r="D70" s="349">
        <v>125</v>
      </c>
      <c r="E70" s="350">
        <f t="shared" ref="E70:E86" si="5">C70+D70</f>
        <v>125</v>
      </c>
    </row>
    <row r="71" spans="1:5" s="292" customFormat="1" ht="16.5" hidden="1" customHeight="1" x14ac:dyDescent="0.25">
      <c r="A71" s="284" t="s">
        <v>384</v>
      </c>
      <c r="B71" s="291" t="s">
        <v>322</v>
      </c>
      <c r="C71" s="354"/>
      <c r="D71" s="349"/>
      <c r="E71" s="350">
        <f t="shared" si="5"/>
        <v>0</v>
      </c>
    </row>
    <row r="72" spans="1:5" s="292" customFormat="1" hidden="1" x14ac:dyDescent="0.25">
      <c r="A72" s="284" t="s">
        <v>385</v>
      </c>
      <c r="B72" s="291" t="s">
        <v>331</v>
      </c>
      <c r="C72" s="354"/>
      <c r="D72" s="349"/>
      <c r="E72" s="350">
        <f t="shared" si="5"/>
        <v>0</v>
      </c>
    </row>
    <row r="73" spans="1:5" s="292" customFormat="1" ht="25.5" x14ac:dyDescent="0.25">
      <c r="A73" s="284" t="s">
        <v>384</v>
      </c>
      <c r="B73" s="291" t="s">
        <v>320</v>
      </c>
      <c r="C73" s="354"/>
      <c r="D73" s="349">
        <v>300</v>
      </c>
      <c r="E73" s="350">
        <f t="shared" si="5"/>
        <v>300</v>
      </c>
    </row>
    <row r="74" spans="1:5" s="292" customFormat="1" ht="25.5" x14ac:dyDescent="0.25">
      <c r="A74" s="284" t="s">
        <v>385</v>
      </c>
      <c r="B74" s="291" t="s">
        <v>319</v>
      </c>
      <c r="C74" s="354"/>
      <c r="D74" s="349">
        <v>350</v>
      </c>
      <c r="E74" s="350">
        <f t="shared" si="5"/>
        <v>350</v>
      </c>
    </row>
    <row r="75" spans="1:5" s="292" customFormat="1" hidden="1" x14ac:dyDescent="0.25">
      <c r="A75" s="284" t="s">
        <v>386</v>
      </c>
      <c r="B75" s="291"/>
      <c r="C75" s="354"/>
      <c r="D75" s="349"/>
      <c r="E75" s="350"/>
    </row>
    <row r="76" spans="1:5" s="292" customFormat="1" hidden="1" x14ac:dyDescent="0.25">
      <c r="A76" s="284" t="s">
        <v>387</v>
      </c>
      <c r="B76" s="291" t="s">
        <v>412</v>
      </c>
      <c r="C76" s="354"/>
      <c r="D76" s="349"/>
      <c r="E76" s="350">
        <f t="shared" si="5"/>
        <v>0</v>
      </c>
    </row>
    <row r="77" spans="1:5" s="2" customFormat="1" ht="30" hidden="1" x14ac:dyDescent="0.25">
      <c r="A77" s="186" t="s">
        <v>378</v>
      </c>
      <c r="B77" s="287" t="s">
        <v>379</v>
      </c>
      <c r="C77" s="44"/>
      <c r="D77" s="96"/>
      <c r="E77" s="344">
        <f t="shared" si="5"/>
        <v>0</v>
      </c>
    </row>
    <row r="78" spans="1:5" s="2" customFormat="1" hidden="1" x14ac:dyDescent="0.25">
      <c r="A78" s="186" t="s">
        <v>380</v>
      </c>
      <c r="B78" s="287" t="s">
        <v>401</v>
      </c>
      <c r="C78" s="44"/>
      <c r="D78" s="96"/>
      <c r="E78" s="344">
        <f t="shared" si="5"/>
        <v>0</v>
      </c>
    </row>
    <row r="79" spans="1:5" s="2" customFormat="1" ht="45" x14ac:dyDescent="0.25">
      <c r="A79" s="186" t="s">
        <v>378</v>
      </c>
      <c r="B79" s="287" t="s">
        <v>381</v>
      </c>
      <c r="C79" s="44">
        <v>396.7</v>
      </c>
      <c r="D79" s="96"/>
      <c r="E79" s="344">
        <f t="shared" si="5"/>
        <v>396.7</v>
      </c>
    </row>
    <row r="80" spans="1:5" s="2" customFormat="1" x14ac:dyDescent="0.25">
      <c r="A80" s="186" t="s">
        <v>380</v>
      </c>
      <c r="B80" s="287" t="s">
        <v>388</v>
      </c>
      <c r="C80" s="44">
        <v>63</v>
      </c>
      <c r="D80" s="96"/>
      <c r="E80" s="344">
        <f>C80+D80</f>
        <v>63</v>
      </c>
    </row>
    <row r="81" spans="1:5" s="2" customFormat="1" x14ac:dyDescent="0.25">
      <c r="A81" s="186" t="s">
        <v>515</v>
      </c>
      <c r="B81" s="287" t="s">
        <v>466</v>
      </c>
      <c r="C81" s="44">
        <v>107.7</v>
      </c>
      <c r="D81" s="96"/>
      <c r="E81" s="344">
        <f>C81+D81</f>
        <v>107.7</v>
      </c>
    </row>
    <row r="82" spans="1:5" s="2" customFormat="1" hidden="1" x14ac:dyDescent="0.25">
      <c r="A82" s="186"/>
      <c r="B82" s="315" t="s">
        <v>401</v>
      </c>
      <c r="C82" s="44"/>
      <c r="D82" s="96"/>
      <c r="E82" s="344">
        <f>C82+D82</f>
        <v>0</v>
      </c>
    </row>
    <row r="83" spans="1:5" s="2" customFormat="1" x14ac:dyDescent="0.25">
      <c r="A83" s="186" t="s">
        <v>516</v>
      </c>
      <c r="B83" s="287" t="s">
        <v>507</v>
      </c>
      <c r="C83" s="44">
        <f>C84+C85+C86</f>
        <v>228.3</v>
      </c>
      <c r="D83" s="96">
        <f>D84+D85+D86</f>
        <v>0</v>
      </c>
      <c r="E83" s="344">
        <f>E84+E85+E86</f>
        <v>228.3</v>
      </c>
    </row>
    <row r="84" spans="1:5" s="2" customFormat="1" hidden="1" x14ac:dyDescent="0.25">
      <c r="A84" s="284"/>
      <c r="B84" s="283" t="s">
        <v>351</v>
      </c>
      <c r="C84" s="354"/>
      <c r="D84" s="349"/>
      <c r="E84" s="350">
        <f>C84+D84</f>
        <v>0</v>
      </c>
    </row>
    <row r="85" spans="1:5" s="2" customFormat="1" hidden="1" x14ac:dyDescent="0.25">
      <c r="A85" s="284"/>
      <c r="B85" s="283" t="s">
        <v>389</v>
      </c>
      <c r="C85" s="354"/>
      <c r="D85" s="349"/>
      <c r="E85" s="350">
        <f>C85+D85</f>
        <v>0</v>
      </c>
    </row>
    <row r="86" spans="1:5" s="2" customFormat="1" x14ac:dyDescent="0.25">
      <c r="A86" s="284"/>
      <c r="B86" s="283" t="s">
        <v>508</v>
      </c>
      <c r="C86" s="354">
        <v>228.3</v>
      </c>
      <c r="D86" s="349"/>
      <c r="E86" s="350">
        <f t="shared" si="5"/>
        <v>228.3</v>
      </c>
    </row>
    <row r="87" spans="1:5" s="2" customFormat="1" hidden="1" x14ac:dyDescent="0.25">
      <c r="A87" s="284"/>
      <c r="B87" s="283"/>
      <c r="C87" s="354"/>
      <c r="D87" s="349"/>
      <c r="E87" s="350"/>
    </row>
    <row r="88" spans="1:5" x14ac:dyDescent="0.25">
      <c r="A88" s="279" t="s">
        <v>290</v>
      </c>
      <c r="B88" s="289" t="s">
        <v>410</v>
      </c>
      <c r="C88" s="340">
        <v>580</v>
      </c>
      <c r="D88" s="341"/>
      <c r="E88" s="347">
        <f>C88+D88</f>
        <v>580</v>
      </c>
    </row>
    <row r="89" spans="1:5" ht="25.5" x14ac:dyDescent="0.25">
      <c r="A89" s="284"/>
      <c r="B89" s="291" t="s">
        <v>453</v>
      </c>
      <c r="C89" s="354">
        <v>21</v>
      </c>
      <c r="D89" s="349"/>
      <c r="E89" s="350">
        <v>21</v>
      </c>
    </row>
    <row r="90" spans="1:5" x14ac:dyDescent="0.25">
      <c r="A90" s="279" t="s">
        <v>291</v>
      </c>
      <c r="B90" s="289" t="s">
        <v>506</v>
      </c>
      <c r="C90" s="340">
        <f>C93+C92+C91</f>
        <v>31.8</v>
      </c>
      <c r="D90" s="341">
        <f>D91+D92+D93</f>
        <v>0</v>
      </c>
      <c r="E90" s="347">
        <f>C90+D90</f>
        <v>31.8</v>
      </c>
    </row>
    <row r="91" spans="1:5" hidden="1" x14ac:dyDescent="0.25">
      <c r="A91" s="279" t="s">
        <v>442</v>
      </c>
      <c r="B91" s="287" t="s">
        <v>444</v>
      </c>
      <c r="C91" s="44"/>
      <c r="D91" s="96"/>
      <c r="E91" s="344">
        <f>C91+D91</f>
        <v>0</v>
      </c>
    </row>
    <row r="92" spans="1:5" hidden="1" x14ac:dyDescent="0.25">
      <c r="A92" s="279" t="s">
        <v>442</v>
      </c>
      <c r="B92" s="287" t="s">
        <v>445</v>
      </c>
      <c r="C92" s="44">
        <v>31.8</v>
      </c>
      <c r="D92" s="96"/>
      <c r="E92" s="344">
        <f t="shared" ref="E92:E93" si="6">C92+D92</f>
        <v>31.8</v>
      </c>
    </row>
    <row r="93" spans="1:5" ht="30" hidden="1" x14ac:dyDescent="0.25">
      <c r="A93" s="279" t="s">
        <v>443</v>
      </c>
      <c r="B93" s="287" t="s">
        <v>446</v>
      </c>
      <c r="C93" s="44"/>
      <c r="D93" s="96"/>
      <c r="E93" s="344">
        <f t="shared" si="6"/>
        <v>0</v>
      </c>
    </row>
    <row r="94" spans="1:5" x14ac:dyDescent="0.25">
      <c r="A94" s="448" t="s">
        <v>74</v>
      </c>
      <c r="B94" s="293" t="s">
        <v>292</v>
      </c>
      <c r="C94" s="355">
        <f>C11+C22+C35+C41</f>
        <v>33137.1</v>
      </c>
      <c r="D94" s="355">
        <f>D11+D22+D35+D41</f>
        <v>2020</v>
      </c>
      <c r="E94" s="355">
        <f>E11+E22+E35+E41</f>
        <v>35483.1</v>
      </c>
    </row>
    <row r="95" spans="1:5" ht="15.75" customHeight="1" x14ac:dyDescent="0.25">
      <c r="A95" s="288" t="s">
        <v>75</v>
      </c>
      <c r="B95" s="447" t="s">
        <v>498</v>
      </c>
      <c r="C95" s="340">
        <f>C96+C97+C98</f>
        <v>780.6</v>
      </c>
      <c r="D95" s="341">
        <f t="shared" ref="D95:E95" si="7">D96+D97+D98</f>
        <v>0</v>
      </c>
      <c r="E95" s="347">
        <f t="shared" si="7"/>
        <v>780.59999999999991</v>
      </c>
    </row>
    <row r="96" spans="1:5" ht="15.75" customHeight="1" x14ac:dyDescent="0.25">
      <c r="A96" s="279" t="s">
        <v>487</v>
      </c>
      <c r="B96" s="459" t="s">
        <v>502</v>
      </c>
      <c r="C96" s="345">
        <v>154.4</v>
      </c>
      <c r="D96" s="343"/>
      <c r="E96" s="346">
        <v>279.39999999999998</v>
      </c>
    </row>
    <row r="97" spans="1:5" x14ac:dyDescent="0.25">
      <c r="A97" s="279" t="s">
        <v>488</v>
      </c>
      <c r="B97" s="459" t="s">
        <v>503</v>
      </c>
      <c r="C97" s="345">
        <v>18.8</v>
      </c>
      <c r="D97" s="343"/>
      <c r="E97" s="346">
        <f t="shared" ref="E97" si="8">C97+D97</f>
        <v>18.8</v>
      </c>
    </row>
    <row r="98" spans="1:5" x14ac:dyDescent="0.25">
      <c r="A98" s="279" t="s">
        <v>489</v>
      </c>
      <c r="B98" s="459" t="s">
        <v>504</v>
      </c>
      <c r="C98" s="345">
        <v>607.4</v>
      </c>
      <c r="D98" s="343"/>
      <c r="E98" s="346">
        <v>482.4</v>
      </c>
    </row>
    <row r="99" spans="1:5" x14ac:dyDescent="0.25">
      <c r="A99" s="448" t="s">
        <v>76</v>
      </c>
      <c r="B99" s="293" t="s">
        <v>172</v>
      </c>
      <c r="C99" s="355">
        <f>C94+C95</f>
        <v>33917.699999999997</v>
      </c>
      <c r="D99" s="355">
        <f t="shared" ref="D99:E99" si="9">D94+D95</f>
        <v>2020</v>
      </c>
      <c r="E99" s="355">
        <f t="shared" si="9"/>
        <v>36263.699999999997</v>
      </c>
    </row>
  </sheetData>
  <mergeCells count="7">
    <mergeCell ref="A8:C8"/>
    <mergeCell ref="B1:E1"/>
    <mergeCell ref="B3:E3"/>
    <mergeCell ref="B4:E4"/>
    <mergeCell ref="B2:E2"/>
    <mergeCell ref="B5:E5"/>
    <mergeCell ref="B6:E6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18" hidden="1" customWidth="1"/>
    <col min="10" max="10" width="10.28515625" style="118" hidden="1" customWidth="1"/>
    <col min="11" max="11" width="9.140625" style="118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589" t="s">
        <v>328</v>
      </c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</row>
    <row r="2" spans="2:15" x14ac:dyDescent="0.25">
      <c r="B2" s="589" t="s">
        <v>450</v>
      </c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</row>
    <row r="3" spans="2:15" x14ac:dyDescent="0.25">
      <c r="B3" s="589" t="s">
        <v>511</v>
      </c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</row>
    <row r="4" spans="2:15" x14ac:dyDescent="0.25">
      <c r="B4" s="589" t="s">
        <v>346</v>
      </c>
      <c r="C4" s="589"/>
      <c r="D4" s="589"/>
      <c r="E4" s="589"/>
      <c r="F4" s="589"/>
      <c r="G4" s="589"/>
      <c r="H4" s="589"/>
      <c r="I4" s="589"/>
      <c r="J4" s="589"/>
      <c r="K4" s="589"/>
      <c r="L4" s="589"/>
      <c r="M4" s="589"/>
      <c r="N4" s="589"/>
      <c r="O4" s="589"/>
    </row>
    <row r="5" spans="2:15" s="310" customFormat="1" ht="15" hidden="1" customHeight="1" x14ac:dyDescent="0.25">
      <c r="B5" s="585" t="s">
        <v>413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2:15" s="310" customFormat="1" hidden="1" x14ac:dyDescent="0.25">
      <c r="B6" s="585" t="s">
        <v>427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7" spans="2:15" s="310" customFormat="1" ht="14.25" hidden="1" customHeight="1" x14ac:dyDescent="0.25">
      <c r="B7" s="585" t="s">
        <v>414</v>
      </c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</row>
    <row r="8" spans="2:15" s="310" customFormat="1" hidden="1" x14ac:dyDescent="0.25">
      <c r="B8" s="585" t="s">
        <v>426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</row>
    <row r="9" spans="2:15" s="310" customFormat="1" hidden="1" x14ac:dyDescent="0.25">
      <c r="B9" s="585" t="s">
        <v>423</v>
      </c>
      <c r="C9" s="585"/>
      <c r="D9" s="585"/>
      <c r="E9" s="585"/>
      <c r="F9" s="585"/>
      <c r="G9" s="585"/>
      <c r="H9" s="585"/>
      <c r="I9" s="585"/>
      <c r="J9" s="585"/>
      <c r="K9" s="585"/>
      <c r="L9" s="585"/>
      <c r="M9" s="585"/>
      <c r="N9" s="585"/>
      <c r="O9" s="585"/>
    </row>
    <row r="10" spans="2:15" s="310" customFormat="1" hidden="1" x14ac:dyDescent="0.25">
      <c r="B10" s="585" t="s">
        <v>425</v>
      </c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</row>
    <row r="11" spans="2:15" s="310" customFormat="1" hidden="1" x14ac:dyDescent="0.25">
      <c r="B11" s="585" t="s">
        <v>428</v>
      </c>
      <c r="C11" s="585"/>
      <c r="D11" s="585"/>
      <c r="E11" s="585"/>
      <c r="F11" s="585"/>
      <c r="G11" s="585"/>
      <c r="H11" s="585"/>
      <c r="I11" s="585"/>
      <c r="J11" s="585"/>
      <c r="K11" s="585"/>
      <c r="L11" s="585"/>
      <c r="M11" s="585"/>
      <c r="N11" s="585"/>
      <c r="O11" s="585"/>
    </row>
    <row r="12" spans="2:15" s="310" customFormat="1" hidden="1" x14ac:dyDescent="0.25">
      <c r="B12" s="585" t="s">
        <v>429</v>
      </c>
      <c r="C12" s="585"/>
      <c r="D12" s="585"/>
      <c r="E12" s="585"/>
      <c r="F12" s="585"/>
      <c r="G12" s="585"/>
      <c r="H12" s="585"/>
      <c r="I12" s="585"/>
      <c r="J12" s="585"/>
      <c r="K12" s="585"/>
      <c r="L12" s="585"/>
      <c r="M12" s="585"/>
      <c r="N12" s="585"/>
      <c r="O12" s="585"/>
    </row>
    <row r="13" spans="2:15" s="310" customFormat="1" hidden="1" x14ac:dyDescent="0.25">
      <c r="B13" s="585" t="s">
        <v>434</v>
      </c>
      <c r="C13" s="585"/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</row>
    <row r="14" spans="2:15" s="310" customFormat="1" hidden="1" x14ac:dyDescent="0.25">
      <c r="B14" s="585" t="s">
        <v>439</v>
      </c>
      <c r="C14" s="585"/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</row>
    <row r="15" spans="2:15" s="310" customFormat="1" hidden="1" x14ac:dyDescent="0.25">
      <c r="B15" s="585" t="s">
        <v>441</v>
      </c>
      <c r="C15" s="585"/>
      <c r="D15" s="585"/>
      <c r="E15" s="585"/>
      <c r="F15" s="585"/>
      <c r="G15" s="585"/>
      <c r="H15" s="585"/>
      <c r="I15" s="585"/>
      <c r="J15" s="585"/>
      <c r="K15" s="585"/>
      <c r="L15" s="585"/>
      <c r="M15" s="585"/>
      <c r="N15" s="585"/>
      <c r="O15" s="585"/>
    </row>
    <row r="16" spans="2:15" s="310" customFormat="1" hidden="1" x14ac:dyDescent="0.25">
      <c r="B16" s="585" t="s">
        <v>435</v>
      </c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</row>
    <row r="17" spans="1:16" s="310" customFormat="1" x14ac:dyDescent="0.25">
      <c r="B17" s="312"/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</row>
    <row r="18" spans="1:16" s="313" customFormat="1" ht="38.25" customHeight="1" x14ac:dyDescent="0.25">
      <c r="A18" s="590" t="s">
        <v>461</v>
      </c>
      <c r="B18" s="590"/>
      <c r="C18" s="590"/>
      <c r="D18" s="590"/>
      <c r="E18" s="590"/>
      <c r="F18" s="590"/>
      <c r="G18" s="590"/>
      <c r="H18" s="590"/>
      <c r="I18" s="590"/>
      <c r="J18" s="590"/>
      <c r="K18" s="590"/>
      <c r="L18" s="590"/>
      <c r="M18" s="590"/>
      <c r="N18" s="590"/>
      <c r="O18" s="590"/>
    </row>
    <row r="19" spans="1:16" ht="18.75" customHeight="1" x14ac:dyDescent="0.25">
      <c r="A19" s="59"/>
      <c r="B19" s="59"/>
      <c r="C19" s="59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5" t="s">
        <v>409</v>
      </c>
    </row>
    <row r="20" spans="1:16" x14ac:dyDescent="0.25">
      <c r="A20" s="501" t="s">
        <v>5</v>
      </c>
      <c r="B20" s="504" t="s">
        <v>325</v>
      </c>
      <c r="C20" s="504" t="s">
        <v>54</v>
      </c>
      <c r="D20" s="517" t="s">
        <v>336</v>
      </c>
      <c r="E20" s="530" t="s">
        <v>194</v>
      </c>
      <c r="F20" s="530"/>
      <c r="G20" s="530"/>
      <c r="H20" s="507" t="s">
        <v>338</v>
      </c>
      <c r="I20" s="529" t="s">
        <v>194</v>
      </c>
      <c r="J20" s="529"/>
      <c r="K20" s="529"/>
      <c r="L20" s="516" t="s">
        <v>0</v>
      </c>
      <c r="M20" s="516" t="s">
        <v>194</v>
      </c>
      <c r="N20" s="516"/>
      <c r="O20" s="516"/>
    </row>
    <row r="21" spans="1:16" x14ac:dyDescent="0.25">
      <c r="A21" s="502"/>
      <c r="B21" s="505"/>
      <c r="C21" s="505"/>
      <c r="D21" s="518"/>
      <c r="E21" s="530" t="s">
        <v>1</v>
      </c>
      <c r="F21" s="530"/>
      <c r="G21" s="523" t="s">
        <v>2</v>
      </c>
      <c r="H21" s="508"/>
      <c r="I21" s="529" t="s">
        <v>1</v>
      </c>
      <c r="J21" s="529"/>
      <c r="K21" s="500" t="s">
        <v>2</v>
      </c>
      <c r="L21" s="516"/>
      <c r="M21" s="516" t="s">
        <v>1</v>
      </c>
      <c r="N21" s="516"/>
      <c r="O21" s="499" t="s">
        <v>2</v>
      </c>
    </row>
    <row r="22" spans="1:16" ht="30.75" customHeight="1" x14ac:dyDescent="0.25">
      <c r="A22" s="503"/>
      <c r="B22" s="506"/>
      <c r="C22" s="506"/>
      <c r="D22" s="519"/>
      <c r="E22" s="109" t="s">
        <v>3</v>
      </c>
      <c r="F22" s="107" t="s">
        <v>4</v>
      </c>
      <c r="G22" s="523"/>
      <c r="H22" s="509"/>
      <c r="I22" s="108" t="s">
        <v>3</v>
      </c>
      <c r="J22" s="105" t="s">
        <v>4</v>
      </c>
      <c r="K22" s="500"/>
      <c r="L22" s="516"/>
      <c r="M22" s="106" t="s">
        <v>3</v>
      </c>
      <c r="N22" s="104" t="s">
        <v>4</v>
      </c>
      <c r="O22" s="499"/>
      <c r="P22" s="119"/>
    </row>
    <row r="23" spans="1:16" ht="15.95" customHeight="1" x14ac:dyDescent="0.25">
      <c r="A23" s="14" t="s">
        <v>71</v>
      </c>
      <c r="B23" s="513" t="s">
        <v>6</v>
      </c>
      <c r="C23" s="514"/>
      <c r="D23" s="514"/>
      <c r="E23" s="514"/>
      <c r="F23" s="514"/>
      <c r="G23" s="514"/>
      <c r="H23" s="514"/>
      <c r="I23" s="514"/>
      <c r="J23" s="514"/>
      <c r="K23" s="514"/>
      <c r="L23" s="514"/>
      <c r="M23" s="514"/>
      <c r="N23" s="514"/>
      <c r="O23" s="515"/>
    </row>
    <row r="24" spans="1:16" ht="15" customHeight="1" x14ac:dyDescent="0.25">
      <c r="A24" s="6" t="s">
        <v>182</v>
      </c>
      <c r="B24" s="77" t="s">
        <v>20</v>
      </c>
      <c r="C24" s="40" t="s">
        <v>30</v>
      </c>
      <c r="D24" s="17">
        <f>E24+G24</f>
        <v>12</v>
      </c>
      <c r="E24" s="44"/>
      <c r="F24" s="44"/>
      <c r="G24" s="44">
        <v>12</v>
      </c>
      <c r="H24" s="25">
        <f>I24+K24</f>
        <v>0</v>
      </c>
      <c r="I24" s="11"/>
      <c r="J24" s="11"/>
      <c r="K24" s="11"/>
      <c r="L24" s="13">
        <f>M24+O24</f>
        <v>12</v>
      </c>
      <c r="M24" s="13">
        <f>E24+I24</f>
        <v>0</v>
      </c>
      <c r="N24" s="13">
        <f>F24+J24</f>
        <v>0</v>
      </c>
      <c r="O24" s="13">
        <f>G24+K24</f>
        <v>12</v>
      </c>
    </row>
    <row r="25" spans="1:16" ht="15.95" customHeight="1" x14ac:dyDescent="0.25">
      <c r="A25" s="21" t="s">
        <v>72</v>
      </c>
      <c r="B25" s="22" t="s">
        <v>174</v>
      </c>
      <c r="C25" s="23"/>
      <c r="D25" s="24">
        <f t="shared" ref="D25:O25" si="0">D24</f>
        <v>12</v>
      </c>
      <c r="E25" s="24">
        <f t="shared" si="0"/>
        <v>0</v>
      </c>
      <c r="F25" s="24">
        <f t="shared" si="0"/>
        <v>0</v>
      </c>
      <c r="G25" s="24">
        <f t="shared" si="0"/>
        <v>12</v>
      </c>
      <c r="H25" s="11">
        <f t="shared" si="0"/>
        <v>0</v>
      </c>
      <c r="I25" s="11">
        <f t="shared" si="0"/>
        <v>0</v>
      </c>
      <c r="J25" s="11">
        <f t="shared" si="0"/>
        <v>0</v>
      </c>
      <c r="K25" s="11">
        <f t="shared" si="0"/>
        <v>0</v>
      </c>
      <c r="L25" s="22">
        <f t="shared" si="0"/>
        <v>12</v>
      </c>
      <c r="M25" s="22">
        <f t="shared" si="0"/>
        <v>0</v>
      </c>
      <c r="N25" s="22">
        <f t="shared" si="0"/>
        <v>0</v>
      </c>
      <c r="O25" s="22">
        <f t="shared" si="0"/>
        <v>12</v>
      </c>
    </row>
    <row r="26" spans="1:16" ht="15.95" customHeight="1" x14ac:dyDescent="0.25">
      <c r="A26" s="14" t="s">
        <v>73</v>
      </c>
      <c r="B26" s="513" t="s">
        <v>59</v>
      </c>
      <c r="C26" s="514"/>
      <c r="D26" s="514"/>
      <c r="E26" s="514"/>
      <c r="F26" s="514"/>
      <c r="G26" s="514"/>
      <c r="H26" s="514"/>
      <c r="I26" s="514"/>
      <c r="J26" s="514"/>
      <c r="K26" s="514"/>
      <c r="L26" s="514"/>
      <c r="M26" s="514"/>
      <c r="N26" s="514"/>
      <c r="O26" s="515"/>
    </row>
    <row r="27" spans="1:16" ht="15" customHeight="1" x14ac:dyDescent="0.25">
      <c r="A27" s="6" t="s">
        <v>74</v>
      </c>
      <c r="B27" s="77" t="s">
        <v>20</v>
      </c>
      <c r="C27" s="78"/>
      <c r="D27" s="17">
        <f>E27+G27</f>
        <v>395.5</v>
      </c>
      <c r="E27" s="44">
        <f>E30+E31+E29+E28</f>
        <v>0</v>
      </c>
      <c r="F27" s="44">
        <f t="shared" ref="F27:O27" si="1">F30+F31+F29+F28</f>
        <v>0</v>
      </c>
      <c r="G27" s="44">
        <f t="shared" si="1"/>
        <v>395.5</v>
      </c>
      <c r="H27" s="25">
        <f t="shared" si="1"/>
        <v>0</v>
      </c>
      <c r="I27" s="11">
        <f t="shared" si="1"/>
        <v>0</v>
      </c>
      <c r="J27" s="11">
        <f t="shared" si="1"/>
        <v>0</v>
      </c>
      <c r="K27" s="11">
        <f t="shared" si="1"/>
        <v>0</v>
      </c>
      <c r="L27" s="13">
        <f t="shared" si="1"/>
        <v>395.5</v>
      </c>
      <c r="M27" s="13">
        <f t="shared" si="1"/>
        <v>0</v>
      </c>
      <c r="N27" s="13">
        <f t="shared" si="1"/>
        <v>0</v>
      </c>
      <c r="O27" s="13">
        <f t="shared" si="1"/>
        <v>395.5</v>
      </c>
    </row>
    <row r="28" spans="1:16" ht="15" customHeight="1" x14ac:dyDescent="0.25">
      <c r="A28" s="20"/>
      <c r="B28" s="77"/>
      <c r="C28" s="31" t="s">
        <v>25</v>
      </c>
      <c r="D28" s="17">
        <f>E28+G28</f>
        <v>118.9</v>
      </c>
      <c r="E28" s="17"/>
      <c r="F28" s="17"/>
      <c r="G28" s="17">
        <v>118.9</v>
      </c>
      <c r="H28" s="11">
        <f>I28+K28</f>
        <v>0</v>
      </c>
      <c r="I28" s="11"/>
      <c r="J28" s="11"/>
      <c r="K28" s="11"/>
      <c r="L28" s="13">
        <f>M28+O28</f>
        <v>118.9</v>
      </c>
      <c r="M28" s="13">
        <f t="shared" ref="M28:M29" si="2">E28+I28</f>
        <v>0</v>
      </c>
      <c r="N28" s="13">
        <f t="shared" ref="N28:N29" si="3">F28+J28</f>
        <v>0</v>
      </c>
      <c r="O28" s="13">
        <f t="shared" ref="O28:O29" si="4">G28+K28</f>
        <v>118.9</v>
      </c>
    </row>
    <row r="29" spans="1:16" x14ac:dyDescent="0.25">
      <c r="A29" s="41"/>
      <c r="B29" s="42"/>
      <c r="C29" s="79" t="s">
        <v>31</v>
      </c>
      <c r="D29" s="17">
        <f>E29+G29</f>
        <v>256.39999999999998</v>
      </c>
      <c r="E29" s="17"/>
      <c r="F29" s="17"/>
      <c r="G29" s="17">
        <v>256.39999999999998</v>
      </c>
      <c r="H29" s="11">
        <f>I29+K29</f>
        <v>0</v>
      </c>
      <c r="I29" s="11"/>
      <c r="J29" s="11"/>
      <c r="K29" s="11"/>
      <c r="L29" s="13">
        <f>M29+O29</f>
        <v>256.39999999999998</v>
      </c>
      <c r="M29" s="13">
        <f t="shared" si="2"/>
        <v>0</v>
      </c>
      <c r="N29" s="13">
        <f t="shared" si="3"/>
        <v>0</v>
      </c>
      <c r="O29" s="13">
        <f t="shared" si="4"/>
        <v>256.39999999999998</v>
      </c>
    </row>
    <row r="30" spans="1:16" ht="15" customHeight="1" x14ac:dyDescent="0.25">
      <c r="A30" s="20"/>
      <c r="B30" s="77"/>
      <c r="C30" s="412" t="s">
        <v>22</v>
      </c>
      <c r="D30" s="17">
        <f>E30+G30</f>
        <v>10.1</v>
      </c>
      <c r="E30" s="17"/>
      <c r="F30" s="17"/>
      <c r="G30" s="17">
        <v>10.1</v>
      </c>
      <c r="H30" s="11">
        <f>I30+K30</f>
        <v>0</v>
      </c>
      <c r="I30" s="11"/>
      <c r="J30" s="11"/>
      <c r="K30" s="11"/>
      <c r="L30" s="13">
        <f>M30+O30</f>
        <v>10.1</v>
      </c>
      <c r="M30" s="13">
        <f t="shared" ref="M30:O31" si="5">E30+I30</f>
        <v>0</v>
      </c>
      <c r="N30" s="13">
        <f t="shared" si="5"/>
        <v>0</v>
      </c>
      <c r="O30" s="13">
        <f t="shared" si="5"/>
        <v>10.1</v>
      </c>
    </row>
    <row r="31" spans="1:16" x14ac:dyDescent="0.25">
      <c r="A31" s="41"/>
      <c r="B31" s="42"/>
      <c r="C31" s="40" t="s">
        <v>30</v>
      </c>
      <c r="D31" s="17">
        <f>E31+G31</f>
        <v>10.1</v>
      </c>
      <c r="E31" s="17"/>
      <c r="F31" s="17"/>
      <c r="G31" s="17">
        <v>10.1</v>
      </c>
      <c r="H31" s="11">
        <f>I31+K31</f>
        <v>0</v>
      </c>
      <c r="I31" s="11"/>
      <c r="J31" s="11"/>
      <c r="K31" s="11"/>
      <c r="L31" s="13">
        <f>M31+O31</f>
        <v>10.1</v>
      </c>
      <c r="M31" s="13">
        <f t="shared" si="5"/>
        <v>0</v>
      </c>
      <c r="N31" s="13">
        <f t="shared" si="5"/>
        <v>0</v>
      </c>
      <c r="O31" s="13">
        <f t="shared" si="5"/>
        <v>10.1</v>
      </c>
    </row>
    <row r="32" spans="1:16" ht="15.95" customHeight="1" x14ac:dyDescent="0.25">
      <c r="A32" s="21" t="s">
        <v>75</v>
      </c>
      <c r="B32" s="22" t="s">
        <v>175</v>
      </c>
      <c r="C32" s="23"/>
      <c r="D32" s="24">
        <f>D27</f>
        <v>395.5</v>
      </c>
      <c r="E32" s="24">
        <f>E27</f>
        <v>0</v>
      </c>
      <c r="F32" s="24">
        <f>F27</f>
        <v>0</v>
      </c>
      <c r="G32" s="24">
        <f>G27</f>
        <v>395.5</v>
      </c>
      <c r="H32" s="11">
        <f>H27</f>
        <v>0</v>
      </c>
      <c r="I32" s="11">
        <f t="shared" ref="I32:K32" si="6">I27</f>
        <v>0</v>
      </c>
      <c r="J32" s="11">
        <f t="shared" si="6"/>
        <v>0</v>
      </c>
      <c r="K32" s="11">
        <f t="shared" si="6"/>
        <v>0</v>
      </c>
      <c r="L32" s="22">
        <f>L27</f>
        <v>395.5</v>
      </c>
      <c r="M32" s="22">
        <f>M27</f>
        <v>0</v>
      </c>
      <c r="N32" s="22">
        <f>N27</f>
        <v>0</v>
      </c>
      <c r="O32" s="22">
        <f>O27</f>
        <v>395.5</v>
      </c>
    </row>
    <row r="33" spans="1:15" ht="15.95" hidden="1" customHeight="1" x14ac:dyDescent="0.25">
      <c r="A33" s="20" t="s">
        <v>73</v>
      </c>
      <c r="B33" s="576" t="s">
        <v>63</v>
      </c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7"/>
    </row>
    <row r="34" spans="1:15" ht="15" hidden="1" customHeight="1" x14ac:dyDescent="0.25">
      <c r="A34" s="6" t="s">
        <v>74</v>
      </c>
      <c r="B34" s="36" t="s">
        <v>20</v>
      </c>
      <c r="C34" s="16" t="s">
        <v>32</v>
      </c>
      <c r="D34" s="17">
        <f>E34+G34</f>
        <v>0</v>
      </c>
      <c r="E34" s="17"/>
      <c r="F34" s="17"/>
      <c r="G34" s="17"/>
      <c r="H34" s="25">
        <f>I34+K34</f>
        <v>0</v>
      </c>
      <c r="I34" s="25"/>
      <c r="J34" s="25"/>
      <c r="K34" s="25"/>
      <c r="L34" s="13">
        <f>M34+O34</f>
        <v>0</v>
      </c>
      <c r="M34" s="13">
        <f>E34+I34</f>
        <v>0</v>
      </c>
      <c r="N34" s="13">
        <f>F34+J34</f>
        <v>0</v>
      </c>
      <c r="O34" s="13">
        <f>G34+K34</f>
        <v>0</v>
      </c>
    </row>
    <row r="35" spans="1:15" ht="15.95" hidden="1" customHeight="1" x14ac:dyDescent="0.25">
      <c r="A35" s="21" t="s">
        <v>75</v>
      </c>
      <c r="B35" s="22" t="s">
        <v>176</v>
      </c>
      <c r="C35" s="120"/>
      <c r="D35" s="24">
        <f>D34</f>
        <v>0</v>
      </c>
      <c r="E35" s="24">
        <f>E34</f>
        <v>0</v>
      </c>
      <c r="F35" s="24">
        <f>F34</f>
        <v>0</v>
      </c>
      <c r="G35" s="24">
        <f>G34</f>
        <v>0</v>
      </c>
      <c r="H35" s="25">
        <f t="shared" ref="H35:O35" si="7">H34</f>
        <v>0</v>
      </c>
      <c r="I35" s="25">
        <f t="shared" si="7"/>
        <v>0</v>
      </c>
      <c r="J35" s="25">
        <f t="shared" si="7"/>
        <v>0</v>
      </c>
      <c r="K35" s="25">
        <f t="shared" si="7"/>
        <v>0</v>
      </c>
      <c r="L35" s="22">
        <f t="shared" si="7"/>
        <v>0</v>
      </c>
      <c r="M35" s="22">
        <f t="shared" si="7"/>
        <v>0</v>
      </c>
      <c r="N35" s="22">
        <f t="shared" si="7"/>
        <v>0</v>
      </c>
      <c r="O35" s="22">
        <f t="shared" si="7"/>
        <v>0</v>
      </c>
    </row>
    <row r="36" spans="1:15" ht="15.95" hidden="1" customHeight="1" x14ac:dyDescent="0.25">
      <c r="A36" s="6" t="s">
        <v>76</v>
      </c>
      <c r="B36" s="588" t="s">
        <v>171</v>
      </c>
      <c r="C36" s="577"/>
      <c r="D36" s="577"/>
      <c r="E36" s="577"/>
      <c r="F36" s="577"/>
      <c r="G36" s="577"/>
      <c r="H36" s="577"/>
      <c r="I36" s="577"/>
      <c r="J36" s="577"/>
      <c r="K36" s="577"/>
      <c r="L36" s="577"/>
      <c r="M36" s="577"/>
      <c r="N36" s="577"/>
      <c r="O36" s="578"/>
    </row>
    <row r="37" spans="1:15" ht="15" hidden="1" customHeight="1" x14ac:dyDescent="0.25">
      <c r="A37" s="6" t="s">
        <v>77</v>
      </c>
      <c r="B37" s="85" t="s">
        <v>20</v>
      </c>
      <c r="C37" s="31" t="s">
        <v>51</v>
      </c>
      <c r="D37" s="17">
        <f>E37+G37</f>
        <v>0</v>
      </c>
      <c r="E37" s="17"/>
      <c r="F37" s="17"/>
      <c r="G37" s="17"/>
      <c r="H37" s="11">
        <f>I37+K37</f>
        <v>0</v>
      </c>
      <c r="I37" s="11"/>
      <c r="J37" s="11"/>
      <c r="K37" s="11"/>
      <c r="L37" s="13">
        <f>M37+O37</f>
        <v>0</v>
      </c>
      <c r="M37" s="13">
        <f t="shared" ref="M37" si="8">E37+I37</f>
        <v>0</v>
      </c>
      <c r="N37" s="13">
        <f t="shared" ref="N37" si="9">F37+J37</f>
        <v>0</v>
      </c>
      <c r="O37" s="13">
        <f t="shared" ref="O37" si="10">G37+K37</f>
        <v>0</v>
      </c>
    </row>
    <row r="38" spans="1:15" ht="15.95" hidden="1" customHeight="1" x14ac:dyDescent="0.25">
      <c r="A38" s="21" t="s">
        <v>78</v>
      </c>
      <c r="B38" s="22" t="s">
        <v>177</v>
      </c>
      <c r="C38" s="120"/>
      <c r="D38" s="24">
        <f>D37</f>
        <v>0</v>
      </c>
      <c r="E38" s="24">
        <f t="shared" ref="E38:G38" si="11">E37</f>
        <v>0</v>
      </c>
      <c r="F38" s="24">
        <f t="shared" si="11"/>
        <v>0</v>
      </c>
      <c r="G38" s="24">
        <f t="shared" si="11"/>
        <v>0</v>
      </c>
      <c r="H38" s="25">
        <f>H37</f>
        <v>0</v>
      </c>
      <c r="I38" s="25">
        <f t="shared" ref="I38:K38" si="12">I37</f>
        <v>0</v>
      </c>
      <c r="J38" s="25">
        <f t="shared" si="12"/>
        <v>0</v>
      </c>
      <c r="K38" s="25">
        <f t="shared" si="12"/>
        <v>0</v>
      </c>
      <c r="L38" s="22">
        <f>L37</f>
        <v>0</v>
      </c>
      <c r="M38" s="22">
        <f t="shared" ref="M38:O38" si="13">M37</f>
        <v>0</v>
      </c>
      <c r="N38" s="22">
        <f t="shared" si="13"/>
        <v>0</v>
      </c>
      <c r="O38" s="22">
        <f t="shared" si="13"/>
        <v>0</v>
      </c>
    </row>
    <row r="39" spans="1:15" ht="15.95" customHeight="1" x14ac:dyDescent="0.25">
      <c r="A39" s="20" t="s">
        <v>76</v>
      </c>
      <c r="B39" s="513" t="s">
        <v>181</v>
      </c>
      <c r="C39" s="514"/>
      <c r="D39" s="514"/>
      <c r="E39" s="514"/>
      <c r="F39" s="514"/>
      <c r="G39" s="514"/>
      <c r="H39" s="514"/>
      <c r="I39" s="514"/>
      <c r="J39" s="514"/>
      <c r="K39" s="514"/>
      <c r="L39" s="514"/>
      <c r="M39" s="514"/>
      <c r="N39" s="514"/>
      <c r="O39" s="515"/>
    </row>
    <row r="40" spans="1:15" ht="15" customHeight="1" x14ac:dyDescent="0.25">
      <c r="A40" s="6" t="s">
        <v>77</v>
      </c>
      <c r="B40" s="30" t="s">
        <v>20</v>
      </c>
      <c r="C40" s="31" t="s">
        <v>25</v>
      </c>
      <c r="D40" s="17">
        <f>E40+G40</f>
        <v>567.29999999999995</v>
      </c>
      <c r="E40" s="44">
        <v>5.3</v>
      </c>
      <c r="F40" s="44">
        <v>1.5</v>
      </c>
      <c r="G40" s="44">
        <v>562</v>
      </c>
      <c r="H40" s="25">
        <f>I40+K40</f>
        <v>0</v>
      </c>
      <c r="I40" s="11"/>
      <c r="J40" s="11"/>
      <c r="K40" s="11"/>
      <c r="L40" s="13">
        <f>M40+O40</f>
        <v>567.29999999999995</v>
      </c>
      <c r="M40" s="13">
        <f>E40+I40</f>
        <v>5.3</v>
      </c>
      <c r="N40" s="13">
        <f>F40+J40</f>
        <v>1.5</v>
      </c>
      <c r="O40" s="13">
        <f>G40+K40</f>
        <v>562</v>
      </c>
    </row>
    <row r="41" spans="1:15" ht="15.95" customHeight="1" x14ac:dyDescent="0.25">
      <c r="A41" s="21" t="s">
        <v>78</v>
      </c>
      <c r="B41" s="22" t="s">
        <v>178</v>
      </c>
      <c r="C41" s="23"/>
      <c r="D41" s="24">
        <f>D40</f>
        <v>567.29999999999995</v>
      </c>
      <c r="E41" s="24">
        <f>E40</f>
        <v>5.3</v>
      </c>
      <c r="F41" s="24">
        <f>F40</f>
        <v>1.5</v>
      </c>
      <c r="G41" s="24">
        <f>G40</f>
        <v>562</v>
      </c>
      <c r="H41" s="25">
        <f t="shared" ref="H41:O41" si="14">H40</f>
        <v>0</v>
      </c>
      <c r="I41" s="25">
        <f t="shared" si="14"/>
        <v>0</v>
      </c>
      <c r="J41" s="25">
        <f t="shared" si="14"/>
        <v>0</v>
      </c>
      <c r="K41" s="25">
        <f t="shared" si="14"/>
        <v>0</v>
      </c>
      <c r="L41" s="22">
        <f t="shared" si="14"/>
        <v>567.29999999999995</v>
      </c>
      <c r="M41" s="22">
        <f t="shared" si="14"/>
        <v>5.3</v>
      </c>
      <c r="N41" s="22">
        <f t="shared" si="14"/>
        <v>1.5</v>
      </c>
      <c r="O41" s="22">
        <f t="shared" si="14"/>
        <v>562</v>
      </c>
    </row>
    <row r="42" spans="1:15" ht="15.95" customHeight="1" x14ac:dyDescent="0.25">
      <c r="A42" s="14" t="s">
        <v>79</v>
      </c>
      <c r="B42" s="513" t="s">
        <v>66</v>
      </c>
      <c r="C42" s="514"/>
      <c r="D42" s="514"/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515"/>
    </row>
    <row r="43" spans="1:15" ht="15" customHeight="1" x14ac:dyDescent="0.25">
      <c r="A43" s="33" t="s">
        <v>80</v>
      </c>
      <c r="B43" s="30" t="s">
        <v>20</v>
      </c>
      <c r="C43" s="40" t="s">
        <v>30</v>
      </c>
      <c r="D43" s="17">
        <f>E43+G43</f>
        <v>136.69999999999999</v>
      </c>
      <c r="E43" s="17">
        <v>4.7</v>
      </c>
      <c r="F43" s="17">
        <v>1.5</v>
      </c>
      <c r="G43" s="17">
        <v>132</v>
      </c>
      <c r="H43" s="11">
        <f>I43+K43</f>
        <v>0</v>
      </c>
      <c r="I43" s="11"/>
      <c r="J43" s="11"/>
      <c r="K43" s="11"/>
      <c r="L43" s="13">
        <f>M43+O43</f>
        <v>136.69999999999999</v>
      </c>
      <c r="M43" s="13">
        <f t="shared" ref="M43:O43" si="15">E43+I43</f>
        <v>4.7</v>
      </c>
      <c r="N43" s="13">
        <f t="shared" si="15"/>
        <v>1.5</v>
      </c>
      <c r="O43" s="13">
        <f t="shared" si="15"/>
        <v>132</v>
      </c>
    </row>
    <row r="44" spans="1:15" ht="15" customHeight="1" x14ac:dyDescent="0.25">
      <c r="A44" s="33" t="s">
        <v>81</v>
      </c>
      <c r="B44" s="30" t="s">
        <v>28</v>
      </c>
      <c r="C44" s="40" t="s">
        <v>30</v>
      </c>
      <c r="D44" s="17">
        <f>E44+G44</f>
        <v>6</v>
      </c>
      <c r="E44" s="17">
        <v>6</v>
      </c>
      <c r="F44" s="17"/>
      <c r="G44" s="17"/>
      <c r="H44" s="11">
        <f>I44+K44</f>
        <v>0</v>
      </c>
      <c r="I44" s="11"/>
      <c r="J44" s="11"/>
      <c r="K44" s="11"/>
      <c r="L44" s="13">
        <f>M44+O44</f>
        <v>6</v>
      </c>
      <c r="M44" s="13">
        <f t="shared" ref="M44" si="16">E44+I44</f>
        <v>6</v>
      </c>
      <c r="N44" s="13">
        <f t="shared" ref="N44" si="17">F44+J44</f>
        <v>0</v>
      </c>
      <c r="O44" s="13">
        <f t="shared" ref="O44" si="18">G44+K44</f>
        <v>0</v>
      </c>
    </row>
    <row r="45" spans="1:15" ht="15.95" customHeight="1" x14ac:dyDescent="0.25">
      <c r="A45" s="21" t="s">
        <v>82</v>
      </c>
      <c r="B45" s="22" t="s">
        <v>179</v>
      </c>
      <c r="C45" s="120"/>
      <c r="D45" s="24">
        <f>SUM(D43:D44)</f>
        <v>142.69999999999999</v>
      </c>
      <c r="E45" s="24">
        <f t="shared" ref="E45:G45" si="19">SUM(E43:E44)</f>
        <v>10.7</v>
      </c>
      <c r="F45" s="24">
        <f t="shared" si="19"/>
        <v>1.5</v>
      </c>
      <c r="G45" s="24">
        <f t="shared" si="19"/>
        <v>132</v>
      </c>
      <c r="H45" s="25">
        <f>SUM(H43:H44)</f>
        <v>0</v>
      </c>
      <c r="I45" s="25">
        <f t="shared" ref="I45:K45" si="20">SUM(I43:I44)</f>
        <v>0</v>
      </c>
      <c r="J45" s="25">
        <f t="shared" si="20"/>
        <v>0</v>
      </c>
      <c r="K45" s="25">
        <f t="shared" si="20"/>
        <v>0</v>
      </c>
      <c r="L45" s="22">
        <f>SUM(L43:L44)</f>
        <v>142.69999999999999</v>
      </c>
      <c r="M45" s="22">
        <f t="shared" ref="M45:O45" si="21">SUM(M43:M44)</f>
        <v>10.7</v>
      </c>
      <c r="N45" s="22">
        <f t="shared" si="21"/>
        <v>1.5</v>
      </c>
      <c r="O45" s="22">
        <f t="shared" si="21"/>
        <v>132</v>
      </c>
    </row>
    <row r="46" spans="1:15" ht="15.95" customHeight="1" x14ac:dyDescent="0.25">
      <c r="A46" s="14" t="s">
        <v>83</v>
      </c>
      <c r="B46" s="513" t="s">
        <v>68</v>
      </c>
      <c r="C46" s="514"/>
      <c r="D46" s="514"/>
      <c r="E46" s="514"/>
      <c r="F46" s="514"/>
      <c r="G46" s="514"/>
      <c r="H46" s="514"/>
      <c r="I46" s="514"/>
      <c r="J46" s="514"/>
      <c r="K46" s="514"/>
      <c r="L46" s="514"/>
      <c r="M46" s="514"/>
      <c r="N46" s="514"/>
      <c r="O46" s="515"/>
    </row>
    <row r="47" spans="1:15" ht="15" customHeight="1" x14ac:dyDescent="0.25">
      <c r="A47" s="33" t="s">
        <v>84</v>
      </c>
      <c r="B47" s="30" t="s">
        <v>20</v>
      </c>
      <c r="C47" s="1">
        <v>10</v>
      </c>
      <c r="D47" s="17">
        <f>E47+G47</f>
        <v>78.600000000000009</v>
      </c>
      <c r="E47" s="17">
        <v>2.4</v>
      </c>
      <c r="F47" s="17">
        <v>0.6</v>
      </c>
      <c r="G47" s="17">
        <v>76.2</v>
      </c>
      <c r="H47" s="11">
        <f>I47+K47</f>
        <v>0</v>
      </c>
      <c r="I47" s="11"/>
      <c r="J47" s="11"/>
      <c r="K47" s="11"/>
      <c r="L47" s="13">
        <f>M47+O47</f>
        <v>78.600000000000009</v>
      </c>
      <c r="M47" s="13">
        <f t="shared" ref="M47" si="22">E47+I47</f>
        <v>2.4</v>
      </c>
      <c r="N47" s="13">
        <f t="shared" ref="N47" si="23">F47+J47</f>
        <v>0.6</v>
      </c>
      <c r="O47" s="13">
        <f t="shared" ref="O47" si="24">G47+K47</f>
        <v>76.2</v>
      </c>
    </row>
    <row r="48" spans="1:15" ht="15.95" customHeight="1" x14ac:dyDescent="0.25">
      <c r="A48" s="21" t="s">
        <v>85</v>
      </c>
      <c r="B48" s="22" t="s">
        <v>180</v>
      </c>
      <c r="C48" s="120"/>
      <c r="D48" s="24">
        <f t="shared" ref="D48:O48" si="25">SUM(D47:D47)</f>
        <v>78.600000000000009</v>
      </c>
      <c r="E48" s="24">
        <f t="shared" si="25"/>
        <v>2.4</v>
      </c>
      <c r="F48" s="24">
        <f t="shared" si="25"/>
        <v>0.6</v>
      </c>
      <c r="G48" s="24">
        <f t="shared" si="25"/>
        <v>76.2</v>
      </c>
      <c r="H48" s="25">
        <f t="shared" si="25"/>
        <v>0</v>
      </c>
      <c r="I48" s="25">
        <f t="shared" si="25"/>
        <v>0</v>
      </c>
      <c r="J48" s="25">
        <f t="shared" si="25"/>
        <v>0</v>
      </c>
      <c r="K48" s="25">
        <f t="shared" si="25"/>
        <v>0</v>
      </c>
      <c r="L48" s="22">
        <f t="shared" si="25"/>
        <v>78.600000000000009</v>
      </c>
      <c r="M48" s="22">
        <f t="shared" si="25"/>
        <v>2.4</v>
      </c>
      <c r="N48" s="22">
        <f t="shared" si="25"/>
        <v>0.6</v>
      </c>
      <c r="O48" s="22">
        <f t="shared" si="25"/>
        <v>76.2</v>
      </c>
    </row>
    <row r="49" spans="1:17" ht="15.95" customHeight="1" x14ac:dyDescent="0.25">
      <c r="A49" s="114" t="s">
        <v>86</v>
      </c>
      <c r="B49" s="121" t="s">
        <v>172</v>
      </c>
      <c r="C49" s="122"/>
      <c r="D49" s="24">
        <f>D24+D32+D35+D38+D41+D45+D48</f>
        <v>1196.0999999999999</v>
      </c>
      <c r="E49" s="24">
        <f>E25+E32+E35+E38+E41+E45+E48</f>
        <v>18.399999999999999</v>
      </c>
      <c r="F49" s="24">
        <f t="shared" ref="F49:O49" si="26">F25+F32+F35+F38+F41+F45+F48</f>
        <v>3.6</v>
      </c>
      <c r="G49" s="24">
        <f t="shared" si="26"/>
        <v>1177.7</v>
      </c>
      <c r="H49" s="25">
        <f t="shared" si="26"/>
        <v>0</v>
      </c>
      <c r="I49" s="25">
        <f t="shared" si="26"/>
        <v>0</v>
      </c>
      <c r="J49" s="25">
        <f t="shared" si="26"/>
        <v>0</v>
      </c>
      <c r="K49" s="25">
        <f t="shared" si="26"/>
        <v>0</v>
      </c>
      <c r="L49" s="22">
        <f>L25+L32+L35+L38+L41+L45+L48</f>
        <v>1196.0999999999999</v>
      </c>
      <c r="M49" s="22">
        <f t="shared" si="26"/>
        <v>18.399999999999999</v>
      </c>
      <c r="N49" s="22">
        <f t="shared" si="26"/>
        <v>3.6</v>
      </c>
      <c r="O49" s="22">
        <f t="shared" si="26"/>
        <v>1177.7</v>
      </c>
    </row>
    <row r="50" spans="1:17" x14ac:dyDescent="0.25">
      <c r="A50" s="7"/>
      <c r="B50" s="7"/>
      <c r="C50" s="53"/>
      <c r="D50" s="7"/>
      <c r="E50" s="7"/>
      <c r="F50" s="7"/>
      <c r="G50" s="7"/>
      <c r="H50" s="123"/>
      <c r="I50" s="123"/>
      <c r="J50" s="123"/>
      <c r="L50" s="7"/>
      <c r="M50" s="7"/>
      <c r="N50" s="7"/>
    </row>
    <row r="51" spans="1:17" x14ac:dyDescent="0.25">
      <c r="A51" s="7"/>
      <c r="B51" s="115"/>
      <c r="C51" s="124"/>
      <c r="D51" s="115"/>
      <c r="E51" s="115"/>
      <c r="F51" s="115"/>
      <c r="G51" s="115"/>
      <c r="H51" s="125"/>
      <c r="I51" s="125"/>
      <c r="J51" s="125"/>
      <c r="K51" s="125"/>
      <c r="L51" s="115"/>
      <c r="M51" s="115"/>
      <c r="N51" s="115"/>
      <c r="P51" s="67" t="s">
        <v>305</v>
      </c>
      <c r="Q51" s="68">
        <f>SUMIF(C24:C47,1,L24:L47)</f>
        <v>0</v>
      </c>
    </row>
    <row r="52" spans="1:17" x14ac:dyDescent="0.25">
      <c r="A52" s="7"/>
      <c r="B52" s="7"/>
      <c r="C52" s="53"/>
      <c r="D52" s="7"/>
      <c r="E52" s="7"/>
      <c r="F52" s="7"/>
      <c r="G52" s="7"/>
      <c r="H52" s="123"/>
      <c r="I52" s="123"/>
      <c r="J52" s="123"/>
      <c r="L52" s="7"/>
      <c r="M52" s="7"/>
      <c r="N52" s="7"/>
      <c r="P52" s="67" t="s">
        <v>306</v>
      </c>
      <c r="Q52" s="68">
        <f>SUMIF(C24:C47,2,L24:L47)</f>
        <v>0</v>
      </c>
    </row>
    <row r="53" spans="1:17" x14ac:dyDescent="0.25">
      <c r="A53" s="7"/>
      <c r="B53" s="7"/>
      <c r="C53" s="53"/>
      <c r="D53" s="7"/>
      <c r="E53" s="7"/>
      <c r="F53" s="7"/>
      <c r="G53" s="7"/>
      <c r="H53" s="123"/>
      <c r="I53" s="123"/>
      <c r="J53" s="123"/>
      <c r="L53" s="7"/>
      <c r="M53" s="7"/>
      <c r="N53" s="7"/>
      <c r="O53" s="7"/>
      <c r="P53" s="67" t="s">
        <v>307</v>
      </c>
      <c r="Q53" s="68">
        <f>SUMIF(C24:C47,3,L24:L47)</f>
        <v>0</v>
      </c>
    </row>
    <row r="54" spans="1:17" x14ac:dyDescent="0.25">
      <c r="A54" s="7"/>
      <c r="B54" s="7"/>
      <c r="C54" s="53"/>
      <c r="D54" s="7"/>
      <c r="E54" s="7"/>
      <c r="F54" s="7"/>
      <c r="G54" s="7"/>
      <c r="H54" s="123"/>
      <c r="I54" s="123"/>
      <c r="J54" s="123"/>
      <c r="L54" s="7"/>
      <c r="M54" s="7"/>
      <c r="N54" s="7"/>
      <c r="P54" s="67" t="s">
        <v>308</v>
      </c>
      <c r="Q54" s="68">
        <f>SUMIF(C24:C47,4,L24:L47)</f>
        <v>686.19999999999993</v>
      </c>
    </row>
    <row r="55" spans="1:17" x14ac:dyDescent="0.25">
      <c r="A55" s="7"/>
      <c r="B55" s="7"/>
      <c r="C55" s="53"/>
      <c r="D55" s="7"/>
      <c r="E55" s="7"/>
      <c r="F55" s="7"/>
      <c r="G55" s="7"/>
      <c r="H55" s="123"/>
      <c r="I55" s="123"/>
      <c r="J55" s="123"/>
      <c r="L55" s="7"/>
      <c r="M55" s="7"/>
      <c r="N55" s="7"/>
      <c r="P55" s="67" t="s">
        <v>311</v>
      </c>
      <c r="Q55" s="68">
        <f>SUMIF(C24:C47,5,L24:L47)</f>
        <v>256.39999999999998</v>
      </c>
    </row>
    <row r="56" spans="1:17" x14ac:dyDescent="0.25">
      <c r="A56" s="7"/>
      <c r="B56" s="7"/>
      <c r="C56" s="53"/>
      <c r="D56" s="7"/>
      <c r="E56" s="7"/>
      <c r="F56" s="7"/>
      <c r="G56" s="7"/>
      <c r="H56" s="123"/>
      <c r="I56" s="123"/>
      <c r="J56" s="123"/>
      <c r="L56" s="7"/>
      <c r="M56" s="7"/>
      <c r="N56" s="7"/>
      <c r="P56" s="67" t="s">
        <v>309</v>
      </c>
      <c r="Q56" s="68">
        <f>SUMIF(C24:C47,6,L24:L47)</f>
        <v>10.1</v>
      </c>
    </row>
    <row r="57" spans="1:17" x14ac:dyDescent="0.25">
      <c r="A57" s="7"/>
      <c r="B57" s="7"/>
      <c r="C57" s="53"/>
      <c r="D57" s="7"/>
      <c r="E57" s="7"/>
      <c r="F57" s="7"/>
      <c r="G57" s="7"/>
      <c r="H57" s="123"/>
      <c r="I57" s="123"/>
      <c r="J57" s="123"/>
      <c r="L57" s="7"/>
      <c r="M57" s="7"/>
      <c r="N57" s="7"/>
      <c r="P57" s="67" t="s">
        <v>310</v>
      </c>
      <c r="Q57" s="68">
        <f>SUMIF(C24:C47,7,L24:L47)</f>
        <v>0</v>
      </c>
    </row>
    <row r="58" spans="1:17" x14ac:dyDescent="0.25">
      <c r="A58" s="7"/>
      <c r="B58" s="7"/>
      <c r="C58" s="53"/>
      <c r="D58" s="7"/>
      <c r="E58" s="7"/>
      <c r="F58" s="7"/>
      <c r="G58" s="7"/>
      <c r="H58" s="123"/>
      <c r="I58" s="123"/>
      <c r="J58" s="123"/>
      <c r="L58" s="7"/>
      <c r="M58" s="7"/>
      <c r="N58" s="7"/>
      <c r="P58" s="67" t="s">
        <v>312</v>
      </c>
      <c r="Q58" s="68">
        <f>SUMIF(C24:C47,8,L24:L47)</f>
        <v>164.79999999999998</v>
      </c>
    </row>
    <row r="59" spans="1:17" x14ac:dyDescent="0.25">
      <c r="A59" s="7"/>
      <c r="B59" s="7"/>
      <c r="C59" s="53"/>
      <c r="D59" s="7"/>
      <c r="E59" s="7"/>
      <c r="F59" s="7"/>
      <c r="G59" s="7"/>
      <c r="H59" s="123"/>
      <c r="I59" s="123"/>
      <c r="J59" s="123"/>
      <c r="L59" s="7"/>
      <c r="M59" s="7"/>
      <c r="N59" s="7"/>
      <c r="P59" s="67" t="s">
        <v>313</v>
      </c>
      <c r="Q59" s="68">
        <f>SUMIF(C24:C47,9,L24:L47)</f>
        <v>0</v>
      </c>
    </row>
    <row r="60" spans="1:17" x14ac:dyDescent="0.25">
      <c r="A60" s="7"/>
      <c r="B60" s="7"/>
      <c r="C60" s="53"/>
      <c r="D60" s="7"/>
      <c r="E60" s="7"/>
      <c r="F60" s="7"/>
      <c r="G60" s="7"/>
      <c r="H60" s="123"/>
      <c r="I60" s="123"/>
      <c r="J60" s="123"/>
      <c r="L60" s="7"/>
      <c r="M60" s="7"/>
      <c r="N60" s="7"/>
      <c r="P60" s="67" t="s">
        <v>314</v>
      </c>
      <c r="Q60" s="68">
        <f>SUMIF(C24:C47,10,L24:L47)</f>
        <v>78.600000000000009</v>
      </c>
    </row>
    <row r="61" spans="1:17" x14ac:dyDescent="0.25">
      <c r="A61" s="7"/>
      <c r="B61" s="7"/>
      <c r="C61" s="53"/>
      <c r="D61" s="7"/>
      <c r="E61" s="7"/>
      <c r="F61" s="7"/>
      <c r="G61" s="7"/>
      <c r="H61" s="123"/>
      <c r="I61" s="123"/>
      <c r="J61" s="123"/>
      <c r="L61" s="7"/>
      <c r="M61" s="7"/>
      <c r="N61" s="7"/>
      <c r="P61" s="72" t="s">
        <v>172</v>
      </c>
      <c r="Q61" s="73">
        <f>SUM(Q51:Q60)</f>
        <v>1196.0999999999999</v>
      </c>
    </row>
    <row r="62" spans="1:17" x14ac:dyDescent="0.25">
      <c r="A62" s="7"/>
      <c r="B62" s="7"/>
      <c r="C62" s="53"/>
      <c r="D62" s="7"/>
      <c r="E62" s="7"/>
      <c r="F62" s="7"/>
      <c r="G62" s="7"/>
      <c r="H62" s="123"/>
      <c r="I62" s="123"/>
      <c r="J62" s="123"/>
      <c r="L62" s="7"/>
      <c r="M62" s="7"/>
      <c r="N62" s="7"/>
      <c r="P62" s="74"/>
      <c r="Q62" s="74">
        <f>Q61-L49</f>
        <v>0</v>
      </c>
    </row>
    <row r="63" spans="1:17" x14ac:dyDescent="0.25">
      <c r="A63" s="7"/>
      <c r="B63" s="7"/>
      <c r="C63" s="53"/>
      <c r="D63" s="7"/>
      <c r="E63" s="7"/>
      <c r="F63" s="7"/>
      <c r="G63" s="7"/>
      <c r="H63" s="123"/>
      <c r="I63" s="123"/>
      <c r="J63" s="123"/>
      <c r="L63" s="7"/>
      <c r="M63" s="7"/>
      <c r="N63" s="7"/>
    </row>
    <row r="64" spans="1:17" x14ac:dyDescent="0.25">
      <c r="A64" s="7"/>
      <c r="B64" s="7"/>
      <c r="C64" s="53"/>
      <c r="D64" s="7"/>
      <c r="E64" s="7"/>
      <c r="F64" s="7"/>
      <c r="G64" s="7"/>
      <c r="H64" s="123"/>
      <c r="I64" s="123"/>
      <c r="J64" s="123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23"/>
      <c r="I65" s="123"/>
      <c r="J65" s="123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23"/>
      <c r="I66" s="123"/>
      <c r="J66" s="123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23"/>
      <c r="I67" s="123"/>
      <c r="J67" s="123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23"/>
      <c r="I68" s="123"/>
      <c r="J68" s="123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23"/>
      <c r="I69" s="123"/>
      <c r="J69" s="123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23"/>
      <c r="I70" s="123"/>
      <c r="J70" s="123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23"/>
      <c r="I71" s="123"/>
      <c r="J71" s="123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23"/>
      <c r="I72" s="123"/>
      <c r="J72" s="123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23"/>
      <c r="I73" s="123"/>
      <c r="J73" s="123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23"/>
      <c r="I74" s="123"/>
      <c r="J74" s="123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23"/>
      <c r="I75" s="123"/>
      <c r="J75" s="123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23"/>
      <c r="I76" s="123"/>
      <c r="J76" s="123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23"/>
      <c r="I77" s="123"/>
      <c r="J77" s="123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23"/>
      <c r="I78" s="123"/>
      <c r="J78" s="123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23"/>
      <c r="I79" s="123"/>
      <c r="J79" s="123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23"/>
      <c r="I80" s="123"/>
      <c r="J80" s="123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23"/>
      <c r="I81" s="123"/>
      <c r="J81" s="123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23"/>
      <c r="I82" s="123"/>
      <c r="J82" s="123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23"/>
      <c r="I83" s="123"/>
      <c r="J83" s="123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23"/>
      <c r="I84" s="123"/>
      <c r="J84" s="123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23"/>
      <c r="I85" s="123"/>
      <c r="J85" s="123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23"/>
      <c r="I86" s="123"/>
      <c r="J86" s="123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23"/>
      <c r="I87" s="123"/>
      <c r="J87" s="123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23"/>
      <c r="I88" s="123"/>
      <c r="J88" s="123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23"/>
      <c r="I89" s="123"/>
      <c r="J89" s="123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23"/>
      <c r="I90" s="123"/>
      <c r="J90" s="123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23"/>
      <c r="I91" s="123"/>
      <c r="J91" s="123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23"/>
      <c r="I92" s="123"/>
      <c r="J92" s="123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23"/>
      <c r="I93" s="123"/>
      <c r="J93" s="123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23"/>
      <c r="I94" s="123"/>
      <c r="J94" s="123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23"/>
      <c r="I95" s="123"/>
      <c r="J95" s="123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23"/>
      <c r="I96" s="123"/>
      <c r="J96" s="123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23"/>
      <c r="I97" s="123"/>
      <c r="J97" s="123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23"/>
      <c r="I98" s="123"/>
      <c r="J98" s="123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23"/>
      <c r="I99" s="123"/>
      <c r="J99" s="123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23"/>
      <c r="I100" s="123"/>
      <c r="J100" s="123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23"/>
      <c r="I101" s="123"/>
      <c r="J101" s="123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23"/>
      <c r="I102" s="123"/>
      <c r="J102" s="123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23"/>
      <c r="I103" s="123"/>
      <c r="J103" s="123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23"/>
      <c r="I104" s="123"/>
      <c r="J104" s="123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23"/>
      <c r="I105" s="123"/>
      <c r="J105" s="123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23"/>
      <c r="I106" s="123"/>
      <c r="J106" s="123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23"/>
      <c r="I107" s="123"/>
      <c r="J107" s="123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23"/>
      <c r="I108" s="123"/>
      <c r="J108" s="123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23"/>
      <c r="I109" s="123"/>
      <c r="J109" s="123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23"/>
      <c r="I110" s="123"/>
      <c r="J110" s="123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23"/>
      <c r="I111" s="123"/>
      <c r="J111" s="123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23"/>
      <c r="I112" s="123"/>
      <c r="J112" s="123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23"/>
      <c r="I113" s="123"/>
      <c r="J113" s="123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23"/>
      <c r="I114" s="123"/>
      <c r="J114" s="123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23"/>
      <c r="I115" s="123"/>
      <c r="J115" s="123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23"/>
      <c r="I116" s="123"/>
      <c r="J116" s="123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23"/>
      <c r="I117" s="123"/>
      <c r="J117" s="123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23"/>
      <c r="I118" s="123"/>
      <c r="J118" s="123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23"/>
      <c r="I119" s="123"/>
      <c r="J119" s="123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23"/>
      <c r="I120" s="123"/>
      <c r="J120" s="123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23"/>
      <c r="I121" s="123"/>
      <c r="J121" s="123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23"/>
      <c r="I122" s="123"/>
      <c r="J122" s="123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23"/>
      <c r="I123" s="123"/>
      <c r="J123" s="123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23"/>
      <c r="I124" s="123"/>
      <c r="J124" s="123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23"/>
      <c r="I125" s="123"/>
      <c r="J125" s="123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23"/>
      <c r="I126" s="123"/>
      <c r="J126" s="123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23"/>
      <c r="I127" s="123"/>
      <c r="J127" s="123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23"/>
      <c r="I128" s="123"/>
      <c r="J128" s="123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23"/>
      <c r="I129" s="123"/>
      <c r="J129" s="123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23"/>
      <c r="I130" s="123"/>
      <c r="J130" s="123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23"/>
      <c r="I131" s="123"/>
      <c r="J131" s="123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23"/>
      <c r="I132" s="123"/>
      <c r="J132" s="123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23"/>
      <c r="I133" s="123"/>
      <c r="J133" s="123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23"/>
      <c r="I134" s="123"/>
      <c r="J134" s="123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23"/>
      <c r="I135" s="123"/>
      <c r="J135" s="123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23"/>
      <c r="I136" s="123"/>
      <c r="J136" s="123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23"/>
      <c r="I137" s="123"/>
      <c r="J137" s="123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23"/>
      <c r="I138" s="123"/>
      <c r="J138" s="123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23"/>
      <c r="I139" s="123"/>
      <c r="J139" s="123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23"/>
      <c r="I140" s="123"/>
      <c r="J140" s="123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23"/>
      <c r="I141" s="123"/>
      <c r="J141" s="123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23"/>
      <c r="I142" s="123"/>
      <c r="J142" s="123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23"/>
      <c r="I143" s="123"/>
      <c r="J143" s="123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23"/>
      <c r="I144" s="123"/>
      <c r="J144" s="123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23"/>
      <c r="I145" s="123"/>
      <c r="J145" s="123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23"/>
      <c r="I146" s="123"/>
      <c r="J146" s="123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23"/>
      <c r="I147" s="123"/>
      <c r="J147" s="123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23"/>
      <c r="I148" s="123"/>
      <c r="J148" s="123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23"/>
      <c r="I149" s="123"/>
      <c r="J149" s="123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23"/>
      <c r="I150" s="123"/>
      <c r="J150" s="123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23"/>
      <c r="I151" s="123"/>
      <c r="J151" s="123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23"/>
      <c r="I152" s="123"/>
      <c r="J152" s="123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23"/>
      <c r="I153" s="123"/>
      <c r="J153" s="123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123"/>
      <c r="I154" s="123"/>
      <c r="J154" s="123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123"/>
      <c r="I155" s="123"/>
      <c r="J155" s="123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123"/>
      <c r="I156" s="123"/>
      <c r="J156" s="123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123"/>
      <c r="I157" s="123"/>
      <c r="J157" s="123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123"/>
      <c r="I158" s="123"/>
      <c r="J158" s="123"/>
      <c r="L158" s="7"/>
      <c r="M158" s="7"/>
      <c r="N158" s="7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</sheetData>
  <mergeCells count="39"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46:O46"/>
    <mergeCell ref="B39:O39"/>
    <mergeCell ref="B33:O33"/>
    <mergeCell ref="E21:F21"/>
    <mergeCell ref="B42:O42"/>
    <mergeCell ref="B26:O26"/>
    <mergeCell ref="B36:O36"/>
    <mergeCell ref="I21:J21"/>
    <mergeCell ref="C20:C22"/>
    <mergeCell ref="O21:O22"/>
    <mergeCell ref="B20:B22"/>
    <mergeCell ref="D20:D22"/>
    <mergeCell ref="G21:G22"/>
    <mergeCell ref="E20:G20"/>
    <mergeCell ref="H20:H22"/>
    <mergeCell ref="B23:O23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95" t="s">
        <v>328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</row>
    <row r="2" spans="1:15" x14ac:dyDescent="0.25">
      <c r="B2" s="595" t="s">
        <v>450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5" x14ac:dyDescent="0.25">
      <c r="B3" s="595" t="s">
        <v>511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</row>
    <row r="4" spans="1:15" x14ac:dyDescent="0.25">
      <c r="B4" s="595" t="s">
        <v>347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</row>
    <row r="5" spans="1:15" ht="13.5" customHeight="1" x14ac:dyDescent="0.25">
      <c r="B5" s="611" t="s">
        <v>523</v>
      </c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</row>
    <row r="6" spans="1:15" ht="15" customHeight="1" x14ac:dyDescent="0.25">
      <c r="B6" s="611" t="s">
        <v>525</v>
      </c>
      <c r="C6" s="611"/>
      <c r="D6" s="611"/>
      <c r="E6" s="611"/>
      <c r="F6" s="611"/>
      <c r="G6" s="611"/>
      <c r="H6" s="611"/>
      <c r="I6" s="611"/>
      <c r="J6" s="611"/>
      <c r="K6" s="611"/>
      <c r="L6" s="611"/>
      <c r="M6" s="611"/>
      <c r="N6" s="611"/>
      <c r="O6" s="611"/>
    </row>
    <row r="7" spans="1:15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5" ht="44.25" customHeight="1" x14ac:dyDescent="0.25">
      <c r="A8" s="496" t="s">
        <v>462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ht="18.75" customHeight="1" x14ac:dyDescent="0.25">
      <c r="A9" s="486"/>
      <c r="B9" s="486"/>
      <c r="C9" s="486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5" t="s">
        <v>409</v>
      </c>
    </row>
    <row r="10" spans="1:15" x14ac:dyDescent="0.25">
      <c r="A10" s="583" t="s">
        <v>5</v>
      </c>
      <c r="B10" s="499" t="s">
        <v>349</v>
      </c>
      <c r="C10" s="499" t="s">
        <v>54</v>
      </c>
      <c r="D10" s="523" t="s">
        <v>336</v>
      </c>
      <c r="E10" s="530" t="s">
        <v>194</v>
      </c>
      <c r="F10" s="530"/>
      <c r="G10" s="530"/>
      <c r="H10" s="500" t="s">
        <v>338</v>
      </c>
      <c r="I10" s="529" t="s">
        <v>194</v>
      </c>
      <c r="J10" s="529"/>
      <c r="K10" s="529"/>
      <c r="L10" s="516" t="s">
        <v>0</v>
      </c>
      <c r="M10" s="516" t="s">
        <v>194</v>
      </c>
      <c r="N10" s="516"/>
      <c r="O10" s="516"/>
    </row>
    <row r="11" spans="1:15" x14ac:dyDescent="0.25">
      <c r="A11" s="583"/>
      <c r="B11" s="499"/>
      <c r="C11" s="499"/>
      <c r="D11" s="523"/>
      <c r="E11" s="530" t="s">
        <v>1</v>
      </c>
      <c r="F11" s="530"/>
      <c r="G11" s="523" t="s">
        <v>2</v>
      </c>
      <c r="H11" s="500"/>
      <c r="I11" s="529" t="s">
        <v>1</v>
      </c>
      <c r="J11" s="529"/>
      <c r="K11" s="500" t="s">
        <v>2</v>
      </c>
      <c r="L11" s="516"/>
      <c r="M11" s="516" t="s">
        <v>1</v>
      </c>
      <c r="N11" s="516"/>
      <c r="O11" s="499" t="s">
        <v>2</v>
      </c>
    </row>
    <row r="12" spans="1:15" ht="29.25" customHeight="1" x14ac:dyDescent="0.25">
      <c r="A12" s="583"/>
      <c r="B12" s="499"/>
      <c r="C12" s="499"/>
      <c r="D12" s="523"/>
      <c r="E12" s="473" t="s">
        <v>3</v>
      </c>
      <c r="F12" s="468" t="s">
        <v>4</v>
      </c>
      <c r="G12" s="523"/>
      <c r="H12" s="500"/>
      <c r="I12" s="476" t="s">
        <v>3</v>
      </c>
      <c r="J12" s="470" t="s">
        <v>4</v>
      </c>
      <c r="K12" s="500"/>
      <c r="L12" s="516"/>
      <c r="M12" s="465" t="s">
        <v>3</v>
      </c>
      <c r="N12" s="469" t="s">
        <v>4</v>
      </c>
      <c r="O12" s="499"/>
    </row>
    <row r="13" spans="1:15" ht="18" customHeight="1" x14ac:dyDescent="0.25">
      <c r="A13" s="6" t="s">
        <v>71</v>
      </c>
      <c r="B13" s="592" t="s">
        <v>496</v>
      </c>
      <c r="C13" s="593"/>
      <c r="D13" s="593"/>
      <c r="E13" s="593"/>
      <c r="F13" s="593"/>
      <c r="G13" s="593"/>
      <c r="H13" s="593"/>
      <c r="I13" s="593"/>
      <c r="J13" s="593"/>
      <c r="K13" s="593"/>
      <c r="L13" s="593"/>
      <c r="M13" s="593"/>
      <c r="N13" s="593"/>
      <c r="O13" s="594"/>
    </row>
    <row r="14" spans="1:15" ht="15.75" customHeight="1" x14ac:dyDescent="0.25">
      <c r="A14" s="6" t="s">
        <v>182</v>
      </c>
      <c r="B14" s="513" t="s">
        <v>6</v>
      </c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5"/>
    </row>
    <row r="15" spans="1:15" ht="15" customHeight="1" x14ac:dyDescent="0.25">
      <c r="A15" s="6" t="s">
        <v>72</v>
      </c>
      <c r="B15" s="30" t="s">
        <v>20</v>
      </c>
      <c r="C15" s="16"/>
      <c r="D15" s="17">
        <f t="shared" ref="D15:D18" si="0">E15+G15</f>
        <v>147.5</v>
      </c>
      <c r="E15" s="17">
        <f>E16+E17+E18</f>
        <v>147.5</v>
      </c>
      <c r="F15" s="17">
        <f t="shared" ref="F15:G15" si="1">F16+F17+F18</f>
        <v>0</v>
      </c>
      <c r="G15" s="17">
        <f t="shared" si="1"/>
        <v>0</v>
      </c>
      <c r="H15" s="11">
        <f t="shared" ref="H15" si="2">I15+K15</f>
        <v>0</v>
      </c>
      <c r="I15" s="11">
        <f t="shared" ref="I15:K15" si="3">I16+I17+I18</f>
        <v>0</v>
      </c>
      <c r="J15" s="11">
        <f t="shared" si="3"/>
        <v>0</v>
      </c>
      <c r="K15" s="11">
        <f t="shared" si="3"/>
        <v>0</v>
      </c>
      <c r="L15" s="13">
        <f t="shared" ref="L15:O18" si="4">D15+H15</f>
        <v>147.5</v>
      </c>
      <c r="M15" s="13">
        <f t="shared" si="4"/>
        <v>147.5</v>
      </c>
      <c r="N15" s="13">
        <f t="shared" si="4"/>
        <v>0</v>
      </c>
      <c r="O15" s="13">
        <f t="shared" si="4"/>
        <v>0</v>
      </c>
    </row>
    <row r="16" spans="1:15" ht="15" customHeight="1" x14ac:dyDescent="0.25">
      <c r="A16" s="20"/>
      <c r="B16" s="77"/>
      <c r="C16" s="411" t="s">
        <v>9</v>
      </c>
      <c r="D16" s="17">
        <f t="shared" si="0"/>
        <v>24.7</v>
      </c>
      <c r="E16" s="17">
        <v>24.7</v>
      </c>
      <c r="F16" s="17"/>
      <c r="G16" s="17"/>
      <c r="H16" s="11"/>
      <c r="I16" s="11"/>
      <c r="J16" s="11"/>
      <c r="K16" s="11"/>
      <c r="L16" s="13">
        <f t="shared" si="4"/>
        <v>24.7</v>
      </c>
      <c r="M16" s="13">
        <f t="shared" si="4"/>
        <v>24.7</v>
      </c>
      <c r="N16" s="13">
        <f t="shared" si="4"/>
        <v>0</v>
      </c>
      <c r="O16" s="13">
        <f t="shared" si="4"/>
        <v>0</v>
      </c>
    </row>
    <row r="17" spans="1:15" ht="15" customHeight="1" x14ac:dyDescent="0.25">
      <c r="A17" s="20"/>
      <c r="B17" s="77"/>
      <c r="C17" s="411" t="s">
        <v>25</v>
      </c>
      <c r="D17" s="17">
        <f t="shared" si="0"/>
        <v>87.4</v>
      </c>
      <c r="E17" s="17">
        <v>87.4</v>
      </c>
      <c r="F17" s="17"/>
      <c r="G17" s="17"/>
      <c r="H17" s="11"/>
      <c r="I17" s="11"/>
      <c r="J17" s="11"/>
      <c r="K17" s="11"/>
      <c r="L17" s="13">
        <f t="shared" si="4"/>
        <v>87.4</v>
      </c>
      <c r="M17" s="13">
        <f t="shared" si="4"/>
        <v>87.4</v>
      </c>
      <c r="N17" s="13">
        <f t="shared" si="4"/>
        <v>0</v>
      </c>
      <c r="O17" s="13">
        <f t="shared" si="4"/>
        <v>0</v>
      </c>
    </row>
    <row r="18" spans="1:15" s="91" customFormat="1" ht="15" customHeight="1" x14ac:dyDescent="0.25">
      <c r="A18" s="301"/>
      <c r="B18" s="302"/>
      <c r="C18" s="16" t="s">
        <v>22</v>
      </c>
      <c r="D18" s="17">
        <f t="shared" si="0"/>
        <v>35.4</v>
      </c>
      <c r="E18" s="17">
        <v>35.4</v>
      </c>
      <c r="F18" s="17"/>
      <c r="G18" s="17"/>
      <c r="H18" s="11">
        <f>I18+K18</f>
        <v>0</v>
      </c>
      <c r="I18" s="11"/>
      <c r="J18" s="11"/>
      <c r="K18" s="11"/>
      <c r="L18" s="13">
        <f t="shared" si="4"/>
        <v>35.4</v>
      </c>
      <c r="M18" s="13">
        <f t="shared" si="4"/>
        <v>35.4</v>
      </c>
      <c r="N18" s="13">
        <f t="shared" si="4"/>
        <v>0</v>
      </c>
      <c r="O18" s="13">
        <f t="shared" si="4"/>
        <v>0</v>
      </c>
    </row>
    <row r="19" spans="1:15" ht="15" customHeight="1" x14ac:dyDescent="0.25">
      <c r="A19" s="21" t="s">
        <v>73</v>
      </c>
      <c r="B19" s="22" t="s">
        <v>174</v>
      </c>
      <c r="C19" s="29"/>
      <c r="D19" s="251">
        <f>E19+G19</f>
        <v>147.5</v>
      </c>
      <c r="E19" s="24">
        <f>E15</f>
        <v>147.5</v>
      </c>
      <c r="F19" s="24">
        <f>F15</f>
        <v>0</v>
      </c>
      <c r="G19" s="24">
        <f>G15</f>
        <v>0</v>
      </c>
      <c r="H19" s="25">
        <f t="shared" ref="H19" si="5">I19+K19</f>
        <v>0</v>
      </c>
      <c r="I19" s="25">
        <f>I15</f>
        <v>0</v>
      </c>
      <c r="J19" s="25">
        <f>J15</f>
        <v>0</v>
      </c>
      <c r="K19" s="25">
        <f>K15</f>
        <v>0</v>
      </c>
      <c r="L19" s="22">
        <f t="shared" ref="L19" si="6">M19+O19</f>
        <v>147.5</v>
      </c>
      <c r="M19" s="22">
        <f>M15</f>
        <v>147.5</v>
      </c>
      <c r="N19" s="22">
        <f>N15</f>
        <v>0</v>
      </c>
      <c r="O19" s="22">
        <f>O15</f>
        <v>0</v>
      </c>
    </row>
    <row r="20" spans="1:15" ht="18.75" customHeight="1" x14ac:dyDescent="0.25">
      <c r="A20" s="20" t="s">
        <v>74</v>
      </c>
      <c r="B20" s="513" t="s">
        <v>59</v>
      </c>
      <c r="C20" s="514"/>
      <c r="D20" s="514"/>
      <c r="E20" s="514"/>
      <c r="F20" s="514"/>
      <c r="G20" s="514"/>
      <c r="H20" s="514"/>
      <c r="I20" s="514"/>
      <c r="J20" s="514"/>
      <c r="K20" s="514"/>
      <c r="L20" s="514"/>
      <c r="M20" s="514"/>
      <c r="N20" s="514"/>
      <c r="O20" s="515"/>
    </row>
    <row r="21" spans="1:15" ht="15" customHeight="1" x14ac:dyDescent="0.25">
      <c r="A21" s="139" t="s">
        <v>75</v>
      </c>
      <c r="B21" s="30" t="s">
        <v>20</v>
      </c>
      <c r="C21" s="31"/>
      <c r="D21" s="17">
        <f t="shared" ref="D21:D24" si="7">E21+G21</f>
        <v>91.8</v>
      </c>
      <c r="E21" s="17">
        <f>E22+E23</f>
        <v>77.2</v>
      </c>
      <c r="F21" s="17">
        <f>F22+F23</f>
        <v>0</v>
      </c>
      <c r="G21" s="17">
        <f>G22+G23</f>
        <v>14.6</v>
      </c>
      <c r="H21" s="11">
        <f t="shared" ref="H21:H23" si="8">I21+K21</f>
        <v>0</v>
      </c>
      <c r="I21" s="11">
        <f>I22+I23</f>
        <v>0</v>
      </c>
      <c r="J21" s="11">
        <f>J22+J23</f>
        <v>0</v>
      </c>
      <c r="K21" s="11">
        <f>K22+K23</f>
        <v>0</v>
      </c>
      <c r="L21" s="13">
        <f t="shared" ref="L21:O24" si="9">D21+H21</f>
        <v>91.8</v>
      </c>
      <c r="M21" s="13">
        <f t="shared" si="9"/>
        <v>77.2</v>
      </c>
      <c r="N21" s="13">
        <f t="shared" si="9"/>
        <v>0</v>
      </c>
      <c r="O21" s="13">
        <f t="shared" si="9"/>
        <v>14.6</v>
      </c>
    </row>
    <row r="22" spans="1:15" s="38" customFormat="1" ht="15" customHeight="1" x14ac:dyDescent="0.25">
      <c r="A22" s="421"/>
      <c r="B22" s="302"/>
      <c r="C22" s="420" t="s">
        <v>21</v>
      </c>
      <c r="D22" s="17">
        <f t="shared" si="7"/>
        <v>17.8</v>
      </c>
      <c r="E22" s="17">
        <v>3.2</v>
      </c>
      <c r="F22" s="17"/>
      <c r="G22" s="17">
        <v>14.6</v>
      </c>
      <c r="H22" s="11">
        <f t="shared" si="8"/>
        <v>0</v>
      </c>
      <c r="I22" s="11"/>
      <c r="J22" s="11"/>
      <c r="K22" s="11"/>
      <c r="L22" s="13">
        <f t="shared" si="9"/>
        <v>17.8</v>
      </c>
      <c r="M22" s="13">
        <f t="shared" si="9"/>
        <v>3.2</v>
      </c>
      <c r="N22" s="13">
        <f t="shared" si="9"/>
        <v>0</v>
      </c>
      <c r="O22" s="13">
        <f t="shared" si="9"/>
        <v>14.6</v>
      </c>
    </row>
    <row r="23" spans="1:15" ht="15" customHeight="1" x14ac:dyDescent="0.25">
      <c r="A23" s="143"/>
      <c r="B23" s="302"/>
      <c r="C23" s="31" t="s">
        <v>31</v>
      </c>
      <c r="D23" s="17">
        <f t="shared" si="7"/>
        <v>74</v>
      </c>
      <c r="E23" s="17">
        <v>74</v>
      </c>
      <c r="F23" s="17"/>
      <c r="G23" s="17"/>
      <c r="H23" s="11">
        <f t="shared" si="8"/>
        <v>0</v>
      </c>
      <c r="I23" s="11"/>
      <c r="J23" s="11"/>
      <c r="K23" s="11"/>
      <c r="L23" s="13">
        <f t="shared" si="9"/>
        <v>74</v>
      </c>
      <c r="M23" s="13">
        <f t="shared" si="9"/>
        <v>74</v>
      </c>
      <c r="N23" s="13">
        <f t="shared" si="9"/>
        <v>0</v>
      </c>
      <c r="O23" s="13">
        <f t="shared" si="9"/>
        <v>0</v>
      </c>
    </row>
    <row r="24" spans="1:15" s="38" customFormat="1" ht="15" customHeight="1" x14ac:dyDescent="0.25">
      <c r="A24" s="139" t="s">
        <v>76</v>
      </c>
      <c r="B24" s="30" t="s">
        <v>17</v>
      </c>
      <c r="C24" s="305" t="s">
        <v>22</v>
      </c>
      <c r="D24" s="17">
        <f t="shared" si="7"/>
        <v>20.7</v>
      </c>
      <c r="E24" s="17"/>
      <c r="F24" s="17"/>
      <c r="G24" s="17">
        <v>20.7</v>
      </c>
      <c r="H24" s="11">
        <f>I24+K24</f>
        <v>0</v>
      </c>
      <c r="I24" s="11"/>
      <c r="J24" s="11"/>
      <c r="K24" s="11"/>
      <c r="L24" s="13">
        <f t="shared" si="9"/>
        <v>20.7</v>
      </c>
      <c r="M24" s="13">
        <f t="shared" si="9"/>
        <v>0</v>
      </c>
      <c r="N24" s="13">
        <f t="shared" si="9"/>
        <v>0</v>
      </c>
      <c r="O24" s="13">
        <f t="shared" si="9"/>
        <v>20.7</v>
      </c>
    </row>
    <row r="25" spans="1:15" ht="15" customHeight="1" x14ac:dyDescent="0.25">
      <c r="A25" s="21" t="s">
        <v>77</v>
      </c>
      <c r="B25" s="22" t="s">
        <v>175</v>
      </c>
      <c r="C25" s="29"/>
      <c r="D25" s="251">
        <f>E25+G25</f>
        <v>112.5</v>
      </c>
      <c r="E25" s="24">
        <f>E21+E24</f>
        <v>77.2</v>
      </c>
      <c r="F25" s="24">
        <f t="shared" ref="F25:G25" si="10">F21+F24</f>
        <v>0</v>
      </c>
      <c r="G25" s="24">
        <f t="shared" si="10"/>
        <v>35.299999999999997</v>
      </c>
      <c r="H25" s="25">
        <f t="shared" ref="H25" si="11">I25+K25</f>
        <v>0</v>
      </c>
      <c r="I25" s="25">
        <f t="shared" ref="I25:K25" si="12">I21+I24</f>
        <v>0</v>
      </c>
      <c r="J25" s="25">
        <f t="shared" si="12"/>
        <v>0</v>
      </c>
      <c r="K25" s="25">
        <f t="shared" si="12"/>
        <v>0</v>
      </c>
      <c r="L25" s="22">
        <f t="shared" ref="L25" si="13">M25+O25</f>
        <v>112.5</v>
      </c>
      <c r="M25" s="22">
        <f t="shared" ref="M25:O25" si="14">M21+M24</f>
        <v>77.2</v>
      </c>
      <c r="N25" s="22">
        <f t="shared" si="14"/>
        <v>0</v>
      </c>
      <c r="O25" s="22">
        <f t="shared" si="14"/>
        <v>35.299999999999997</v>
      </c>
    </row>
    <row r="26" spans="1:15" ht="18.75" customHeight="1" x14ac:dyDescent="0.25">
      <c r="A26" s="14" t="s">
        <v>78</v>
      </c>
      <c r="B26" s="513" t="s">
        <v>171</v>
      </c>
      <c r="C26" s="514"/>
      <c r="D26" s="514"/>
      <c r="E26" s="514"/>
      <c r="F26" s="514"/>
      <c r="G26" s="514"/>
      <c r="H26" s="514"/>
      <c r="I26" s="514"/>
      <c r="J26" s="514"/>
      <c r="K26" s="514"/>
      <c r="L26" s="514"/>
      <c r="M26" s="514"/>
      <c r="N26" s="514"/>
      <c r="O26" s="515"/>
    </row>
    <row r="27" spans="1:15" ht="15" customHeight="1" x14ac:dyDescent="0.25">
      <c r="A27" s="14" t="s">
        <v>79</v>
      </c>
      <c r="B27" s="30" t="s">
        <v>20</v>
      </c>
      <c r="C27" s="31" t="s">
        <v>51</v>
      </c>
      <c r="D27" s="17">
        <f t="shared" ref="D27:D57" si="15">E27+G27</f>
        <v>22.3</v>
      </c>
      <c r="E27" s="17">
        <v>22.3</v>
      </c>
      <c r="F27" s="17"/>
      <c r="G27" s="17"/>
      <c r="H27" s="11">
        <f t="shared" ref="H27:H58" si="16">I27+K27</f>
        <v>0</v>
      </c>
      <c r="I27" s="11"/>
      <c r="J27" s="11"/>
      <c r="K27" s="11"/>
      <c r="L27" s="13">
        <f t="shared" ref="L27:O42" si="17">D27+H27</f>
        <v>22.3</v>
      </c>
      <c r="M27" s="13">
        <f t="shared" si="17"/>
        <v>22.3</v>
      </c>
      <c r="N27" s="13">
        <f t="shared" si="17"/>
        <v>0</v>
      </c>
      <c r="O27" s="13">
        <f t="shared" si="17"/>
        <v>0</v>
      </c>
    </row>
    <row r="28" spans="1:15" x14ac:dyDescent="0.25">
      <c r="A28" s="14" t="s">
        <v>80</v>
      </c>
      <c r="B28" s="15" t="s">
        <v>55</v>
      </c>
      <c r="C28" s="16" t="s">
        <v>51</v>
      </c>
      <c r="D28" s="17">
        <f t="shared" si="15"/>
        <v>1.5</v>
      </c>
      <c r="E28" s="17">
        <v>1.5</v>
      </c>
      <c r="F28" s="17"/>
      <c r="G28" s="17"/>
      <c r="H28" s="11">
        <f t="shared" si="16"/>
        <v>0</v>
      </c>
      <c r="I28" s="11"/>
      <c r="J28" s="11"/>
      <c r="K28" s="11"/>
      <c r="L28" s="13">
        <f t="shared" ref="L28:L58" si="18">M28+O28</f>
        <v>1.5</v>
      </c>
      <c r="M28" s="13">
        <f t="shared" si="17"/>
        <v>1.5</v>
      </c>
      <c r="N28" s="13">
        <f t="shared" si="17"/>
        <v>0</v>
      </c>
      <c r="O28" s="13">
        <f t="shared" si="17"/>
        <v>0</v>
      </c>
    </row>
    <row r="29" spans="1:15" ht="15" customHeight="1" x14ac:dyDescent="0.25">
      <c r="A29" s="14" t="s">
        <v>81</v>
      </c>
      <c r="B29" s="13" t="s">
        <v>33</v>
      </c>
      <c r="C29" s="16" t="s">
        <v>51</v>
      </c>
      <c r="D29" s="17">
        <f t="shared" si="15"/>
        <v>2.4</v>
      </c>
      <c r="E29" s="17">
        <v>2.4</v>
      </c>
      <c r="F29" s="17"/>
      <c r="G29" s="17"/>
      <c r="H29" s="11">
        <f t="shared" si="16"/>
        <v>0</v>
      </c>
      <c r="I29" s="11"/>
      <c r="J29" s="11"/>
      <c r="K29" s="11"/>
      <c r="L29" s="13">
        <f t="shared" si="18"/>
        <v>2.4</v>
      </c>
      <c r="M29" s="13">
        <f t="shared" si="17"/>
        <v>2.4</v>
      </c>
      <c r="N29" s="13">
        <f t="shared" si="17"/>
        <v>0</v>
      </c>
      <c r="O29" s="13">
        <f t="shared" si="17"/>
        <v>0</v>
      </c>
    </row>
    <row r="30" spans="1:15" ht="15" customHeight="1" x14ac:dyDescent="0.25">
      <c r="A30" s="14" t="s">
        <v>82</v>
      </c>
      <c r="B30" s="13" t="s">
        <v>160</v>
      </c>
      <c r="C30" s="16" t="s">
        <v>51</v>
      </c>
      <c r="D30" s="17">
        <f t="shared" si="15"/>
        <v>7.1</v>
      </c>
      <c r="E30" s="17">
        <v>7.1</v>
      </c>
      <c r="F30" s="17"/>
      <c r="G30" s="17"/>
      <c r="H30" s="11">
        <f t="shared" si="16"/>
        <v>0</v>
      </c>
      <c r="I30" s="11"/>
      <c r="J30" s="11"/>
      <c r="K30" s="11"/>
      <c r="L30" s="13">
        <f t="shared" si="18"/>
        <v>7.1</v>
      </c>
      <c r="M30" s="13">
        <f t="shared" si="17"/>
        <v>7.1</v>
      </c>
      <c r="N30" s="13">
        <f t="shared" si="17"/>
        <v>0</v>
      </c>
      <c r="O30" s="13">
        <f t="shared" si="17"/>
        <v>0</v>
      </c>
    </row>
    <row r="31" spans="1:15" ht="15" customHeight="1" x14ac:dyDescent="0.25">
      <c r="A31" s="14" t="s">
        <v>83</v>
      </c>
      <c r="B31" s="13" t="s">
        <v>419</v>
      </c>
      <c r="C31" s="16" t="s">
        <v>51</v>
      </c>
      <c r="D31" s="17">
        <f t="shared" si="15"/>
        <v>1</v>
      </c>
      <c r="E31" s="17">
        <v>1</v>
      </c>
      <c r="F31" s="17"/>
      <c r="G31" s="17"/>
      <c r="H31" s="11">
        <f t="shared" si="16"/>
        <v>0</v>
      </c>
      <c r="I31" s="11"/>
      <c r="J31" s="11"/>
      <c r="K31" s="11"/>
      <c r="L31" s="13">
        <f t="shared" si="18"/>
        <v>1</v>
      </c>
      <c r="M31" s="13">
        <f t="shared" si="17"/>
        <v>1</v>
      </c>
      <c r="N31" s="13">
        <f t="shared" si="17"/>
        <v>0</v>
      </c>
      <c r="O31" s="13">
        <f t="shared" si="17"/>
        <v>0</v>
      </c>
    </row>
    <row r="32" spans="1:15" ht="15" customHeight="1" x14ac:dyDescent="0.25">
      <c r="A32" s="14" t="s">
        <v>84</v>
      </c>
      <c r="B32" s="13" t="s">
        <v>152</v>
      </c>
      <c r="C32" s="16" t="s">
        <v>51</v>
      </c>
      <c r="D32" s="17">
        <f t="shared" si="15"/>
        <v>1.9</v>
      </c>
      <c r="E32" s="17">
        <v>1.9</v>
      </c>
      <c r="F32" s="17"/>
      <c r="G32" s="17"/>
      <c r="H32" s="11">
        <f t="shared" si="16"/>
        <v>0</v>
      </c>
      <c r="I32" s="11"/>
      <c r="J32" s="11"/>
      <c r="K32" s="11"/>
      <c r="L32" s="13">
        <f t="shared" si="18"/>
        <v>1.9</v>
      </c>
      <c r="M32" s="13">
        <f t="shared" si="17"/>
        <v>1.9</v>
      </c>
      <c r="N32" s="13">
        <f t="shared" si="17"/>
        <v>0</v>
      </c>
      <c r="O32" s="13">
        <f t="shared" si="17"/>
        <v>0</v>
      </c>
    </row>
    <row r="33" spans="1:15" ht="15" customHeight="1" x14ac:dyDescent="0.25">
      <c r="A33" s="14" t="s">
        <v>85</v>
      </c>
      <c r="B33" s="257" t="s">
        <v>342</v>
      </c>
      <c r="C33" s="16" t="s">
        <v>51</v>
      </c>
      <c r="D33" s="17">
        <f t="shared" si="15"/>
        <v>1.3</v>
      </c>
      <c r="E33" s="17">
        <v>1.3</v>
      </c>
      <c r="F33" s="17"/>
      <c r="G33" s="17"/>
      <c r="H33" s="11">
        <f t="shared" si="16"/>
        <v>0</v>
      </c>
      <c r="I33" s="11"/>
      <c r="J33" s="11"/>
      <c r="K33" s="11"/>
      <c r="L33" s="13">
        <f t="shared" si="18"/>
        <v>1.3</v>
      </c>
      <c r="M33" s="13">
        <f t="shared" si="17"/>
        <v>1.3</v>
      </c>
      <c r="N33" s="13">
        <f t="shared" si="17"/>
        <v>0</v>
      </c>
      <c r="O33" s="13">
        <f t="shared" si="17"/>
        <v>0</v>
      </c>
    </row>
    <row r="34" spans="1:15" ht="16.5" customHeight="1" x14ac:dyDescent="0.25">
      <c r="A34" s="14" t="s">
        <v>86</v>
      </c>
      <c r="B34" s="13" t="s">
        <v>420</v>
      </c>
      <c r="C34" s="16" t="s">
        <v>51</v>
      </c>
      <c r="D34" s="17">
        <f t="shared" si="15"/>
        <v>16.899999999999999</v>
      </c>
      <c r="E34" s="17">
        <v>16.899999999999999</v>
      </c>
      <c r="F34" s="17"/>
      <c r="G34" s="17"/>
      <c r="H34" s="11">
        <f t="shared" si="16"/>
        <v>0</v>
      </c>
      <c r="I34" s="11"/>
      <c r="J34" s="11"/>
      <c r="K34" s="11"/>
      <c r="L34" s="13">
        <f t="shared" si="18"/>
        <v>16.899999999999999</v>
      </c>
      <c r="M34" s="13">
        <f t="shared" si="17"/>
        <v>16.899999999999999</v>
      </c>
      <c r="N34" s="13">
        <f t="shared" si="17"/>
        <v>0</v>
      </c>
      <c r="O34" s="13">
        <f t="shared" si="17"/>
        <v>0</v>
      </c>
    </row>
    <row r="35" spans="1:15" ht="16.5" customHeight="1" x14ac:dyDescent="0.25">
      <c r="A35" s="14" t="s">
        <v>87</v>
      </c>
      <c r="B35" s="13" t="s">
        <v>421</v>
      </c>
      <c r="C35" s="16" t="s">
        <v>51</v>
      </c>
      <c r="D35" s="17">
        <f t="shared" si="15"/>
        <v>9.6</v>
      </c>
      <c r="E35" s="17">
        <v>9.6</v>
      </c>
      <c r="F35" s="17"/>
      <c r="G35" s="17"/>
      <c r="H35" s="11">
        <f t="shared" si="16"/>
        <v>0</v>
      </c>
      <c r="I35" s="11"/>
      <c r="J35" s="11"/>
      <c r="K35" s="11"/>
      <c r="L35" s="13">
        <f t="shared" si="18"/>
        <v>9.6</v>
      </c>
      <c r="M35" s="13">
        <f t="shared" si="17"/>
        <v>9.6</v>
      </c>
      <c r="N35" s="13">
        <f t="shared" si="17"/>
        <v>0</v>
      </c>
      <c r="O35" s="13">
        <f t="shared" si="17"/>
        <v>0</v>
      </c>
    </row>
    <row r="36" spans="1:15" ht="15" customHeight="1" x14ac:dyDescent="0.25">
      <c r="A36" s="14" t="s">
        <v>88</v>
      </c>
      <c r="B36" s="13" t="s">
        <v>422</v>
      </c>
      <c r="C36" s="16" t="s">
        <v>51</v>
      </c>
      <c r="D36" s="17">
        <f t="shared" si="15"/>
        <v>7.4</v>
      </c>
      <c r="E36" s="17">
        <v>7.4</v>
      </c>
      <c r="F36" s="17"/>
      <c r="G36" s="17"/>
      <c r="H36" s="11">
        <f t="shared" si="16"/>
        <v>0</v>
      </c>
      <c r="I36" s="11"/>
      <c r="J36" s="11"/>
      <c r="K36" s="11"/>
      <c r="L36" s="13">
        <f t="shared" si="18"/>
        <v>7.4</v>
      </c>
      <c r="M36" s="13">
        <f t="shared" si="17"/>
        <v>7.4</v>
      </c>
      <c r="N36" s="13">
        <f t="shared" si="17"/>
        <v>0</v>
      </c>
      <c r="O36" s="13">
        <f t="shared" si="17"/>
        <v>0</v>
      </c>
    </row>
    <row r="37" spans="1:15" ht="15" customHeight="1" x14ac:dyDescent="0.25">
      <c r="A37" s="6" t="s">
        <v>89</v>
      </c>
      <c r="B37" s="13" t="s">
        <v>393</v>
      </c>
      <c r="C37" s="16" t="s">
        <v>51</v>
      </c>
      <c r="D37" s="17">
        <f t="shared" si="15"/>
        <v>7.2</v>
      </c>
      <c r="E37" s="17">
        <v>7.2</v>
      </c>
      <c r="F37" s="17"/>
      <c r="G37" s="17"/>
      <c r="H37" s="11">
        <f t="shared" si="16"/>
        <v>0</v>
      </c>
      <c r="I37" s="11"/>
      <c r="J37" s="11"/>
      <c r="K37" s="11"/>
      <c r="L37" s="13">
        <f t="shared" si="18"/>
        <v>7.2</v>
      </c>
      <c r="M37" s="13">
        <f t="shared" si="17"/>
        <v>7.2</v>
      </c>
      <c r="N37" s="13">
        <f t="shared" si="17"/>
        <v>0</v>
      </c>
      <c r="O37" s="13">
        <f t="shared" si="17"/>
        <v>0</v>
      </c>
    </row>
    <row r="38" spans="1:15" ht="15" customHeight="1" x14ac:dyDescent="0.25">
      <c r="A38" s="6" t="s">
        <v>90</v>
      </c>
      <c r="B38" s="186" t="s">
        <v>46</v>
      </c>
      <c r="C38" s="16" t="s">
        <v>51</v>
      </c>
      <c r="D38" s="17">
        <f t="shared" si="15"/>
        <v>0.2</v>
      </c>
      <c r="E38" s="17">
        <v>0.2</v>
      </c>
      <c r="F38" s="17"/>
      <c r="G38" s="17"/>
      <c r="H38" s="11">
        <f t="shared" si="16"/>
        <v>0</v>
      </c>
      <c r="I38" s="11"/>
      <c r="J38" s="11"/>
      <c r="K38" s="11"/>
      <c r="L38" s="13">
        <f t="shared" si="18"/>
        <v>0.2</v>
      </c>
      <c r="M38" s="13">
        <f t="shared" si="17"/>
        <v>0.2</v>
      </c>
      <c r="N38" s="13">
        <f t="shared" si="17"/>
        <v>0</v>
      </c>
      <c r="O38" s="13">
        <f t="shared" si="17"/>
        <v>0</v>
      </c>
    </row>
    <row r="39" spans="1:15" ht="15" customHeight="1" x14ac:dyDescent="0.25">
      <c r="A39" s="33" t="s">
        <v>91</v>
      </c>
      <c r="B39" s="13" t="s">
        <v>43</v>
      </c>
      <c r="C39" s="16" t="s">
        <v>51</v>
      </c>
      <c r="D39" s="17">
        <f t="shared" si="15"/>
        <v>0.5</v>
      </c>
      <c r="E39" s="17">
        <v>0.5</v>
      </c>
      <c r="F39" s="17"/>
      <c r="G39" s="17"/>
      <c r="H39" s="11">
        <f t="shared" si="16"/>
        <v>0</v>
      </c>
      <c r="I39" s="11"/>
      <c r="J39" s="11"/>
      <c r="K39" s="11"/>
      <c r="L39" s="13">
        <f t="shared" si="18"/>
        <v>0.5</v>
      </c>
      <c r="M39" s="13">
        <f t="shared" si="17"/>
        <v>0.5</v>
      </c>
      <c r="N39" s="13">
        <f t="shared" si="17"/>
        <v>0</v>
      </c>
      <c r="O39" s="13">
        <f t="shared" si="17"/>
        <v>0</v>
      </c>
    </row>
    <row r="40" spans="1:15" ht="15" customHeight="1" x14ac:dyDescent="0.25">
      <c r="A40" s="6" t="s">
        <v>92</v>
      </c>
      <c r="B40" s="13" t="s">
        <v>45</v>
      </c>
      <c r="C40" s="16" t="s">
        <v>51</v>
      </c>
      <c r="D40" s="17">
        <f t="shared" si="15"/>
        <v>0.6</v>
      </c>
      <c r="E40" s="17">
        <v>0.6</v>
      </c>
      <c r="F40" s="17"/>
      <c r="G40" s="17"/>
      <c r="H40" s="11">
        <f t="shared" si="16"/>
        <v>0</v>
      </c>
      <c r="I40" s="11"/>
      <c r="J40" s="11"/>
      <c r="K40" s="11"/>
      <c r="L40" s="13">
        <f t="shared" si="18"/>
        <v>0.6</v>
      </c>
      <c r="M40" s="13">
        <f t="shared" si="17"/>
        <v>0.6</v>
      </c>
      <c r="N40" s="13">
        <f t="shared" si="17"/>
        <v>0</v>
      </c>
      <c r="O40" s="13">
        <f t="shared" si="17"/>
        <v>0</v>
      </c>
    </row>
    <row r="41" spans="1:15" ht="15" customHeight="1" x14ac:dyDescent="0.25">
      <c r="A41" s="6" t="s">
        <v>93</v>
      </c>
      <c r="B41" s="13" t="s">
        <v>165</v>
      </c>
      <c r="C41" s="16" t="s">
        <v>51</v>
      </c>
      <c r="D41" s="17">
        <f t="shared" si="15"/>
        <v>0.9</v>
      </c>
      <c r="E41" s="17">
        <v>0.9</v>
      </c>
      <c r="F41" s="17"/>
      <c r="G41" s="17"/>
      <c r="H41" s="11">
        <f t="shared" si="16"/>
        <v>0</v>
      </c>
      <c r="I41" s="11"/>
      <c r="J41" s="11"/>
      <c r="K41" s="11"/>
      <c r="L41" s="13">
        <f t="shared" si="18"/>
        <v>0.9</v>
      </c>
      <c r="M41" s="13">
        <f t="shared" si="17"/>
        <v>0.9</v>
      </c>
      <c r="N41" s="13">
        <f t="shared" si="17"/>
        <v>0</v>
      </c>
      <c r="O41" s="13">
        <f t="shared" si="17"/>
        <v>0</v>
      </c>
    </row>
    <row r="42" spans="1:15" ht="15" customHeight="1" x14ac:dyDescent="0.25">
      <c r="A42" s="33" t="s">
        <v>94</v>
      </c>
      <c r="B42" s="13" t="s">
        <v>44</v>
      </c>
      <c r="C42" s="16" t="s">
        <v>51</v>
      </c>
      <c r="D42" s="17">
        <f t="shared" si="15"/>
        <v>0.3</v>
      </c>
      <c r="E42" s="17">
        <v>0.3</v>
      </c>
      <c r="F42" s="17"/>
      <c r="G42" s="17"/>
      <c r="H42" s="11">
        <f t="shared" si="16"/>
        <v>0</v>
      </c>
      <c r="I42" s="11"/>
      <c r="J42" s="11"/>
      <c r="K42" s="11"/>
      <c r="L42" s="13">
        <f t="shared" si="18"/>
        <v>0.3</v>
      </c>
      <c r="M42" s="13">
        <f t="shared" si="17"/>
        <v>0.3</v>
      </c>
      <c r="N42" s="13">
        <f t="shared" si="17"/>
        <v>0</v>
      </c>
      <c r="O42" s="13">
        <f t="shared" si="17"/>
        <v>0</v>
      </c>
    </row>
    <row r="43" spans="1:15" ht="15" customHeight="1" x14ac:dyDescent="0.25">
      <c r="A43" s="6" t="s">
        <v>95</v>
      </c>
      <c r="B43" s="186" t="s">
        <v>47</v>
      </c>
      <c r="C43" s="16" t="s">
        <v>51</v>
      </c>
      <c r="D43" s="17">
        <f t="shared" si="15"/>
        <v>0.4</v>
      </c>
      <c r="E43" s="17">
        <v>0.4</v>
      </c>
      <c r="F43" s="17"/>
      <c r="G43" s="17"/>
      <c r="H43" s="11">
        <f t="shared" si="16"/>
        <v>0</v>
      </c>
      <c r="I43" s="11"/>
      <c r="J43" s="11"/>
      <c r="K43" s="11"/>
      <c r="L43" s="13">
        <f t="shared" si="18"/>
        <v>0.4</v>
      </c>
      <c r="M43" s="13">
        <f t="shared" ref="M43:O73" si="19">E43+I43</f>
        <v>0.4</v>
      </c>
      <c r="N43" s="13">
        <f t="shared" si="19"/>
        <v>0</v>
      </c>
      <c r="O43" s="13">
        <f t="shared" si="19"/>
        <v>0</v>
      </c>
    </row>
    <row r="44" spans="1:15" ht="15" customHeight="1" x14ac:dyDescent="0.25">
      <c r="A44" s="6" t="s">
        <v>96</v>
      </c>
      <c r="B44" s="87" t="s">
        <v>394</v>
      </c>
      <c r="C44" s="90" t="s">
        <v>51</v>
      </c>
      <c r="D44" s="17">
        <f t="shared" si="15"/>
        <v>0.6</v>
      </c>
      <c r="E44" s="17">
        <v>0.6</v>
      </c>
      <c r="F44" s="17"/>
      <c r="G44" s="17"/>
      <c r="H44" s="11">
        <f t="shared" si="16"/>
        <v>0</v>
      </c>
      <c r="I44" s="11"/>
      <c r="J44" s="11"/>
      <c r="K44" s="11"/>
      <c r="L44" s="13">
        <f t="shared" si="18"/>
        <v>0.6</v>
      </c>
      <c r="M44" s="13">
        <f t="shared" si="19"/>
        <v>0.6</v>
      </c>
      <c r="N44" s="13">
        <f t="shared" si="19"/>
        <v>0</v>
      </c>
      <c r="O44" s="13">
        <f t="shared" si="19"/>
        <v>0</v>
      </c>
    </row>
    <row r="45" spans="1:15" ht="15" customHeight="1" x14ac:dyDescent="0.25">
      <c r="A45" s="6" t="s">
        <v>97</v>
      </c>
      <c r="B45" s="13" t="s">
        <v>42</v>
      </c>
      <c r="C45" s="16" t="s">
        <v>51</v>
      </c>
      <c r="D45" s="17">
        <f t="shared" si="15"/>
        <v>3</v>
      </c>
      <c r="E45" s="17">
        <v>3</v>
      </c>
      <c r="F45" s="17"/>
      <c r="G45" s="17"/>
      <c r="H45" s="11">
        <f t="shared" si="16"/>
        <v>0</v>
      </c>
      <c r="I45" s="11"/>
      <c r="J45" s="11"/>
      <c r="K45" s="11"/>
      <c r="L45" s="13">
        <f t="shared" si="18"/>
        <v>3</v>
      </c>
      <c r="M45" s="13">
        <f t="shared" si="19"/>
        <v>3</v>
      </c>
      <c r="N45" s="13">
        <f t="shared" si="19"/>
        <v>0</v>
      </c>
      <c r="O45" s="13">
        <f t="shared" si="19"/>
        <v>0</v>
      </c>
    </row>
    <row r="46" spans="1:15" ht="15" customHeight="1" x14ac:dyDescent="0.25">
      <c r="A46" s="6" t="s">
        <v>98</v>
      </c>
      <c r="B46" s="258" t="s">
        <v>395</v>
      </c>
      <c r="C46" s="90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8"/>
        <v>1.7</v>
      </c>
      <c r="M46" s="13">
        <f t="shared" si="19"/>
        <v>1.7</v>
      </c>
      <c r="N46" s="13">
        <f t="shared" si="19"/>
        <v>0</v>
      </c>
      <c r="O46" s="13">
        <f t="shared" si="19"/>
        <v>0</v>
      </c>
    </row>
    <row r="47" spans="1:15" ht="15" customHeight="1" x14ac:dyDescent="0.25">
      <c r="A47" s="6" t="s">
        <v>99</v>
      </c>
      <c r="B47" s="186" t="s">
        <v>41</v>
      </c>
      <c r="C47" s="16" t="s">
        <v>51</v>
      </c>
      <c r="D47" s="17">
        <f t="shared" si="15"/>
        <v>2.5</v>
      </c>
      <c r="E47" s="17">
        <v>2.5</v>
      </c>
      <c r="F47" s="17"/>
      <c r="G47" s="17"/>
      <c r="H47" s="11">
        <f t="shared" si="16"/>
        <v>0</v>
      </c>
      <c r="I47" s="11"/>
      <c r="J47" s="11"/>
      <c r="K47" s="11"/>
      <c r="L47" s="13">
        <f t="shared" si="18"/>
        <v>2.5</v>
      </c>
      <c r="M47" s="13">
        <f t="shared" si="19"/>
        <v>2.5</v>
      </c>
      <c r="N47" s="13">
        <f t="shared" si="19"/>
        <v>0</v>
      </c>
      <c r="O47" s="13">
        <f t="shared" si="19"/>
        <v>0</v>
      </c>
    </row>
    <row r="48" spans="1:15" ht="15" customHeight="1" x14ac:dyDescent="0.25">
      <c r="A48" s="6" t="s">
        <v>100</v>
      </c>
      <c r="B48" s="13" t="s">
        <v>153</v>
      </c>
      <c r="C48" s="16" t="s">
        <v>51</v>
      </c>
      <c r="D48" s="17">
        <f t="shared" si="15"/>
        <v>4.4000000000000004</v>
      </c>
      <c r="E48" s="17">
        <v>4.4000000000000004</v>
      </c>
      <c r="F48" s="17"/>
      <c r="G48" s="17"/>
      <c r="H48" s="11">
        <f t="shared" si="16"/>
        <v>0</v>
      </c>
      <c r="I48" s="11"/>
      <c r="J48" s="11"/>
      <c r="K48" s="11"/>
      <c r="L48" s="13">
        <f t="shared" si="18"/>
        <v>4.4000000000000004</v>
      </c>
      <c r="M48" s="13">
        <f t="shared" si="19"/>
        <v>4.4000000000000004</v>
      </c>
      <c r="N48" s="13">
        <f t="shared" si="19"/>
        <v>0</v>
      </c>
      <c r="O48" s="13">
        <f t="shared" si="19"/>
        <v>0</v>
      </c>
    </row>
    <row r="49" spans="1:17" ht="15" customHeight="1" x14ac:dyDescent="0.25">
      <c r="A49" s="6" t="s">
        <v>101</v>
      </c>
      <c r="B49" s="13" t="s">
        <v>34</v>
      </c>
      <c r="C49" s="16" t="s">
        <v>51</v>
      </c>
      <c r="D49" s="17">
        <f t="shared" si="15"/>
        <v>3.2</v>
      </c>
      <c r="E49" s="17">
        <v>3.2</v>
      </c>
      <c r="F49" s="17"/>
      <c r="G49" s="17"/>
      <c r="H49" s="11">
        <f t="shared" si="16"/>
        <v>0</v>
      </c>
      <c r="I49" s="11"/>
      <c r="J49" s="11"/>
      <c r="K49" s="11"/>
      <c r="L49" s="13">
        <f t="shared" si="18"/>
        <v>3.2</v>
      </c>
      <c r="M49" s="13">
        <f t="shared" si="19"/>
        <v>3.2</v>
      </c>
      <c r="N49" s="13">
        <f t="shared" si="19"/>
        <v>0</v>
      </c>
      <c r="O49" s="13">
        <f t="shared" si="19"/>
        <v>0</v>
      </c>
    </row>
    <row r="50" spans="1:17" ht="15" customHeight="1" x14ac:dyDescent="0.25">
      <c r="A50" s="6" t="s">
        <v>102</v>
      </c>
      <c r="B50" s="13" t="s">
        <v>36</v>
      </c>
      <c r="C50" s="16" t="s">
        <v>51</v>
      </c>
      <c r="D50" s="17">
        <f t="shared" si="15"/>
        <v>4.5</v>
      </c>
      <c r="E50" s="17">
        <v>4.5</v>
      </c>
      <c r="F50" s="17"/>
      <c r="G50" s="17"/>
      <c r="H50" s="11">
        <f t="shared" si="16"/>
        <v>0</v>
      </c>
      <c r="I50" s="11"/>
      <c r="J50" s="11"/>
      <c r="K50" s="11"/>
      <c r="L50" s="13">
        <f t="shared" si="18"/>
        <v>4.5</v>
      </c>
      <c r="M50" s="13">
        <f t="shared" si="19"/>
        <v>4.5</v>
      </c>
      <c r="N50" s="13">
        <f t="shared" si="19"/>
        <v>0</v>
      </c>
      <c r="O50" s="13">
        <f t="shared" si="19"/>
        <v>0</v>
      </c>
      <c r="P50" s="38"/>
      <c r="Q50" s="38"/>
    </row>
    <row r="51" spans="1:17" ht="15" customHeight="1" x14ac:dyDescent="0.25">
      <c r="A51" s="6" t="s">
        <v>103</v>
      </c>
      <c r="B51" s="13" t="s">
        <v>38</v>
      </c>
      <c r="C51" s="16" t="s">
        <v>51</v>
      </c>
      <c r="D51" s="17">
        <f t="shared" si="15"/>
        <v>6.2</v>
      </c>
      <c r="E51" s="17">
        <v>6.2</v>
      </c>
      <c r="F51" s="17"/>
      <c r="G51" s="17"/>
      <c r="H51" s="11">
        <f t="shared" si="16"/>
        <v>0</v>
      </c>
      <c r="I51" s="11"/>
      <c r="J51" s="11"/>
      <c r="K51" s="11"/>
      <c r="L51" s="13">
        <f t="shared" si="18"/>
        <v>6.2</v>
      </c>
      <c r="M51" s="13">
        <f t="shared" si="19"/>
        <v>6.2</v>
      </c>
      <c r="N51" s="13">
        <f t="shared" si="19"/>
        <v>0</v>
      </c>
      <c r="O51" s="13">
        <f t="shared" si="19"/>
        <v>0</v>
      </c>
    </row>
    <row r="52" spans="1:17" ht="15" customHeight="1" x14ac:dyDescent="0.25">
      <c r="A52" s="6" t="s">
        <v>104</v>
      </c>
      <c r="B52" s="13" t="s">
        <v>37</v>
      </c>
      <c r="C52" s="16" t="s">
        <v>51</v>
      </c>
      <c r="D52" s="17">
        <f t="shared" si="15"/>
        <v>0.4</v>
      </c>
      <c r="E52" s="17">
        <v>0.4</v>
      </c>
      <c r="F52" s="17"/>
      <c r="G52" s="17"/>
      <c r="H52" s="11">
        <f t="shared" si="16"/>
        <v>0</v>
      </c>
      <c r="I52" s="11"/>
      <c r="J52" s="11"/>
      <c r="K52" s="11"/>
      <c r="L52" s="13">
        <f t="shared" si="18"/>
        <v>0.4</v>
      </c>
      <c r="M52" s="13">
        <f t="shared" si="19"/>
        <v>0.4</v>
      </c>
      <c r="N52" s="13">
        <f t="shared" si="19"/>
        <v>0</v>
      </c>
      <c r="O52" s="13">
        <f t="shared" si="19"/>
        <v>0</v>
      </c>
    </row>
    <row r="53" spans="1:17" ht="15" customHeight="1" x14ac:dyDescent="0.25">
      <c r="A53" s="6" t="s">
        <v>105</v>
      </c>
      <c r="B53" s="13" t="s">
        <v>35</v>
      </c>
      <c r="C53" s="16" t="s">
        <v>51</v>
      </c>
      <c r="D53" s="17">
        <f t="shared" si="15"/>
        <v>4.8</v>
      </c>
      <c r="E53" s="17">
        <v>4.8</v>
      </c>
      <c r="F53" s="17"/>
      <c r="G53" s="17"/>
      <c r="H53" s="11">
        <f t="shared" si="16"/>
        <v>0</v>
      </c>
      <c r="I53" s="11"/>
      <c r="J53" s="11"/>
      <c r="K53" s="11"/>
      <c r="L53" s="13">
        <f t="shared" si="18"/>
        <v>4.8</v>
      </c>
      <c r="M53" s="13">
        <f t="shared" si="19"/>
        <v>4.8</v>
      </c>
      <c r="N53" s="13">
        <f t="shared" si="19"/>
        <v>0</v>
      </c>
      <c r="O53" s="13">
        <f t="shared" si="19"/>
        <v>0</v>
      </c>
    </row>
    <row r="54" spans="1:17" ht="15" customHeight="1" x14ac:dyDescent="0.25">
      <c r="A54" s="6" t="s">
        <v>106</v>
      </c>
      <c r="B54" s="186" t="s">
        <v>39</v>
      </c>
      <c r="C54" s="16" t="s">
        <v>51</v>
      </c>
      <c r="D54" s="17">
        <f t="shared" si="15"/>
        <v>0.6</v>
      </c>
      <c r="E54" s="17">
        <v>0.6</v>
      </c>
      <c r="F54" s="17"/>
      <c r="G54" s="17"/>
      <c r="H54" s="11">
        <f t="shared" si="16"/>
        <v>0</v>
      </c>
      <c r="I54" s="11"/>
      <c r="J54" s="11"/>
      <c r="K54" s="11"/>
      <c r="L54" s="13">
        <f t="shared" si="18"/>
        <v>0.6</v>
      </c>
      <c r="M54" s="13">
        <f t="shared" si="19"/>
        <v>0.6</v>
      </c>
      <c r="N54" s="13">
        <f t="shared" si="19"/>
        <v>0</v>
      </c>
      <c r="O54" s="13">
        <f t="shared" si="19"/>
        <v>0</v>
      </c>
    </row>
    <row r="55" spans="1:17" ht="15" customHeight="1" x14ac:dyDescent="0.25">
      <c r="A55" s="6" t="s">
        <v>107</v>
      </c>
      <c r="B55" s="186" t="s">
        <v>40</v>
      </c>
      <c r="C55" s="16" t="s">
        <v>51</v>
      </c>
      <c r="D55" s="17">
        <f t="shared" si="15"/>
        <v>0.6</v>
      </c>
      <c r="E55" s="17">
        <v>0.6</v>
      </c>
      <c r="F55" s="17"/>
      <c r="G55" s="17"/>
      <c r="H55" s="11">
        <f t="shared" si="16"/>
        <v>0</v>
      </c>
      <c r="I55" s="11"/>
      <c r="J55" s="11"/>
      <c r="K55" s="11"/>
      <c r="L55" s="13">
        <f t="shared" si="18"/>
        <v>0.6</v>
      </c>
      <c r="M55" s="13">
        <f t="shared" si="19"/>
        <v>0.6</v>
      </c>
      <c r="N55" s="13">
        <f t="shared" si="19"/>
        <v>0</v>
      </c>
      <c r="O55" s="13">
        <f t="shared" si="19"/>
        <v>0</v>
      </c>
    </row>
    <row r="56" spans="1:17" ht="15" customHeight="1" x14ac:dyDescent="0.25">
      <c r="A56" s="14" t="s">
        <v>108</v>
      </c>
      <c r="B56" s="13" t="s">
        <v>50</v>
      </c>
      <c r="C56" s="16" t="s">
        <v>51</v>
      </c>
      <c r="D56" s="17">
        <f t="shared" si="15"/>
        <v>0.1</v>
      </c>
      <c r="E56" s="17">
        <v>0.1</v>
      </c>
      <c r="F56" s="17"/>
      <c r="G56" s="17"/>
      <c r="H56" s="11">
        <f t="shared" si="16"/>
        <v>0</v>
      </c>
      <c r="I56" s="11"/>
      <c r="J56" s="11"/>
      <c r="K56" s="11"/>
      <c r="L56" s="13">
        <f t="shared" si="18"/>
        <v>0.1</v>
      </c>
      <c r="M56" s="13">
        <f t="shared" si="19"/>
        <v>0.1</v>
      </c>
      <c r="N56" s="13">
        <f t="shared" si="19"/>
        <v>0</v>
      </c>
      <c r="O56" s="13">
        <f t="shared" si="19"/>
        <v>0</v>
      </c>
    </row>
    <row r="57" spans="1:17" ht="15" customHeight="1" x14ac:dyDescent="0.25">
      <c r="A57" s="14" t="s">
        <v>109</v>
      </c>
      <c r="B57" s="13" t="s">
        <v>167</v>
      </c>
      <c r="C57" s="16" t="s">
        <v>51</v>
      </c>
      <c r="D57" s="17">
        <f t="shared" si="15"/>
        <v>3.4</v>
      </c>
      <c r="E57" s="17">
        <v>3.4</v>
      </c>
      <c r="F57" s="17"/>
      <c r="G57" s="17"/>
      <c r="H57" s="11">
        <f t="shared" si="16"/>
        <v>0</v>
      </c>
      <c r="I57" s="11"/>
      <c r="J57" s="11"/>
      <c r="K57" s="11"/>
      <c r="L57" s="13">
        <f t="shared" si="18"/>
        <v>3.4</v>
      </c>
      <c r="M57" s="13">
        <f t="shared" si="19"/>
        <v>3.4</v>
      </c>
      <c r="N57" s="13">
        <f t="shared" si="19"/>
        <v>0</v>
      </c>
      <c r="O57" s="13">
        <f t="shared" si="19"/>
        <v>0</v>
      </c>
    </row>
    <row r="58" spans="1:17" ht="15.95" customHeight="1" x14ac:dyDescent="0.25">
      <c r="A58" s="21" t="s">
        <v>155</v>
      </c>
      <c r="B58" s="22" t="s">
        <v>177</v>
      </c>
      <c r="C58" s="29"/>
      <c r="D58" s="251">
        <f>E58+G58</f>
        <v>117.5</v>
      </c>
      <c r="E58" s="24">
        <f>SUM(E27:E57)</f>
        <v>117.5</v>
      </c>
      <c r="F58" s="24">
        <f t="shared" ref="F58:G58" si="20">SUM(F27:F57)</f>
        <v>0</v>
      </c>
      <c r="G58" s="24">
        <f t="shared" si="20"/>
        <v>0</v>
      </c>
      <c r="H58" s="25">
        <f t="shared" si="16"/>
        <v>0</v>
      </c>
      <c r="I58" s="25">
        <f t="shared" ref="I58:K58" si="21">SUM(I27:I57)</f>
        <v>0</v>
      </c>
      <c r="J58" s="25">
        <f t="shared" si="21"/>
        <v>0</v>
      </c>
      <c r="K58" s="25">
        <f t="shared" si="21"/>
        <v>0</v>
      </c>
      <c r="L58" s="22">
        <f t="shared" si="18"/>
        <v>117.5</v>
      </c>
      <c r="M58" s="22">
        <f t="shared" ref="M58:O58" si="22">SUM(M27:M57)</f>
        <v>117.5</v>
      </c>
      <c r="N58" s="22">
        <f t="shared" si="22"/>
        <v>0</v>
      </c>
      <c r="O58" s="22">
        <f t="shared" si="22"/>
        <v>0</v>
      </c>
    </row>
    <row r="59" spans="1:17" ht="15.95" customHeight="1" x14ac:dyDescent="0.25">
      <c r="A59" s="39" t="s">
        <v>156</v>
      </c>
      <c r="B59" s="513" t="s">
        <v>66</v>
      </c>
      <c r="C59" s="514"/>
      <c r="D59" s="514"/>
      <c r="E59" s="514"/>
      <c r="F59" s="514"/>
      <c r="G59" s="514"/>
      <c r="H59" s="514"/>
      <c r="I59" s="514"/>
      <c r="J59" s="514"/>
      <c r="K59" s="514"/>
      <c r="L59" s="514"/>
      <c r="M59" s="514"/>
      <c r="N59" s="514"/>
      <c r="O59" s="515"/>
    </row>
    <row r="60" spans="1:17" ht="15" customHeight="1" x14ac:dyDescent="0.25">
      <c r="A60" s="20" t="s">
        <v>110</v>
      </c>
      <c r="B60" s="30" t="s">
        <v>27</v>
      </c>
      <c r="C60" s="40" t="s">
        <v>30</v>
      </c>
      <c r="D60" s="17">
        <f t="shared" ref="D60:D68" si="23">E60+G60</f>
        <v>4.8</v>
      </c>
      <c r="E60" s="17">
        <v>4.8</v>
      </c>
      <c r="F60" s="17"/>
      <c r="G60" s="17"/>
      <c r="H60" s="10">
        <f t="shared" ref="H60:H69" si="24">I60+K60</f>
        <v>0</v>
      </c>
      <c r="I60" s="11"/>
      <c r="J60" s="11"/>
      <c r="K60" s="191"/>
      <c r="L60" s="12">
        <f t="shared" ref="L60:L69" si="25">M60+O60</f>
        <v>4.8</v>
      </c>
      <c r="M60" s="12">
        <f t="shared" ref="M60:O68" si="26">E60+I60</f>
        <v>4.8</v>
      </c>
      <c r="N60" s="12">
        <f t="shared" si="26"/>
        <v>0</v>
      </c>
      <c r="O60" s="12">
        <f t="shared" si="26"/>
        <v>0</v>
      </c>
    </row>
    <row r="61" spans="1:17" ht="15" customHeight="1" x14ac:dyDescent="0.25">
      <c r="A61" s="14" t="s">
        <v>157</v>
      </c>
      <c r="B61" s="30" t="s">
        <v>57</v>
      </c>
      <c r="C61" s="40" t="s">
        <v>30</v>
      </c>
      <c r="D61" s="17">
        <f t="shared" si="23"/>
        <v>0.1</v>
      </c>
      <c r="E61" s="17">
        <v>0.1</v>
      </c>
      <c r="F61" s="17"/>
      <c r="G61" s="17"/>
      <c r="H61" s="10">
        <f t="shared" si="24"/>
        <v>0</v>
      </c>
      <c r="I61" s="11"/>
      <c r="J61" s="11"/>
      <c r="K61" s="191"/>
      <c r="L61" s="12">
        <f t="shared" si="25"/>
        <v>0.1</v>
      </c>
      <c r="M61" s="12">
        <f t="shared" si="26"/>
        <v>0.1</v>
      </c>
      <c r="N61" s="12">
        <f t="shared" si="26"/>
        <v>0</v>
      </c>
      <c r="O61" s="12">
        <f t="shared" si="26"/>
        <v>0</v>
      </c>
    </row>
    <row r="62" spans="1:17" ht="15" customHeight="1" x14ac:dyDescent="0.25">
      <c r="A62" s="230" t="s">
        <v>158</v>
      </c>
      <c r="B62" s="30" t="s">
        <v>58</v>
      </c>
      <c r="C62" s="40" t="s">
        <v>30</v>
      </c>
      <c r="D62" s="17">
        <f t="shared" si="23"/>
        <v>0.5</v>
      </c>
      <c r="E62" s="17">
        <v>0.5</v>
      </c>
      <c r="F62" s="17"/>
      <c r="G62" s="17"/>
      <c r="H62" s="10">
        <f t="shared" si="24"/>
        <v>0</v>
      </c>
      <c r="I62" s="11"/>
      <c r="J62" s="11"/>
      <c r="K62" s="191"/>
      <c r="L62" s="12">
        <f t="shared" si="25"/>
        <v>0.5</v>
      </c>
      <c r="M62" s="12">
        <f t="shared" si="26"/>
        <v>0.5</v>
      </c>
      <c r="N62" s="12">
        <f t="shared" si="26"/>
        <v>0</v>
      </c>
      <c r="O62" s="12">
        <f t="shared" si="26"/>
        <v>0</v>
      </c>
    </row>
    <row r="63" spans="1:17" ht="15" customHeight="1" x14ac:dyDescent="0.25">
      <c r="A63" s="39" t="s">
        <v>111</v>
      </c>
      <c r="B63" s="30" t="s">
        <v>396</v>
      </c>
      <c r="C63" s="40" t="s">
        <v>30</v>
      </c>
      <c r="D63" s="17">
        <f t="shared" si="23"/>
        <v>0.1</v>
      </c>
      <c r="E63" s="17">
        <v>0.1</v>
      </c>
      <c r="F63" s="17"/>
      <c r="G63" s="17"/>
      <c r="H63" s="10">
        <f t="shared" si="24"/>
        <v>0</v>
      </c>
      <c r="I63" s="11"/>
      <c r="J63" s="11"/>
      <c r="K63" s="191"/>
      <c r="L63" s="12">
        <f t="shared" si="25"/>
        <v>0.1</v>
      </c>
      <c r="M63" s="12">
        <f t="shared" si="26"/>
        <v>0.1</v>
      </c>
      <c r="N63" s="12">
        <f t="shared" si="26"/>
        <v>0</v>
      </c>
      <c r="O63" s="12">
        <f t="shared" si="26"/>
        <v>0</v>
      </c>
    </row>
    <row r="64" spans="1:17" ht="15" customHeight="1" x14ac:dyDescent="0.25">
      <c r="A64" s="41" t="s">
        <v>112</v>
      </c>
      <c r="B64" s="30" t="s">
        <v>398</v>
      </c>
      <c r="C64" s="40" t="s">
        <v>30</v>
      </c>
      <c r="D64" s="17">
        <f t="shared" si="23"/>
        <v>0.4</v>
      </c>
      <c r="E64" s="17">
        <v>0.4</v>
      </c>
      <c r="F64" s="17"/>
      <c r="G64" s="17"/>
      <c r="H64" s="10">
        <f t="shared" si="24"/>
        <v>0</v>
      </c>
      <c r="I64" s="11"/>
      <c r="J64" s="11"/>
      <c r="K64" s="191"/>
      <c r="L64" s="12">
        <f t="shared" si="25"/>
        <v>0.4</v>
      </c>
      <c r="M64" s="12">
        <f t="shared" si="26"/>
        <v>0.4</v>
      </c>
      <c r="N64" s="12">
        <f t="shared" si="26"/>
        <v>0</v>
      </c>
      <c r="O64" s="12">
        <f t="shared" si="26"/>
        <v>0</v>
      </c>
    </row>
    <row r="65" spans="1:17" x14ac:dyDescent="0.25">
      <c r="A65" s="33" t="s">
        <v>113</v>
      </c>
      <c r="B65" s="30" t="s">
        <v>67</v>
      </c>
      <c r="C65" s="40" t="s">
        <v>30</v>
      </c>
      <c r="D65" s="17">
        <f t="shared" si="23"/>
        <v>0.1</v>
      </c>
      <c r="E65" s="17">
        <v>0.1</v>
      </c>
      <c r="F65" s="17"/>
      <c r="G65" s="17"/>
      <c r="H65" s="10">
        <f t="shared" si="24"/>
        <v>0</v>
      </c>
      <c r="I65" s="11"/>
      <c r="J65" s="11"/>
      <c r="K65" s="191"/>
      <c r="L65" s="12">
        <f t="shared" si="25"/>
        <v>0.1</v>
      </c>
      <c r="M65" s="12">
        <f t="shared" si="26"/>
        <v>0.1</v>
      </c>
      <c r="N65" s="12">
        <f t="shared" si="26"/>
        <v>0</v>
      </c>
      <c r="O65" s="12">
        <f t="shared" si="26"/>
        <v>0</v>
      </c>
      <c r="P65" s="38"/>
      <c r="Q65" s="38"/>
    </row>
    <row r="66" spans="1:17" x14ac:dyDescent="0.25">
      <c r="A66" s="33" t="s">
        <v>114</v>
      </c>
      <c r="B66" s="30" t="s">
        <v>28</v>
      </c>
      <c r="C66" s="40" t="s">
        <v>30</v>
      </c>
      <c r="D66" s="17">
        <f t="shared" si="23"/>
        <v>3.7</v>
      </c>
      <c r="E66" s="17">
        <v>3.7</v>
      </c>
      <c r="F66" s="17"/>
      <c r="G66" s="17"/>
      <c r="H66" s="10">
        <f t="shared" si="24"/>
        <v>0</v>
      </c>
      <c r="I66" s="11"/>
      <c r="J66" s="11"/>
      <c r="K66" s="191"/>
      <c r="L66" s="12">
        <f t="shared" si="25"/>
        <v>3.7</v>
      </c>
      <c r="M66" s="12">
        <f t="shared" si="26"/>
        <v>3.7</v>
      </c>
      <c r="N66" s="12">
        <f t="shared" si="26"/>
        <v>0</v>
      </c>
      <c r="O66" s="12">
        <f t="shared" si="26"/>
        <v>0</v>
      </c>
      <c r="P66" s="38"/>
      <c r="Q66" s="38"/>
    </row>
    <row r="67" spans="1:17" ht="15" customHeight="1" x14ac:dyDescent="0.25">
      <c r="A67" s="33" t="s">
        <v>115</v>
      </c>
      <c r="B67" s="13" t="s">
        <v>29</v>
      </c>
      <c r="C67" s="40" t="s">
        <v>30</v>
      </c>
      <c r="D67" s="17">
        <f t="shared" si="23"/>
        <v>2.6</v>
      </c>
      <c r="E67" s="17">
        <v>2.6</v>
      </c>
      <c r="F67" s="17"/>
      <c r="G67" s="17"/>
      <c r="H67" s="10">
        <f t="shared" si="24"/>
        <v>0</v>
      </c>
      <c r="I67" s="11"/>
      <c r="J67" s="11"/>
      <c r="K67" s="191"/>
      <c r="L67" s="12">
        <f t="shared" si="25"/>
        <v>2.6</v>
      </c>
      <c r="M67" s="12">
        <f t="shared" si="26"/>
        <v>2.6</v>
      </c>
      <c r="N67" s="12">
        <f t="shared" si="26"/>
        <v>0</v>
      </c>
      <c r="O67" s="12">
        <f t="shared" si="26"/>
        <v>0</v>
      </c>
      <c r="P67" s="38"/>
      <c r="Q67" s="38"/>
    </row>
    <row r="68" spans="1:17" x14ac:dyDescent="0.25">
      <c r="A68" s="33" t="s">
        <v>166</v>
      </c>
      <c r="B68" s="42" t="s">
        <v>64</v>
      </c>
      <c r="C68" s="40" t="s">
        <v>30</v>
      </c>
      <c r="D68" s="17">
        <f t="shared" si="23"/>
        <v>3</v>
      </c>
      <c r="E68" s="17">
        <v>3</v>
      </c>
      <c r="F68" s="17"/>
      <c r="G68" s="17"/>
      <c r="H68" s="10">
        <f t="shared" si="24"/>
        <v>0</v>
      </c>
      <c r="I68" s="11"/>
      <c r="J68" s="11"/>
      <c r="K68" s="191"/>
      <c r="L68" s="12">
        <f t="shared" si="25"/>
        <v>3</v>
      </c>
      <c r="M68" s="12">
        <f t="shared" si="26"/>
        <v>3</v>
      </c>
      <c r="N68" s="12">
        <f t="shared" si="26"/>
        <v>0</v>
      </c>
      <c r="O68" s="12">
        <f t="shared" si="26"/>
        <v>0</v>
      </c>
    </row>
    <row r="69" spans="1:17" ht="15.95" customHeight="1" x14ac:dyDescent="0.25">
      <c r="A69" s="449" t="s">
        <v>116</v>
      </c>
      <c r="B69" s="45" t="s">
        <v>179</v>
      </c>
      <c r="C69" s="75"/>
      <c r="D69" s="251">
        <f>E69+G69</f>
        <v>15.299999999999999</v>
      </c>
      <c r="E69" s="24">
        <f>SUM(E60:E68)</f>
        <v>15.299999999999999</v>
      </c>
      <c r="F69" s="24">
        <f t="shared" ref="F69:G69" si="27">SUM(F60:F68)</f>
        <v>0</v>
      </c>
      <c r="G69" s="24">
        <f t="shared" si="27"/>
        <v>0</v>
      </c>
      <c r="H69" s="25">
        <f t="shared" si="24"/>
        <v>0</v>
      </c>
      <c r="I69" s="25">
        <f t="shared" ref="I69:K69" si="28">SUM(I60:I68)</f>
        <v>0</v>
      </c>
      <c r="J69" s="25">
        <f t="shared" si="28"/>
        <v>0</v>
      </c>
      <c r="K69" s="25">
        <f t="shared" si="28"/>
        <v>0</v>
      </c>
      <c r="L69" s="22">
        <f t="shared" si="25"/>
        <v>15.299999999999999</v>
      </c>
      <c r="M69" s="22">
        <f t="shared" ref="M69:O69" si="29">SUM(M60:M68)</f>
        <v>15.299999999999999</v>
      </c>
      <c r="N69" s="22">
        <f t="shared" si="29"/>
        <v>0</v>
      </c>
      <c r="O69" s="22">
        <f t="shared" si="29"/>
        <v>0</v>
      </c>
    </row>
    <row r="70" spans="1:17" ht="17.25" customHeight="1" x14ac:dyDescent="0.25">
      <c r="A70" s="33" t="s">
        <v>117</v>
      </c>
      <c r="B70" s="513" t="s">
        <v>68</v>
      </c>
      <c r="C70" s="514"/>
      <c r="D70" s="514"/>
      <c r="E70" s="514"/>
      <c r="F70" s="514"/>
      <c r="G70" s="514"/>
      <c r="H70" s="514"/>
      <c r="I70" s="514"/>
      <c r="J70" s="514"/>
      <c r="K70" s="514"/>
      <c r="L70" s="514"/>
      <c r="M70" s="514"/>
      <c r="N70" s="514"/>
      <c r="O70" s="515"/>
    </row>
    <row r="71" spans="1:17" ht="17.25" customHeight="1" x14ac:dyDescent="0.25">
      <c r="A71" s="33" t="s">
        <v>118</v>
      </c>
      <c r="B71" s="7" t="s">
        <v>20</v>
      </c>
      <c r="C71" s="90" t="s">
        <v>24</v>
      </c>
      <c r="D71" s="17">
        <f t="shared" ref="D71:D74" si="30">E71+G71</f>
        <v>202.39999999999998</v>
      </c>
      <c r="E71" s="17">
        <v>136.19999999999999</v>
      </c>
      <c r="F71" s="17"/>
      <c r="G71" s="17">
        <v>66.2</v>
      </c>
      <c r="H71" s="10">
        <f t="shared" ref="H71:H75" si="31">I71+K71</f>
        <v>0</v>
      </c>
      <c r="I71" s="11"/>
      <c r="J71" s="11"/>
      <c r="K71" s="191"/>
      <c r="L71" s="12">
        <f t="shared" ref="L71:L75" si="32">M71+O71</f>
        <v>202.39999999999998</v>
      </c>
      <c r="M71" s="12">
        <f t="shared" ref="M71:O74" si="33">E71+I71</f>
        <v>136.19999999999999</v>
      </c>
      <c r="N71" s="12">
        <f t="shared" si="33"/>
        <v>0</v>
      </c>
      <c r="O71" s="12">
        <f t="shared" si="33"/>
        <v>66.2</v>
      </c>
    </row>
    <row r="72" spans="1:17" ht="15" customHeight="1" x14ac:dyDescent="0.25">
      <c r="A72" s="33" t="s">
        <v>119</v>
      </c>
      <c r="B72" s="13" t="s">
        <v>52</v>
      </c>
      <c r="C72" s="78" t="s">
        <v>24</v>
      </c>
      <c r="D72" s="17">
        <f t="shared" si="30"/>
        <v>4.2</v>
      </c>
      <c r="E72" s="17">
        <v>4.2</v>
      </c>
      <c r="F72" s="17"/>
      <c r="G72" s="17"/>
      <c r="H72" s="10">
        <f t="shared" si="31"/>
        <v>0</v>
      </c>
      <c r="I72" s="11"/>
      <c r="J72" s="11"/>
      <c r="K72" s="191"/>
      <c r="L72" s="13">
        <f t="shared" si="32"/>
        <v>4.2</v>
      </c>
      <c r="M72" s="13">
        <f t="shared" si="33"/>
        <v>4.2</v>
      </c>
      <c r="N72" s="13">
        <f t="shared" si="33"/>
        <v>0</v>
      </c>
      <c r="O72" s="13">
        <f t="shared" si="33"/>
        <v>0</v>
      </c>
    </row>
    <row r="73" spans="1:17" ht="15" customHeight="1" x14ac:dyDescent="0.25">
      <c r="A73" s="39" t="s">
        <v>120</v>
      </c>
      <c r="B73" s="30" t="s">
        <v>53</v>
      </c>
      <c r="C73" s="31" t="s">
        <v>24</v>
      </c>
      <c r="D73" s="17">
        <f t="shared" si="30"/>
        <v>2.2999999999999998</v>
      </c>
      <c r="E73" s="17">
        <v>2.2999999999999998</v>
      </c>
      <c r="F73" s="17"/>
      <c r="G73" s="17"/>
      <c r="H73" s="10">
        <f t="shared" si="31"/>
        <v>0</v>
      </c>
      <c r="I73" s="11"/>
      <c r="J73" s="11"/>
      <c r="K73" s="191"/>
      <c r="L73" s="13">
        <f t="shared" si="32"/>
        <v>2.2999999999999998</v>
      </c>
      <c r="M73" s="13">
        <f t="shared" si="33"/>
        <v>2.2999999999999998</v>
      </c>
      <c r="N73" s="13">
        <f t="shared" si="33"/>
        <v>0</v>
      </c>
      <c r="O73" s="13">
        <f t="shared" si="33"/>
        <v>0</v>
      </c>
    </row>
    <row r="74" spans="1:17" s="38" customFormat="1" ht="15" customHeight="1" x14ac:dyDescent="0.25">
      <c r="A74" s="39" t="s">
        <v>162</v>
      </c>
      <c r="B74" s="13" t="s">
        <v>69</v>
      </c>
      <c r="C74" s="31" t="s">
        <v>24</v>
      </c>
      <c r="D74" s="17">
        <f t="shared" si="30"/>
        <v>5.7</v>
      </c>
      <c r="E74" s="17">
        <v>5.7</v>
      </c>
      <c r="F74" s="17"/>
      <c r="G74" s="17"/>
      <c r="H74" s="10">
        <f t="shared" si="31"/>
        <v>0</v>
      </c>
      <c r="I74" s="11"/>
      <c r="J74" s="11"/>
      <c r="K74" s="191"/>
      <c r="L74" s="13">
        <f t="shared" si="32"/>
        <v>5.7</v>
      </c>
      <c r="M74" s="13">
        <f t="shared" si="33"/>
        <v>5.7</v>
      </c>
      <c r="N74" s="13">
        <f t="shared" si="33"/>
        <v>0</v>
      </c>
      <c r="O74" s="13">
        <f t="shared" si="33"/>
        <v>0</v>
      </c>
      <c r="P74" s="2"/>
      <c r="Q74" s="2"/>
    </row>
    <row r="75" spans="1:17" ht="15.95" customHeight="1" x14ac:dyDescent="0.25">
      <c r="A75" s="450" t="s">
        <v>121</v>
      </c>
      <c r="B75" s="233" t="s">
        <v>180</v>
      </c>
      <c r="C75" s="26"/>
      <c r="D75" s="251">
        <f>E75+G75</f>
        <v>214.59999999999997</v>
      </c>
      <c r="E75" s="24">
        <f>SUM(E71:E74)</f>
        <v>148.39999999999998</v>
      </c>
      <c r="F75" s="24">
        <f t="shared" ref="F75:G75" si="34">SUM(F71:F74)</f>
        <v>0</v>
      </c>
      <c r="G75" s="24">
        <f t="shared" si="34"/>
        <v>66.2</v>
      </c>
      <c r="H75" s="25">
        <f t="shared" si="31"/>
        <v>0</v>
      </c>
      <c r="I75" s="25">
        <f t="shared" ref="I75:K75" si="35">SUM(I71:I74)</f>
        <v>0</v>
      </c>
      <c r="J75" s="25">
        <f t="shared" si="35"/>
        <v>0</v>
      </c>
      <c r="K75" s="25">
        <f t="shared" si="35"/>
        <v>0</v>
      </c>
      <c r="L75" s="22">
        <f t="shared" si="32"/>
        <v>214.59999999999997</v>
      </c>
      <c r="M75" s="22">
        <f t="shared" ref="M75:O75" si="36">SUM(M71:M74)</f>
        <v>148.39999999999998</v>
      </c>
      <c r="N75" s="22">
        <f t="shared" si="36"/>
        <v>0</v>
      </c>
      <c r="O75" s="22">
        <f t="shared" si="36"/>
        <v>66.2</v>
      </c>
    </row>
    <row r="76" spans="1:17" ht="18" customHeight="1" x14ac:dyDescent="0.25">
      <c r="A76" s="33" t="s">
        <v>122</v>
      </c>
      <c r="B76" s="588" t="s">
        <v>492</v>
      </c>
      <c r="C76" s="577"/>
      <c r="D76" s="577"/>
      <c r="E76" s="577"/>
      <c r="F76" s="577"/>
      <c r="G76" s="577"/>
      <c r="H76" s="577"/>
      <c r="I76" s="577"/>
      <c r="J76" s="577"/>
      <c r="K76" s="577"/>
      <c r="L76" s="577"/>
      <c r="M76" s="577"/>
      <c r="N76" s="577"/>
      <c r="O76" s="578"/>
    </row>
    <row r="77" spans="1:17" ht="15.75" customHeight="1" x14ac:dyDescent="0.25">
      <c r="A77" s="33" t="s">
        <v>123</v>
      </c>
      <c r="B77" s="513" t="s">
        <v>6</v>
      </c>
      <c r="C77" s="514"/>
      <c r="D77" s="514"/>
      <c r="E77" s="514"/>
      <c r="F77" s="514"/>
      <c r="G77" s="514"/>
      <c r="H77" s="514"/>
      <c r="I77" s="514"/>
      <c r="J77" s="514"/>
      <c r="K77" s="514"/>
      <c r="L77" s="514"/>
      <c r="M77" s="514"/>
      <c r="N77" s="514"/>
      <c r="O77" s="515"/>
    </row>
    <row r="78" spans="1:17" ht="15" customHeight="1" x14ac:dyDescent="0.25">
      <c r="A78" s="33" t="s">
        <v>124</v>
      </c>
      <c r="B78" s="36" t="s">
        <v>12</v>
      </c>
      <c r="C78" s="16" t="s">
        <v>9</v>
      </c>
      <c r="D78" s="17">
        <f t="shared" ref="D78:D80" si="37">E78+G78</f>
        <v>0.2</v>
      </c>
      <c r="E78" s="17">
        <v>0.2</v>
      </c>
      <c r="F78" s="17"/>
      <c r="G78" s="17"/>
      <c r="H78" s="11">
        <f t="shared" ref="H78:H81" si="38">I78+K78</f>
        <v>0</v>
      </c>
      <c r="I78" s="11"/>
      <c r="J78" s="11"/>
      <c r="K78" s="11"/>
      <c r="L78" s="13">
        <f t="shared" ref="L78:L81" si="39">M78+O78</f>
        <v>0.2</v>
      </c>
      <c r="M78" s="13">
        <f t="shared" ref="M78:O80" si="40">E78+I78</f>
        <v>0.2</v>
      </c>
      <c r="N78" s="13">
        <f t="shared" si="40"/>
        <v>0</v>
      </c>
      <c r="O78" s="13">
        <f t="shared" si="40"/>
        <v>0</v>
      </c>
    </row>
    <row r="79" spans="1:17" ht="15" hidden="1" customHeight="1" x14ac:dyDescent="0.25">
      <c r="A79" s="33" t="s">
        <v>127</v>
      </c>
      <c r="B79" s="36" t="s">
        <v>13</v>
      </c>
      <c r="C79" s="16" t="s">
        <v>9</v>
      </c>
      <c r="D79" s="17">
        <f t="shared" si="37"/>
        <v>0</v>
      </c>
      <c r="E79" s="17"/>
      <c r="F79" s="17"/>
      <c r="G79" s="17"/>
      <c r="H79" s="11">
        <f t="shared" si="38"/>
        <v>0</v>
      </c>
      <c r="I79" s="11"/>
      <c r="J79" s="11"/>
      <c r="K79" s="11"/>
      <c r="L79" s="13">
        <f t="shared" si="39"/>
        <v>0</v>
      </c>
      <c r="M79" s="13">
        <f t="shared" si="40"/>
        <v>0</v>
      </c>
      <c r="N79" s="13">
        <f t="shared" si="40"/>
        <v>0</v>
      </c>
      <c r="O79" s="13">
        <f t="shared" si="40"/>
        <v>0</v>
      </c>
    </row>
    <row r="80" spans="1:17" ht="15" customHeight="1" x14ac:dyDescent="0.25">
      <c r="A80" s="33" t="s">
        <v>125</v>
      </c>
      <c r="B80" s="13" t="s">
        <v>170</v>
      </c>
      <c r="C80" s="420" t="s">
        <v>21</v>
      </c>
      <c r="D80" s="17">
        <f t="shared" si="37"/>
        <v>0.1</v>
      </c>
      <c r="E80" s="17">
        <v>0.1</v>
      </c>
      <c r="F80" s="17"/>
      <c r="G80" s="17"/>
      <c r="H80" s="11">
        <f t="shared" si="38"/>
        <v>0</v>
      </c>
      <c r="I80" s="11"/>
      <c r="J80" s="11"/>
      <c r="K80" s="11"/>
      <c r="L80" s="13">
        <f t="shared" si="39"/>
        <v>0.1</v>
      </c>
      <c r="M80" s="13">
        <f t="shared" si="40"/>
        <v>0.1</v>
      </c>
      <c r="N80" s="13">
        <f t="shared" si="40"/>
        <v>0</v>
      </c>
      <c r="O80" s="13">
        <f t="shared" si="40"/>
        <v>0</v>
      </c>
    </row>
    <row r="81" spans="1:15" ht="15" customHeight="1" x14ac:dyDescent="0.25">
      <c r="A81" s="451" t="s">
        <v>126</v>
      </c>
      <c r="B81" s="22" t="s">
        <v>174</v>
      </c>
      <c r="C81" s="29"/>
      <c r="D81" s="251">
        <f>E81+G81</f>
        <v>0.30000000000000004</v>
      </c>
      <c r="E81" s="24">
        <f>SUM(E78:E80)</f>
        <v>0.30000000000000004</v>
      </c>
      <c r="F81" s="24">
        <f t="shared" ref="F81:G81" si="41">SUM(F78:F80)</f>
        <v>0</v>
      </c>
      <c r="G81" s="24">
        <f t="shared" si="41"/>
        <v>0</v>
      </c>
      <c r="H81" s="25">
        <f t="shared" si="38"/>
        <v>0</v>
      </c>
      <c r="I81" s="25">
        <f t="shared" ref="I81:K81" si="42">SUM(I78:I80)</f>
        <v>0</v>
      </c>
      <c r="J81" s="25">
        <f t="shared" si="42"/>
        <v>0</v>
      </c>
      <c r="K81" s="25">
        <f t="shared" si="42"/>
        <v>0</v>
      </c>
      <c r="L81" s="22">
        <f t="shared" si="39"/>
        <v>0.30000000000000004</v>
      </c>
      <c r="M81" s="22">
        <f t="shared" ref="M81:O81" si="43">SUM(M78:M80)</f>
        <v>0.30000000000000004</v>
      </c>
      <c r="N81" s="22">
        <f t="shared" si="43"/>
        <v>0</v>
      </c>
      <c r="O81" s="22">
        <f t="shared" si="43"/>
        <v>0</v>
      </c>
    </row>
    <row r="82" spans="1:15" ht="18.75" customHeight="1" x14ac:dyDescent="0.25">
      <c r="A82" s="33" t="s">
        <v>127</v>
      </c>
      <c r="B82" s="513" t="s">
        <v>59</v>
      </c>
      <c r="C82" s="514"/>
      <c r="D82" s="514"/>
      <c r="E82" s="514"/>
      <c r="F82" s="514"/>
      <c r="G82" s="514"/>
      <c r="H82" s="514"/>
      <c r="I82" s="514"/>
      <c r="J82" s="514"/>
      <c r="K82" s="514"/>
      <c r="L82" s="514"/>
      <c r="M82" s="514"/>
      <c r="N82" s="514"/>
      <c r="O82" s="515"/>
    </row>
    <row r="83" spans="1:15" ht="15" customHeight="1" x14ac:dyDescent="0.25">
      <c r="A83" s="33" t="s">
        <v>128</v>
      </c>
      <c r="B83" s="36" t="s">
        <v>12</v>
      </c>
      <c r="C83" s="16" t="s">
        <v>22</v>
      </c>
      <c r="D83" s="17">
        <f t="shared" ref="D83:D85" si="44">E83+G83</f>
        <v>0.1</v>
      </c>
      <c r="E83" s="17">
        <v>0.1</v>
      </c>
      <c r="F83" s="17"/>
      <c r="G83" s="17"/>
      <c r="H83" s="11">
        <f t="shared" ref="H83:H86" si="45">I83+K83</f>
        <v>0</v>
      </c>
      <c r="I83" s="11"/>
      <c r="J83" s="11"/>
      <c r="K83" s="11"/>
      <c r="L83" s="13">
        <f t="shared" ref="L83:L86" si="46">M83+O83</f>
        <v>0.1</v>
      </c>
      <c r="M83" s="13">
        <f t="shared" ref="M83:O85" si="47">E83+I83</f>
        <v>0.1</v>
      </c>
      <c r="N83" s="13">
        <f t="shared" si="47"/>
        <v>0</v>
      </c>
      <c r="O83" s="13">
        <f t="shared" si="47"/>
        <v>0</v>
      </c>
    </row>
    <row r="84" spans="1:15" ht="15" hidden="1" customHeight="1" x14ac:dyDescent="0.25">
      <c r="A84" s="33" t="s">
        <v>131</v>
      </c>
      <c r="B84" s="36" t="s">
        <v>13</v>
      </c>
      <c r="C84" s="16" t="s">
        <v>9</v>
      </c>
      <c r="D84" s="17">
        <f t="shared" si="44"/>
        <v>0</v>
      </c>
      <c r="E84" s="17"/>
      <c r="F84" s="17"/>
      <c r="G84" s="17"/>
      <c r="H84" s="11">
        <f t="shared" si="45"/>
        <v>0</v>
      </c>
      <c r="I84" s="11"/>
      <c r="J84" s="11"/>
      <c r="K84" s="11"/>
      <c r="L84" s="13">
        <f t="shared" si="46"/>
        <v>0</v>
      </c>
      <c r="M84" s="13">
        <f t="shared" si="47"/>
        <v>0</v>
      </c>
      <c r="N84" s="13">
        <f t="shared" si="47"/>
        <v>0</v>
      </c>
      <c r="O84" s="13">
        <f t="shared" si="47"/>
        <v>0</v>
      </c>
    </row>
    <row r="85" spans="1:15" ht="15" customHeight="1" x14ac:dyDescent="0.25">
      <c r="A85" s="33" t="s">
        <v>129</v>
      </c>
      <c r="B85" s="13" t="s">
        <v>15</v>
      </c>
      <c r="C85" s="16" t="s">
        <v>22</v>
      </c>
      <c r="D85" s="17">
        <f t="shared" si="44"/>
        <v>0.1</v>
      </c>
      <c r="E85" s="17">
        <v>0.1</v>
      </c>
      <c r="F85" s="17"/>
      <c r="G85" s="17"/>
      <c r="H85" s="11">
        <f t="shared" si="45"/>
        <v>0</v>
      </c>
      <c r="I85" s="11"/>
      <c r="J85" s="11"/>
      <c r="K85" s="11"/>
      <c r="L85" s="13">
        <f t="shared" si="46"/>
        <v>0.1</v>
      </c>
      <c r="M85" s="13">
        <f t="shared" si="47"/>
        <v>0.1</v>
      </c>
      <c r="N85" s="13">
        <f t="shared" si="47"/>
        <v>0</v>
      </c>
      <c r="O85" s="13">
        <f t="shared" si="47"/>
        <v>0</v>
      </c>
    </row>
    <row r="86" spans="1:15" ht="15" customHeight="1" x14ac:dyDescent="0.25">
      <c r="A86" s="451" t="s">
        <v>130</v>
      </c>
      <c r="B86" s="22" t="s">
        <v>175</v>
      </c>
      <c r="C86" s="29"/>
      <c r="D86" s="251">
        <f>E86+G86</f>
        <v>0.2</v>
      </c>
      <c r="E86" s="24">
        <f>SUM(E83:E85)</f>
        <v>0.2</v>
      </c>
      <c r="F86" s="24">
        <f t="shared" ref="F86:G86" si="48">SUM(F83:F85)</f>
        <v>0</v>
      </c>
      <c r="G86" s="24">
        <f t="shared" si="48"/>
        <v>0</v>
      </c>
      <c r="H86" s="25">
        <f t="shared" si="45"/>
        <v>0</v>
      </c>
      <c r="I86" s="25">
        <f t="shared" ref="I86:K86" si="49">SUM(I83:I85)</f>
        <v>0</v>
      </c>
      <c r="J86" s="25">
        <f t="shared" si="49"/>
        <v>0</v>
      </c>
      <c r="K86" s="25">
        <f t="shared" si="49"/>
        <v>0</v>
      </c>
      <c r="L86" s="22">
        <f t="shared" si="46"/>
        <v>0.2</v>
      </c>
      <c r="M86" s="22">
        <f t="shared" ref="M86:O86" si="50">SUM(M83:M85)</f>
        <v>0.2</v>
      </c>
      <c r="N86" s="22">
        <f t="shared" si="50"/>
        <v>0</v>
      </c>
      <c r="O86" s="22">
        <f t="shared" si="50"/>
        <v>0</v>
      </c>
    </row>
    <row r="87" spans="1:15" ht="15.95" customHeight="1" x14ac:dyDescent="0.25">
      <c r="A87" s="33" t="s">
        <v>131</v>
      </c>
      <c r="B87" s="513" t="s">
        <v>63</v>
      </c>
      <c r="C87" s="514"/>
      <c r="D87" s="514"/>
      <c r="E87" s="514"/>
      <c r="F87" s="514"/>
      <c r="G87" s="514"/>
      <c r="H87" s="514"/>
      <c r="I87" s="514"/>
      <c r="J87" s="514"/>
      <c r="K87" s="514"/>
      <c r="L87" s="514"/>
      <c r="M87" s="514"/>
      <c r="N87" s="514"/>
      <c r="O87" s="514"/>
    </row>
    <row r="88" spans="1:15" ht="15" customHeight="1" x14ac:dyDescent="0.25">
      <c r="A88" s="33" t="s">
        <v>132</v>
      </c>
      <c r="B88" s="36" t="s">
        <v>20</v>
      </c>
      <c r="C88" s="16" t="s">
        <v>32</v>
      </c>
      <c r="D88" s="17">
        <f>E88+G88</f>
        <v>1.7</v>
      </c>
      <c r="E88" s="17"/>
      <c r="F88" s="17"/>
      <c r="G88" s="17">
        <v>1.7</v>
      </c>
      <c r="H88" s="11">
        <f t="shared" ref="H88:H89" si="51">I88+K88</f>
        <v>0</v>
      </c>
      <c r="I88" s="11"/>
      <c r="J88" s="11"/>
      <c r="K88" s="11"/>
      <c r="L88" s="13">
        <f t="shared" ref="L88:L89" si="52">M88+O88</f>
        <v>1.7</v>
      </c>
      <c r="M88" s="13">
        <f t="shared" ref="M88:O88" si="53">E88+I88</f>
        <v>0</v>
      </c>
      <c r="N88" s="13">
        <f t="shared" si="53"/>
        <v>0</v>
      </c>
      <c r="O88" s="13">
        <f t="shared" si="53"/>
        <v>1.7</v>
      </c>
    </row>
    <row r="89" spans="1:15" ht="15.95" customHeight="1" x14ac:dyDescent="0.25">
      <c r="A89" s="451" t="s">
        <v>163</v>
      </c>
      <c r="B89" s="45" t="s">
        <v>176</v>
      </c>
      <c r="C89" s="75"/>
      <c r="D89" s="251">
        <f>E89+G89</f>
        <v>1.7</v>
      </c>
      <c r="E89" s="24">
        <f>E88</f>
        <v>0</v>
      </c>
      <c r="F89" s="24">
        <f t="shared" ref="F89:G89" si="54">F88</f>
        <v>0</v>
      </c>
      <c r="G89" s="24">
        <f t="shared" si="54"/>
        <v>1.7</v>
      </c>
      <c r="H89" s="25">
        <f t="shared" si="51"/>
        <v>0</v>
      </c>
      <c r="I89" s="25">
        <f t="shared" ref="I89:K89" si="55">I88</f>
        <v>0</v>
      </c>
      <c r="J89" s="25">
        <f t="shared" si="55"/>
        <v>0</v>
      </c>
      <c r="K89" s="25">
        <f t="shared" si="55"/>
        <v>0</v>
      </c>
      <c r="L89" s="22">
        <f t="shared" si="52"/>
        <v>1.7</v>
      </c>
      <c r="M89" s="22">
        <f t="shared" ref="M89:O89" si="56">M88</f>
        <v>0</v>
      </c>
      <c r="N89" s="22">
        <f t="shared" si="56"/>
        <v>0</v>
      </c>
      <c r="O89" s="22">
        <f t="shared" si="56"/>
        <v>1.7</v>
      </c>
    </row>
    <row r="90" spans="1:15" ht="15.95" customHeight="1" x14ac:dyDescent="0.25">
      <c r="A90" s="33" t="s">
        <v>133</v>
      </c>
      <c r="B90" s="513" t="s">
        <v>171</v>
      </c>
      <c r="C90" s="514"/>
      <c r="D90" s="514"/>
      <c r="E90" s="514"/>
      <c r="F90" s="514"/>
      <c r="G90" s="514"/>
      <c r="H90" s="514"/>
      <c r="I90" s="514"/>
      <c r="J90" s="514"/>
      <c r="K90" s="514"/>
      <c r="L90" s="514"/>
      <c r="M90" s="514"/>
      <c r="N90" s="514"/>
      <c r="O90" s="515"/>
    </row>
    <row r="91" spans="1:15" ht="15" customHeight="1" x14ac:dyDescent="0.25">
      <c r="A91" s="33" t="s">
        <v>134</v>
      </c>
      <c r="B91" s="30" t="s">
        <v>419</v>
      </c>
      <c r="C91" s="31" t="s">
        <v>51</v>
      </c>
      <c r="D91" s="17">
        <f t="shared" ref="D91:D110" si="57">E91+G91</f>
        <v>0.1</v>
      </c>
      <c r="E91" s="17">
        <v>0.1</v>
      </c>
      <c r="F91" s="17"/>
      <c r="G91" s="17"/>
      <c r="H91" s="11">
        <f t="shared" ref="H91:H119" si="58">I91+K91</f>
        <v>0</v>
      </c>
      <c r="I91" s="11"/>
      <c r="J91" s="11"/>
      <c r="K91" s="11"/>
      <c r="L91" s="13">
        <f t="shared" ref="L91:L119" si="59">M91+O91</f>
        <v>0.1</v>
      </c>
      <c r="M91" s="13">
        <f t="shared" ref="M91:O106" si="60">E91+I91</f>
        <v>0.1</v>
      </c>
      <c r="N91" s="13">
        <f t="shared" si="60"/>
        <v>0</v>
      </c>
      <c r="O91" s="13">
        <f t="shared" si="60"/>
        <v>0</v>
      </c>
    </row>
    <row r="92" spans="1:15" ht="15" customHeight="1" x14ac:dyDescent="0.25">
      <c r="A92" s="33" t="s">
        <v>135</v>
      </c>
      <c r="B92" s="13" t="s">
        <v>152</v>
      </c>
      <c r="C92" s="31" t="s">
        <v>51</v>
      </c>
      <c r="D92" s="17">
        <f t="shared" si="57"/>
        <v>0.3</v>
      </c>
      <c r="E92" s="17">
        <v>0.3</v>
      </c>
      <c r="F92" s="17"/>
      <c r="G92" s="17"/>
      <c r="H92" s="11">
        <f t="shared" si="58"/>
        <v>0</v>
      </c>
      <c r="I92" s="11"/>
      <c r="J92" s="11"/>
      <c r="K92" s="11"/>
      <c r="L92" s="13">
        <f t="shared" si="59"/>
        <v>0.3</v>
      </c>
      <c r="M92" s="13">
        <f t="shared" si="60"/>
        <v>0.3</v>
      </c>
      <c r="N92" s="13">
        <f t="shared" si="60"/>
        <v>0</v>
      </c>
      <c r="O92" s="13">
        <f t="shared" si="60"/>
        <v>0</v>
      </c>
    </row>
    <row r="93" spans="1:15" ht="15" customHeight="1" x14ac:dyDescent="0.25">
      <c r="A93" s="33" t="s">
        <v>136</v>
      </c>
      <c r="B93" s="30" t="s">
        <v>420</v>
      </c>
      <c r="C93" s="16" t="s">
        <v>51</v>
      </c>
      <c r="D93" s="17">
        <f t="shared" si="57"/>
        <v>0.6</v>
      </c>
      <c r="E93" s="17">
        <v>0.6</v>
      </c>
      <c r="F93" s="17"/>
      <c r="G93" s="17"/>
      <c r="H93" s="11">
        <f t="shared" si="58"/>
        <v>0</v>
      </c>
      <c r="I93" s="11"/>
      <c r="J93" s="11"/>
      <c r="K93" s="11"/>
      <c r="L93" s="13">
        <f t="shared" si="59"/>
        <v>0.6</v>
      </c>
      <c r="M93" s="13">
        <f t="shared" si="60"/>
        <v>0.6</v>
      </c>
      <c r="N93" s="13">
        <f t="shared" si="60"/>
        <v>0</v>
      </c>
      <c r="O93" s="13">
        <f t="shared" si="60"/>
        <v>0</v>
      </c>
    </row>
    <row r="94" spans="1:15" ht="15" customHeight="1" x14ac:dyDescent="0.25">
      <c r="A94" s="33" t="s">
        <v>137</v>
      </c>
      <c r="B94" s="30" t="s">
        <v>421</v>
      </c>
      <c r="C94" s="16" t="s">
        <v>51</v>
      </c>
      <c r="D94" s="17">
        <f t="shared" si="57"/>
        <v>0.3</v>
      </c>
      <c r="E94" s="17">
        <v>0.3</v>
      </c>
      <c r="F94" s="17"/>
      <c r="G94" s="17"/>
      <c r="H94" s="11">
        <f t="shared" si="58"/>
        <v>0</v>
      </c>
      <c r="I94" s="11"/>
      <c r="J94" s="11"/>
      <c r="K94" s="11"/>
      <c r="L94" s="13">
        <f t="shared" si="59"/>
        <v>0.3</v>
      </c>
      <c r="M94" s="13">
        <f t="shared" si="60"/>
        <v>0.3</v>
      </c>
      <c r="N94" s="13">
        <f t="shared" si="60"/>
        <v>0</v>
      </c>
      <c r="O94" s="13">
        <f t="shared" si="60"/>
        <v>0</v>
      </c>
    </row>
    <row r="95" spans="1:15" ht="15" customHeight="1" x14ac:dyDescent="0.25">
      <c r="A95" s="33" t="s">
        <v>138</v>
      </c>
      <c r="B95" s="34" t="s">
        <v>42</v>
      </c>
      <c r="C95" s="79" t="s">
        <v>51</v>
      </c>
      <c r="D95" s="17">
        <f t="shared" si="57"/>
        <v>0.2</v>
      </c>
      <c r="E95" s="17">
        <v>0.2</v>
      </c>
      <c r="F95" s="17"/>
      <c r="G95" s="17"/>
      <c r="H95" s="11">
        <f t="shared" si="58"/>
        <v>0</v>
      </c>
      <c r="I95" s="11"/>
      <c r="J95" s="11"/>
      <c r="K95" s="11"/>
      <c r="L95" s="13">
        <f t="shared" si="59"/>
        <v>0.2</v>
      </c>
      <c r="M95" s="13">
        <f t="shared" si="60"/>
        <v>0.2</v>
      </c>
      <c r="N95" s="13">
        <f t="shared" si="60"/>
        <v>0</v>
      </c>
      <c r="O95" s="13">
        <f t="shared" si="60"/>
        <v>0</v>
      </c>
    </row>
    <row r="96" spans="1:15" ht="15" customHeight="1" x14ac:dyDescent="0.25">
      <c r="A96" s="33" t="s">
        <v>139</v>
      </c>
      <c r="B96" s="35" t="s">
        <v>395</v>
      </c>
      <c r="C96" s="79" t="s">
        <v>51</v>
      </c>
      <c r="D96" s="17">
        <f>E96+G96</f>
        <v>0.1</v>
      </c>
      <c r="E96" s="17">
        <v>0.1</v>
      </c>
      <c r="F96" s="17"/>
      <c r="G96" s="17"/>
      <c r="H96" s="11">
        <f>I96+K96</f>
        <v>0</v>
      </c>
      <c r="I96" s="11"/>
      <c r="J96" s="11"/>
      <c r="K96" s="11"/>
      <c r="L96" s="13">
        <f>M96+O96</f>
        <v>0.1</v>
      </c>
      <c r="M96" s="13">
        <f>E96+I96</f>
        <v>0.1</v>
      </c>
      <c r="N96" s="13">
        <f>F96+J96</f>
        <v>0</v>
      </c>
      <c r="O96" s="13">
        <f>G96+K96</f>
        <v>0</v>
      </c>
    </row>
    <row r="97" spans="1:15" ht="15" customHeight="1" x14ac:dyDescent="0.25">
      <c r="A97" s="33" t="s">
        <v>164</v>
      </c>
      <c r="B97" s="35" t="s">
        <v>41</v>
      </c>
      <c r="C97" s="79" t="s">
        <v>51</v>
      </c>
      <c r="D97" s="17">
        <f t="shared" si="57"/>
        <v>0.5</v>
      </c>
      <c r="E97" s="17">
        <v>0.5</v>
      </c>
      <c r="F97" s="17"/>
      <c r="G97" s="17"/>
      <c r="H97" s="11">
        <f t="shared" si="58"/>
        <v>0</v>
      </c>
      <c r="I97" s="11"/>
      <c r="J97" s="11"/>
      <c r="K97" s="11"/>
      <c r="L97" s="13">
        <f t="shared" si="59"/>
        <v>0.5</v>
      </c>
      <c r="M97" s="13">
        <f t="shared" si="60"/>
        <v>0.5</v>
      </c>
      <c r="N97" s="13">
        <f t="shared" si="60"/>
        <v>0</v>
      </c>
      <c r="O97" s="13">
        <f t="shared" si="60"/>
        <v>0</v>
      </c>
    </row>
    <row r="98" spans="1:15" ht="15" customHeight="1" x14ac:dyDescent="0.25">
      <c r="A98" s="33" t="s">
        <v>140</v>
      </c>
      <c r="B98" s="30" t="s">
        <v>161</v>
      </c>
      <c r="C98" s="31" t="s">
        <v>51</v>
      </c>
      <c r="D98" s="17">
        <f t="shared" si="57"/>
        <v>0.1</v>
      </c>
      <c r="E98" s="17">
        <v>0.1</v>
      </c>
      <c r="F98" s="17"/>
      <c r="G98" s="17"/>
      <c r="H98" s="11">
        <f t="shared" si="58"/>
        <v>0</v>
      </c>
      <c r="I98" s="11"/>
      <c r="J98" s="11"/>
      <c r="K98" s="11"/>
      <c r="L98" s="13">
        <f t="shared" si="59"/>
        <v>0.1</v>
      </c>
      <c r="M98" s="13">
        <f t="shared" si="60"/>
        <v>0.1</v>
      </c>
      <c r="N98" s="13">
        <f t="shared" si="60"/>
        <v>0</v>
      </c>
      <c r="O98" s="13">
        <f t="shared" si="60"/>
        <v>0</v>
      </c>
    </row>
    <row r="99" spans="1:15" ht="15" customHeight="1" x14ac:dyDescent="0.25">
      <c r="A99" s="33" t="s">
        <v>183</v>
      </c>
      <c r="B99" s="30" t="s">
        <v>153</v>
      </c>
      <c r="C99" s="31" t="s">
        <v>51</v>
      </c>
      <c r="D99" s="17">
        <f t="shared" si="57"/>
        <v>0.4</v>
      </c>
      <c r="E99" s="17">
        <v>0.4</v>
      </c>
      <c r="F99" s="17"/>
      <c r="G99" s="17"/>
      <c r="H99" s="11">
        <f t="shared" si="58"/>
        <v>0</v>
      </c>
      <c r="I99" s="11"/>
      <c r="J99" s="11"/>
      <c r="K99" s="11"/>
      <c r="L99" s="13">
        <f t="shared" si="59"/>
        <v>0.4</v>
      </c>
      <c r="M99" s="13">
        <f t="shared" si="60"/>
        <v>0.4</v>
      </c>
      <c r="N99" s="13">
        <f t="shared" si="60"/>
        <v>0</v>
      </c>
      <c r="O99" s="13">
        <f t="shared" si="60"/>
        <v>0</v>
      </c>
    </row>
    <row r="100" spans="1:15" ht="15" customHeight="1" x14ac:dyDescent="0.25">
      <c r="A100" s="33" t="s">
        <v>184</v>
      </c>
      <c r="B100" s="30" t="s">
        <v>34</v>
      </c>
      <c r="C100" s="31" t="s">
        <v>51</v>
      </c>
      <c r="D100" s="17">
        <f t="shared" si="57"/>
        <v>0.4</v>
      </c>
      <c r="E100" s="17">
        <v>0.4</v>
      </c>
      <c r="F100" s="17"/>
      <c r="G100" s="17"/>
      <c r="H100" s="11">
        <f t="shared" si="58"/>
        <v>0</v>
      </c>
      <c r="I100" s="11"/>
      <c r="J100" s="11"/>
      <c r="K100" s="11"/>
      <c r="L100" s="13">
        <f t="shared" si="59"/>
        <v>0.4</v>
      </c>
      <c r="M100" s="13">
        <f t="shared" si="60"/>
        <v>0.4</v>
      </c>
      <c r="N100" s="13">
        <f t="shared" si="60"/>
        <v>0</v>
      </c>
      <c r="O100" s="13">
        <f t="shared" si="60"/>
        <v>0</v>
      </c>
    </row>
    <row r="101" spans="1:15" ht="15" customHeight="1" x14ac:dyDescent="0.25">
      <c r="A101" s="33" t="s">
        <v>185</v>
      </c>
      <c r="B101" s="30" t="s">
        <v>36</v>
      </c>
      <c r="C101" s="31" t="s">
        <v>51</v>
      </c>
      <c r="D101" s="17">
        <f t="shared" si="57"/>
        <v>0.1</v>
      </c>
      <c r="E101" s="17">
        <v>0.1</v>
      </c>
      <c r="F101" s="17"/>
      <c r="G101" s="17"/>
      <c r="H101" s="11">
        <f t="shared" si="58"/>
        <v>0</v>
      </c>
      <c r="I101" s="11"/>
      <c r="J101" s="11"/>
      <c r="K101" s="11"/>
      <c r="L101" s="13">
        <f t="shared" si="59"/>
        <v>0.1</v>
      </c>
      <c r="M101" s="13">
        <f t="shared" si="60"/>
        <v>0.1</v>
      </c>
      <c r="N101" s="13">
        <f t="shared" si="60"/>
        <v>0</v>
      </c>
      <c r="O101" s="13">
        <f t="shared" si="60"/>
        <v>0</v>
      </c>
    </row>
    <row r="102" spans="1:15" ht="15" customHeight="1" x14ac:dyDescent="0.25">
      <c r="A102" s="33" t="s">
        <v>186</v>
      </c>
      <c r="B102" s="30" t="s">
        <v>38</v>
      </c>
      <c r="C102" s="31" t="s">
        <v>51</v>
      </c>
      <c r="D102" s="17">
        <f t="shared" si="57"/>
        <v>0.2</v>
      </c>
      <c r="E102" s="17">
        <v>0.2</v>
      </c>
      <c r="F102" s="17"/>
      <c r="G102" s="17"/>
      <c r="H102" s="11">
        <f t="shared" si="58"/>
        <v>0</v>
      </c>
      <c r="I102" s="11"/>
      <c r="J102" s="11"/>
      <c r="K102" s="11"/>
      <c r="L102" s="13">
        <f t="shared" si="59"/>
        <v>0.2</v>
      </c>
      <c r="M102" s="13">
        <f t="shared" si="60"/>
        <v>0.2</v>
      </c>
      <c r="N102" s="13">
        <f t="shared" si="60"/>
        <v>0</v>
      </c>
      <c r="O102" s="13">
        <f t="shared" si="60"/>
        <v>0</v>
      </c>
    </row>
    <row r="103" spans="1:15" ht="16.5" customHeight="1" x14ac:dyDescent="0.25">
      <c r="A103" s="33" t="s">
        <v>187</v>
      </c>
      <c r="B103" s="13" t="s">
        <v>37</v>
      </c>
      <c r="C103" s="31" t="s">
        <v>51</v>
      </c>
      <c r="D103" s="17">
        <f t="shared" si="57"/>
        <v>0.9</v>
      </c>
      <c r="E103" s="17">
        <v>0.9</v>
      </c>
      <c r="F103" s="17"/>
      <c r="G103" s="17"/>
      <c r="H103" s="11">
        <f t="shared" si="58"/>
        <v>0</v>
      </c>
      <c r="I103" s="11"/>
      <c r="J103" s="11"/>
      <c r="K103" s="11"/>
      <c r="L103" s="13">
        <f t="shared" si="59"/>
        <v>0.9</v>
      </c>
      <c r="M103" s="13">
        <f t="shared" si="60"/>
        <v>0.9</v>
      </c>
      <c r="N103" s="13">
        <f t="shared" si="60"/>
        <v>0</v>
      </c>
      <c r="O103" s="13">
        <f t="shared" si="60"/>
        <v>0</v>
      </c>
    </row>
    <row r="104" spans="1:15" x14ac:dyDescent="0.25">
      <c r="A104" s="33" t="s">
        <v>188</v>
      </c>
      <c r="B104" s="36" t="s">
        <v>35</v>
      </c>
      <c r="C104" s="16" t="s">
        <v>51</v>
      </c>
      <c r="D104" s="17">
        <f t="shared" si="57"/>
        <v>0.3</v>
      </c>
      <c r="E104" s="17">
        <v>0.3</v>
      </c>
      <c r="F104" s="17"/>
      <c r="G104" s="17"/>
      <c r="H104" s="11">
        <f t="shared" si="58"/>
        <v>0</v>
      </c>
      <c r="I104" s="11"/>
      <c r="J104" s="11"/>
      <c r="K104" s="11"/>
      <c r="L104" s="13">
        <f t="shared" si="59"/>
        <v>0.3</v>
      </c>
      <c r="M104" s="13">
        <f t="shared" si="60"/>
        <v>0.3</v>
      </c>
      <c r="N104" s="13">
        <f t="shared" si="60"/>
        <v>0</v>
      </c>
      <c r="O104" s="13">
        <f t="shared" si="60"/>
        <v>0</v>
      </c>
    </row>
    <row r="105" spans="1:15" ht="15" customHeight="1" x14ac:dyDescent="0.25">
      <c r="A105" s="33" t="s">
        <v>189</v>
      </c>
      <c r="B105" s="37" t="s">
        <v>40</v>
      </c>
      <c r="C105" s="16" t="s">
        <v>51</v>
      </c>
      <c r="D105" s="17">
        <f t="shared" si="57"/>
        <v>0.9</v>
      </c>
      <c r="E105" s="17">
        <v>0.9</v>
      </c>
      <c r="F105" s="17"/>
      <c r="G105" s="17"/>
      <c r="H105" s="11">
        <f t="shared" si="58"/>
        <v>0</v>
      </c>
      <c r="I105" s="11"/>
      <c r="J105" s="11"/>
      <c r="K105" s="11"/>
      <c r="L105" s="13">
        <f t="shared" si="59"/>
        <v>0.9</v>
      </c>
      <c r="M105" s="13">
        <f t="shared" si="60"/>
        <v>0.9</v>
      </c>
      <c r="N105" s="13">
        <f t="shared" si="60"/>
        <v>0</v>
      </c>
      <c r="O105" s="13">
        <f t="shared" si="60"/>
        <v>0</v>
      </c>
    </row>
    <row r="106" spans="1:15" ht="15" customHeight="1" x14ac:dyDescent="0.25">
      <c r="A106" s="33" t="s">
        <v>190</v>
      </c>
      <c r="B106" s="36" t="s">
        <v>49</v>
      </c>
      <c r="C106" s="16" t="s">
        <v>51</v>
      </c>
      <c r="D106" s="17">
        <f t="shared" si="57"/>
        <v>0.3</v>
      </c>
      <c r="E106" s="17">
        <v>0.3</v>
      </c>
      <c r="F106" s="17">
        <v>0.2</v>
      </c>
      <c r="G106" s="17"/>
      <c r="H106" s="11">
        <f t="shared" si="58"/>
        <v>0</v>
      </c>
      <c r="I106" s="11"/>
      <c r="J106" s="11"/>
      <c r="K106" s="11"/>
      <c r="L106" s="13">
        <f t="shared" si="59"/>
        <v>0.3</v>
      </c>
      <c r="M106" s="13">
        <f t="shared" si="60"/>
        <v>0.3</v>
      </c>
      <c r="N106" s="13">
        <f t="shared" si="60"/>
        <v>0.2</v>
      </c>
      <c r="O106" s="13">
        <f t="shared" si="60"/>
        <v>0</v>
      </c>
    </row>
    <row r="107" spans="1:15" ht="15" customHeight="1" x14ac:dyDescent="0.25">
      <c r="A107" s="33" t="s">
        <v>191</v>
      </c>
      <c r="B107" s="36" t="s">
        <v>48</v>
      </c>
      <c r="C107" s="16" t="s">
        <v>51</v>
      </c>
      <c r="D107" s="17">
        <f t="shared" si="57"/>
        <v>7.8</v>
      </c>
      <c r="E107" s="17">
        <v>7.8</v>
      </c>
      <c r="F107" s="17">
        <v>5.6</v>
      </c>
      <c r="G107" s="17"/>
      <c r="H107" s="11">
        <f t="shared" si="58"/>
        <v>0</v>
      </c>
      <c r="I107" s="11"/>
      <c r="J107" s="11"/>
      <c r="K107" s="11"/>
      <c r="L107" s="13">
        <f t="shared" si="59"/>
        <v>7.8</v>
      </c>
      <c r="M107" s="13">
        <f t="shared" ref="M107:O130" si="61">E107+I107</f>
        <v>7.8</v>
      </c>
      <c r="N107" s="13">
        <f t="shared" si="61"/>
        <v>5.6</v>
      </c>
      <c r="O107" s="13">
        <f t="shared" si="61"/>
        <v>0</v>
      </c>
    </row>
    <row r="108" spans="1:15" ht="15" customHeight="1" x14ac:dyDescent="0.25">
      <c r="A108" s="33" t="s">
        <v>192</v>
      </c>
      <c r="B108" s="36" t="s">
        <v>65</v>
      </c>
      <c r="C108" s="16" t="s">
        <v>51</v>
      </c>
      <c r="D108" s="17">
        <f t="shared" si="57"/>
        <v>0.5</v>
      </c>
      <c r="E108" s="17">
        <v>0.5</v>
      </c>
      <c r="F108" s="17"/>
      <c r="G108" s="17"/>
      <c r="H108" s="11">
        <f t="shared" si="58"/>
        <v>0</v>
      </c>
      <c r="I108" s="11"/>
      <c r="J108" s="11"/>
      <c r="K108" s="11"/>
      <c r="L108" s="13">
        <f t="shared" si="59"/>
        <v>0.5</v>
      </c>
      <c r="M108" s="13">
        <f t="shared" si="61"/>
        <v>0.5</v>
      </c>
      <c r="N108" s="13">
        <f t="shared" si="61"/>
        <v>0</v>
      </c>
      <c r="O108" s="13">
        <f t="shared" si="61"/>
        <v>0</v>
      </c>
    </row>
    <row r="109" spans="1:15" ht="15" customHeight="1" x14ac:dyDescent="0.25">
      <c r="A109" s="33" t="s">
        <v>193</v>
      </c>
      <c r="B109" s="36" t="s">
        <v>50</v>
      </c>
      <c r="C109" s="16" t="s">
        <v>51</v>
      </c>
      <c r="D109" s="17">
        <f t="shared" si="57"/>
        <v>1.8</v>
      </c>
      <c r="E109" s="17">
        <v>1.8</v>
      </c>
      <c r="F109" s="17"/>
      <c r="G109" s="17"/>
      <c r="H109" s="11">
        <f t="shared" si="58"/>
        <v>0</v>
      </c>
      <c r="I109" s="11"/>
      <c r="J109" s="11"/>
      <c r="K109" s="11"/>
      <c r="L109" s="13">
        <f t="shared" si="59"/>
        <v>1.8</v>
      </c>
      <c r="M109" s="13">
        <f t="shared" si="61"/>
        <v>1.8</v>
      </c>
      <c r="N109" s="13">
        <f t="shared" si="61"/>
        <v>0</v>
      </c>
      <c r="O109" s="13">
        <f t="shared" si="61"/>
        <v>0</v>
      </c>
    </row>
    <row r="110" spans="1:15" ht="15" customHeight="1" x14ac:dyDescent="0.25">
      <c r="A110" s="33" t="s">
        <v>141</v>
      </c>
      <c r="B110" s="36" t="s">
        <v>167</v>
      </c>
      <c r="C110" s="16" t="s">
        <v>51</v>
      </c>
      <c r="D110" s="17">
        <f t="shared" si="57"/>
        <v>0.3</v>
      </c>
      <c r="E110" s="17">
        <v>0.3</v>
      </c>
      <c r="F110" s="17"/>
      <c r="G110" s="17"/>
      <c r="H110" s="11">
        <f t="shared" si="58"/>
        <v>0</v>
      </c>
      <c r="I110" s="11"/>
      <c r="J110" s="11"/>
      <c r="K110" s="11"/>
      <c r="L110" s="13">
        <f t="shared" si="59"/>
        <v>0.3</v>
      </c>
      <c r="M110" s="13">
        <f t="shared" si="61"/>
        <v>0.3</v>
      </c>
      <c r="N110" s="13">
        <f t="shared" si="61"/>
        <v>0</v>
      </c>
      <c r="O110" s="13">
        <f t="shared" si="61"/>
        <v>0</v>
      </c>
    </row>
    <row r="111" spans="1:15" ht="15.95" customHeight="1" x14ac:dyDescent="0.25">
      <c r="A111" s="451" t="s">
        <v>142</v>
      </c>
      <c r="B111" s="22" t="s">
        <v>177</v>
      </c>
      <c r="C111" s="26"/>
      <c r="D111" s="251">
        <f>E111+G111</f>
        <v>16.100000000000001</v>
      </c>
      <c r="E111" s="24">
        <f>SUM(E91:E110)</f>
        <v>16.100000000000001</v>
      </c>
      <c r="F111" s="24">
        <f>SUM(F91:F110)</f>
        <v>5.8</v>
      </c>
      <c r="G111" s="24">
        <f>SUM(G91:G110)</f>
        <v>0</v>
      </c>
      <c r="H111" s="25">
        <f t="shared" si="58"/>
        <v>0</v>
      </c>
      <c r="I111" s="25">
        <f t="shared" ref="I111:K111" si="62">SUM(I91:I110)</f>
        <v>0</v>
      </c>
      <c r="J111" s="25">
        <f t="shared" si="62"/>
        <v>0</v>
      </c>
      <c r="K111" s="25">
        <f t="shared" si="62"/>
        <v>0</v>
      </c>
      <c r="L111" s="22">
        <f t="shared" si="59"/>
        <v>16.100000000000001</v>
      </c>
      <c r="M111" s="22">
        <f t="shared" ref="M111:O111" si="63">SUM(M91:M110)</f>
        <v>16.100000000000001</v>
      </c>
      <c r="N111" s="22">
        <f t="shared" si="63"/>
        <v>5.8</v>
      </c>
      <c r="O111" s="22">
        <f t="shared" si="63"/>
        <v>0</v>
      </c>
    </row>
    <row r="112" spans="1:15" ht="15.95" customHeight="1" x14ac:dyDescent="0.25">
      <c r="A112" s="33" t="s">
        <v>143</v>
      </c>
      <c r="B112" s="513" t="s">
        <v>66</v>
      </c>
      <c r="C112" s="514"/>
      <c r="D112" s="514"/>
      <c r="E112" s="514"/>
      <c r="F112" s="514"/>
      <c r="G112" s="514"/>
      <c r="H112" s="514"/>
      <c r="I112" s="514"/>
      <c r="J112" s="514"/>
      <c r="K112" s="514"/>
      <c r="L112" s="514"/>
      <c r="M112" s="514"/>
      <c r="N112" s="514"/>
      <c r="O112" s="514"/>
    </row>
    <row r="113" spans="1:15" ht="15" customHeight="1" x14ac:dyDescent="0.25">
      <c r="A113" s="39" t="s">
        <v>144</v>
      </c>
      <c r="B113" s="30" t="s">
        <v>57</v>
      </c>
      <c r="C113" s="40" t="s">
        <v>30</v>
      </c>
      <c r="D113" s="17">
        <f t="shared" ref="D113" si="64">E113+G113</f>
        <v>0.2</v>
      </c>
      <c r="E113" s="17">
        <v>0.2</v>
      </c>
      <c r="F113" s="17"/>
      <c r="G113" s="17"/>
      <c r="H113" s="11">
        <f t="shared" si="58"/>
        <v>0</v>
      </c>
      <c r="I113" s="11"/>
      <c r="J113" s="11"/>
      <c r="K113" s="11"/>
      <c r="L113" s="13">
        <f t="shared" si="59"/>
        <v>0.2</v>
      </c>
      <c r="M113" s="13">
        <f t="shared" si="61"/>
        <v>0.2</v>
      </c>
      <c r="N113" s="13">
        <f t="shared" si="61"/>
        <v>0</v>
      </c>
      <c r="O113" s="13">
        <f t="shared" si="61"/>
        <v>0</v>
      </c>
    </row>
    <row r="114" spans="1:15" ht="15.95" customHeight="1" x14ac:dyDescent="0.25">
      <c r="A114" s="449" t="s">
        <v>145</v>
      </c>
      <c r="B114" s="45" t="s">
        <v>179</v>
      </c>
      <c r="C114" s="80"/>
      <c r="D114" s="251">
        <f>E114+G114</f>
        <v>0.2</v>
      </c>
      <c r="E114" s="24">
        <f>SUM(E113:E113)</f>
        <v>0.2</v>
      </c>
      <c r="F114" s="24">
        <f>SUM(F113:F113)</f>
        <v>0</v>
      </c>
      <c r="G114" s="24">
        <f>SUM(G113:G113)</f>
        <v>0</v>
      </c>
      <c r="H114" s="25">
        <f t="shared" si="58"/>
        <v>0</v>
      </c>
      <c r="I114" s="25">
        <f t="shared" ref="I114:K114" si="65">SUM(I113:I113)</f>
        <v>0</v>
      </c>
      <c r="J114" s="25">
        <f t="shared" si="65"/>
        <v>0</v>
      </c>
      <c r="K114" s="25">
        <f t="shared" si="65"/>
        <v>0</v>
      </c>
      <c r="L114" s="22">
        <f t="shared" si="59"/>
        <v>0.2</v>
      </c>
      <c r="M114" s="22">
        <f t="shared" ref="M114:O114" si="66">SUM(M113:M113)</f>
        <v>0.2</v>
      </c>
      <c r="N114" s="22">
        <f t="shared" si="66"/>
        <v>0</v>
      </c>
      <c r="O114" s="22">
        <f t="shared" si="66"/>
        <v>0</v>
      </c>
    </row>
    <row r="115" spans="1:15" ht="15.95" customHeight="1" x14ac:dyDescent="0.25">
      <c r="A115" s="33" t="s">
        <v>146</v>
      </c>
      <c r="B115" s="513" t="s">
        <v>68</v>
      </c>
      <c r="C115" s="514"/>
      <c r="D115" s="514"/>
      <c r="E115" s="514"/>
      <c r="F115" s="514"/>
      <c r="G115" s="514"/>
      <c r="H115" s="514"/>
      <c r="I115" s="514"/>
      <c r="J115" s="514"/>
      <c r="K115" s="514"/>
      <c r="L115" s="514"/>
      <c r="M115" s="514"/>
      <c r="N115" s="514"/>
      <c r="O115" s="515"/>
    </row>
    <row r="116" spans="1:15" ht="15" customHeight="1" x14ac:dyDescent="0.25">
      <c r="A116" s="33" t="s">
        <v>147</v>
      </c>
      <c r="B116" s="12" t="s">
        <v>52</v>
      </c>
      <c r="C116" s="8" t="s">
        <v>24</v>
      </c>
      <c r="D116" s="9">
        <f>E116+G116</f>
        <v>0.1</v>
      </c>
      <c r="E116" s="43">
        <v>0.1</v>
      </c>
      <c r="F116" s="43"/>
      <c r="G116" s="43"/>
      <c r="H116" s="10">
        <f t="shared" si="58"/>
        <v>0</v>
      </c>
      <c r="I116" s="10"/>
      <c r="J116" s="10"/>
      <c r="K116" s="10"/>
      <c r="L116" s="12">
        <f t="shared" si="59"/>
        <v>0.1</v>
      </c>
      <c r="M116" s="12">
        <f t="shared" si="61"/>
        <v>0.1</v>
      </c>
      <c r="N116" s="12">
        <f>F116+J116</f>
        <v>0</v>
      </c>
      <c r="O116" s="12">
        <f t="shared" si="61"/>
        <v>0</v>
      </c>
    </row>
    <row r="117" spans="1:15" ht="15" customHeight="1" x14ac:dyDescent="0.25">
      <c r="A117" s="33" t="s">
        <v>148</v>
      </c>
      <c r="B117" s="13" t="s">
        <v>53</v>
      </c>
      <c r="C117" s="16" t="s">
        <v>24</v>
      </c>
      <c r="D117" s="17">
        <f>E117+G117</f>
        <v>0.1</v>
      </c>
      <c r="E117" s="17">
        <v>0.1</v>
      </c>
      <c r="F117" s="17"/>
      <c r="G117" s="17"/>
      <c r="H117" s="11">
        <f t="shared" si="58"/>
        <v>0</v>
      </c>
      <c r="I117" s="11"/>
      <c r="J117" s="11"/>
      <c r="K117" s="11"/>
      <c r="L117" s="13">
        <f t="shared" si="59"/>
        <v>0.1</v>
      </c>
      <c r="M117" s="13">
        <f t="shared" si="61"/>
        <v>0.1</v>
      </c>
      <c r="N117" s="13">
        <f t="shared" si="61"/>
        <v>0</v>
      </c>
      <c r="O117" s="13">
        <f t="shared" si="61"/>
        <v>0</v>
      </c>
    </row>
    <row r="118" spans="1:15" ht="15" customHeight="1" x14ac:dyDescent="0.25">
      <c r="A118" s="39" t="s">
        <v>149</v>
      </c>
      <c r="B118" s="13" t="s">
        <v>167</v>
      </c>
      <c r="C118" s="16" t="s">
        <v>24</v>
      </c>
      <c r="D118" s="17">
        <f>E118+G118</f>
        <v>0.1</v>
      </c>
      <c r="E118" s="44">
        <v>0.1</v>
      </c>
      <c r="F118" s="44"/>
      <c r="G118" s="44"/>
      <c r="H118" s="11">
        <f t="shared" si="58"/>
        <v>0</v>
      </c>
      <c r="I118" s="11"/>
      <c r="J118" s="11"/>
      <c r="K118" s="11"/>
      <c r="L118" s="13">
        <f t="shared" si="59"/>
        <v>0.1</v>
      </c>
      <c r="M118" s="13">
        <f t="shared" si="61"/>
        <v>0.1</v>
      </c>
      <c r="N118" s="13">
        <f t="shared" si="61"/>
        <v>0</v>
      </c>
      <c r="O118" s="13">
        <f t="shared" si="61"/>
        <v>0</v>
      </c>
    </row>
    <row r="119" spans="1:15" ht="15.95" customHeight="1" x14ac:dyDescent="0.25">
      <c r="A119" s="449" t="s">
        <v>150</v>
      </c>
      <c r="B119" s="81" t="s">
        <v>180</v>
      </c>
      <c r="C119" s="82"/>
      <c r="D119" s="251">
        <f>E119+G119</f>
        <v>0.30000000000000004</v>
      </c>
      <c r="E119" s="24">
        <f>SUM(E116:E118)</f>
        <v>0.30000000000000004</v>
      </c>
      <c r="F119" s="24">
        <f>SUM(F116:F118)</f>
        <v>0</v>
      </c>
      <c r="G119" s="24">
        <f>SUM(G116:G118)</f>
        <v>0</v>
      </c>
      <c r="H119" s="11">
        <f t="shared" si="58"/>
        <v>0</v>
      </c>
      <c r="I119" s="25">
        <f t="shared" ref="I119:K119" si="67">SUM(I116:I118)</f>
        <v>0</v>
      </c>
      <c r="J119" s="25">
        <f t="shared" si="67"/>
        <v>0</v>
      </c>
      <c r="K119" s="25">
        <f t="shared" si="67"/>
        <v>0</v>
      </c>
      <c r="L119" s="22">
        <f t="shared" si="59"/>
        <v>0.30000000000000004</v>
      </c>
      <c r="M119" s="22">
        <f t="shared" ref="M119:O119" si="68">SUM(M116:M118)</f>
        <v>0.30000000000000004</v>
      </c>
      <c r="N119" s="22">
        <f t="shared" si="68"/>
        <v>0</v>
      </c>
      <c r="O119" s="22">
        <f t="shared" si="68"/>
        <v>0</v>
      </c>
    </row>
    <row r="120" spans="1:15" ht="18" customHeight="1" x14ac:dyDescent="0.25">
      <c r="A120" s="33" t="s">
        <v>151</v>
      </c>
      <c r="B120" s="591" t="s">
        <v>493</v>
      </c>
      <c r="C120" s="591"/>
      <c r="D120" s="591"/>
      <c r="E120" s="591"/>
      <c r="F120" s="591"/>
      <c r="G120" s="591"/>
      <c r="H120" s="591"/>
      <c r="I120" s="591"/>
      <c r="J120" s="591"/>
      <c r="K120" s="591"/>
      <c r="L120" s="591"/>
      <c r="M120" s="591"/>
      <c r="N120" s="591"/>
      <c r="O120" s="591"/>
    </row>
    <row r="121" spans="1:15" ht="15.75" customHeight="1" x14ac:dyDescent="0.25">
      <c r="A121" s="33" t="s">
        <v>467</v>
      </c>
      <c r="B121" s="513" t="s">
        <v>59</v>
      </c>
      <c r="C121" s="514"/>
      <c r="D121" s="514"/>
      <c r="E121" s="514"/>
      <c r="F121" s="514"/>
      <c r="G121" s="514"/>
      <c r="H121" s="514"/>
      <c r="I121" s="514"/>
      <c r="J121" s="514"/>
      <c r="K121" s="514"/>
      <c r="L121" s="514"/>
      <c r="M121" s="514"/>
      <c r="N121" s="514"/>
      <c r="O121" s="515"/>
    </row>
    <row r="122" spans="1:15" ht="15" customHeight="1" x14ac:dyDescent="0.25">
      <c r="A122" s="33" t="s">
        <v>468</v>
      </c>
      <c r="B122" s="13" t="s">
        <v>20</v>
      </c>
      <c r="C122" s="31" t="s">
        <v>31</v>
      </c>
      <c r="D122" s="17">
        <f t="shared" ref="D122:D123" si="69">E122+G122</f>
        <v>1.6</v>
      </c>
      <c r="E122" s="17">
        <v>1.6</v>
      </c>
      <c r="F122" s="17"/>
      <c r="G122" s="17"/>
      <c r="H122" s="11">
        <f t="shared" ref="H122:H124" si="70">I122+K122</f>
        <v>0</v>
      </c>
      <c r="I122" s="11"/>
      <c r="J122" s="11"/>
      <c r="K122" s="11"/>
      <c r="L122" s="13">
        <f t="shared" ref="L122:L124" si="71">M122+O122</f>
        <v>1.6</v>
      </c>
      <c r="M122" s="13">
        <f t="shared" ref="M122:O123" si="72">E122+I122</f>
        <v>1.6</v>
      </c>
      <c r="N122" s="13">
        <f t="shared" si="72"/>
        <v>0</v>
      </c>
      <c r="O122" s="13">
        <f t="shared" si="72"/>
        <v>0</v>
      </c>
    </row>
    <row r="123" spans="1:15" ht="15" hidden="1" customHeight="1" x14ac:dyDescent="0.25">
      <c r="A123" s="39" t="s">
        <v>471</v>
      </c>
      <c r="B123" s="36" t="s">
        <v>13</v>
      </c>
      <c r="C123" s="16" t="s">
        <v>9</v>
      </c>
      <c r="D123" s="17">
        <f t="shared" si="69"/>
        <v>0</v>
      </c>
      <c r="E123" s="17"/>
      <c r="F123" s="17"/>
      <c r="G123" s="17"/>
      <c r="H123" s="11">
        <f t="shared" si="70"/>
        <v>0</v>
      </c>
      <c r="I123" s="11"/>
      <c r="J123" s="11"/>
      <c r="K123" s="11"/>
      <c r="L123" s="13">
        <f t="shared" si="71"/>
        <v>0</v>
      </c>
      <c r="M123" s="13">
        <f t="shared" si="72"/>
        <v>0</v>
      </c>
      <c r="N123" s="13">
        <f t="shared" si="72"/>
        <v>0</v>
      </c>
      <c r="O123" s="13">
        <f t="shared" si="72"/>
        <v>0</v>
      </c>
    </row>
    <row r="124" spans="1:15" ht="15" customHeight="1" x14ac:dyDescent="0.25">
      <c r="A124" s="451" t="s">
        <v>490</v>
      </c>
      <c r="B124" s="22" t="s">
        <v>175</v>
      </c>
      <c r="C124" s="29"/>
      <c r="D124" s="251">
        <f>E124+G124</f>
        <v>1.6</v>
      </c>
      <c r="E124" s="24">
        <f>SUM(E122:E123)</f>
        <v>1.6</v>
      </c>
      <c r="F124" s="24">
        <f>SUM(F122:F123)</f>
        <v>0</v>
      </c>
      <c r="G124" s="24">
        <f>SUM(G122:G123)</f>
        <v>0</v>
      </c>
      <c r="H124" s="25">
        <f t="shared" si="70"/>
        <v>0</v>
      </c>
      <c r="I124" s="25">
        <f>SUM(I122:I123)</f>
        <v>0</v>
      </c>
      <c r="J124" s="25">
        <f>SUM(J122:J123)</f>
        <v>0</v>
      </c>
      <c r="K124" s="25">
        <f>SUM(K122:K123)</f>
        <v>0</v>
      </c>
      <c r="L124" s="22">
        <f t="shared" si="71"/>
        <v>1.6</v>
      </c>
      <c r="M124" s="22">
        <f>SUM(M122:M123)</f>
        <v>1.6</v>
      </c>
      <c r="N124" s="22">
        <f>SUM(N122:N123)</f>
        <v>0</v>
      </c>
      <c r="O124" s="22">
        <f>SUM(O122:O123)</f>
        <v>0</v>
      </c>
    </row>
    <row r="125" spans="1:15" ht="18" customHeight="1" x14ac:dyDescent="0.25">
      <c r="A125" s="33" t="s">
        <v>470</v>
      </c>
      <c r="B125" s="591" t="s">
        <v>494</v>
      </c>
      <c r="C125" s="591"/>
      <c r="D125" s="591"/>
      <c r="E125" s="591"/>
      <c r="F125" s="591"/>
      <c r="G125" s="591"/>
      <c r="H125" s="591"/>
      <c r="I125" s="591"/>
      <c r="J125" s="591"/>
      <c r="K125" s="591"/>
      <c r="L125" s="591"/>
      <c r="M125" s="591"/>
      <c r="N125" s="591"/>
      <c r="O125" s="591"/>
    </row>
    <row r="126" spans="1:15" ht="15.75" customHeight="1" x14ac:dyDescent="0.25">
      <c r="A126" s="33" t="s">
        <v>471</v>
      </c>
      <c r="B126" s="513" t="s">
        <v>66</v>
      </c>
      <c r="C126" s="514"/>
      <c r="D126" s="514"/>
      <c r="E126" s="514"/>
      <c r="F126" s="514"/>
      <c r="G126" s="514"/>
      <c r="H126" s="514"/>
      <c r="I126" s="514"/>
      <c r="J126" s="514"/>
      <c r="K126" s="514"/>
      <c r="L126" s="514"/>
      <c r="M126" s="514"/>
      <c r="N126" s="514"/>
      <c r="O126" s="514"/>
    </row>
    <row r="127" spans="1:15" ht="15" customHeight="1" x14ac:dyDescent="0.25">
      <c r="A127" s="39" t="s">
        <v>472</v>
      </c>
      <c r="B127" s="13" t="s">
        <v>20</v>
      </c>
      <c r="C127" s="40" t="s">
        <v>30</v>
      </c>
      <c r="D127" s="17">
        <f t="shared" ref="D127:D128" si="73">E127+G127</f>
        <v>92.7</v>
      </c>
      <c r="E127" s="17"/>
      <c r="F127" s="17"/>
      <c r="G127" s="17">
        <v>92.7</v>
      </c>
      <c r="H127" s="11">
        <f t="shared" ref="H127:H129" si="74">I127+K127</f>
        <v>0</v>
      </c>
      <c r="I127" s="11"/>
      <c r="J127" s="11"/>
      <c r="K127" s="11"/>
      <c r="L127" s="13">
        <f t="shared" ref="L127:L129" si="75">M127+O127</f>
        <v>92.7</v>
      </c>
      <c r="M127" s="13">
        <f t="shared" ref="M127:O128" si="76">E127+I127</f>
        <v>0</v>
      </c>
      <c r="N127" s="13">
        <f t="shared" si="76"/>
        <v>0</v>
      </c>
      <c r="O127" s="13">
        <f t="shared" si="76"/>
        <v>92.7</v>
      </c>
    </row>
    <row r="128" spans="1:15" ht="15" hidden="1" customHeight="1" x14ac:dyDescent="0.25">
      <c r="A128" s="39" t="s">
        <v>476</v>
      </c>
      <c r="B128" s="36" t="s">
        <v>13</v>
      </c>
      <c r="C128" s="16" t="s">
        <v>9</v>
      </c>
      <c r="D128" s="17">
        <f t="shared" si="73"/>
        <v>0</v>
      </c>
      <c r="E128" s="17"/>
      <c r="F128" s="17"/>
      <c r="G128" s="17"/>
      <c r="H128" s="11">
        <f t="shared" si="74"/>
        <v>0</v>
      </c>
      <c r="I128" s="11"/>
      <c r="J128" s="11"/>
      <c r="K128" s="11"/>
      <c r="L128" s="13">
        <f t="shared" si="75"/>
        <v>0</v>
      </c>
      <c r="M128" s="13">
        <f t="shared" si="76"/>
        <v>0</v>
      </c>
      <c r="N128" s="13">
        <f t="shared" si="76"/>
        <v>0</v>
      </c>
      <c r="O128" s="13">
        <f t="shared" si="76"/>
        <v>0</v>
      </c>
    </row>
    <row r="129" spans="1:16" ht="15" customHeight="1" x14ac:dyDescent="0.25">
      <c r="A129" s="449" t="s">
        <v>473</v>
      </c>
      <c r="B129" s="22" t="s">
        <v>179</v>
      </c>
      <c r="C129" s="29"/>
      <c r="D129" s="251">
        <f>E129+G129</f>
        <v>92.7</v>
      </c>
      <c r="E129" s="24">
        <f>SUM(E127:E128)</f>
        <v>0</v>
      </c>
      <c r="F129" s="24">
        <f>SUM(F127:F128)</f>
        <v>0</v>
      </c>
      <c r="G129" s="24">
        <f>SUM(G127:G128)</f>
        <v>92.7</v>
      </c>
      <c r="H129" s="25">
        <f t="shared" si="74"/>
        <v>0</v>
      </c>
      <c r="I129" s="25">
        <f>SUM(I127:I128)</f>
        <v>0</v>
      </c>
      <c r="J129" s="25">
        <f>SUM(J127:J128)</f>
        <v>0</v>
      </c>
      <c r="K129" s="25">
        <f>SUM(K127:K128)</f>
        <v>0</v>
      </c>
      <c r="L129" s="22">
        <f t="shared" si="75"/>
        <v>92.7</v>
      </c>
      <c r="M129" s="22">
        <f>SUM(M127:M128)</f>
        <v>0</v>
      </c>
      <c r="N129" s="22">
        <f>SUM(N127:N128)</f>
        <v>0</v>
      </c>
      <c r="O129" s="22">
        <f>SUM(O127:O128)</f>
        <v>92.7</v>
      </c>
    </row>
    <row r="130" spans="1:16" ht="15.75" customHeight="1" x14ac:dyDescent="0.25">
      <c r="A130" s="39" t="s">
        <v>491</v>
      </c>
      <c r="B130" s="591" t="s">
        <v>495</v>
      </c>
      <c r="C130" s="591"/>
      <c r="D130" s="591"/>
      <c r="E130" s="591"/>
      <c r="F130" s="591"/>
      <c r="G130" s="591"/>
      <c r="H130" s="591"/>
      <c r="I130" s="591"/>
      <c r="J130" s="591"/>
      <c r="K130" s="591"/>
      <c r="L130" s="591"/>
      <c r="M130" s="591"/>
      <c r="N130" s="591"/>
      <c r="O130" s="591"/>
    </row>
    <row r="131" spans="1:16" ht="15.75" customHeight="1" x14ac:dyDescent="0.25">
      <c r="A131" s="33" t="s">
        <v>474</v>
      </c>
      <c r="B131" s="513" t="s">
        <v>171</v>
      </c>
      <c r="C131" s="514"/>
      <c r="D131" s="514"/>
      <c r="E131" s="514"/>
      <c r="F131" s="514"/>
      <c r="G131" s="514"/>
      <c r="H131" s="514"/>
      <c r="I131" s="514"/>
      <c r="J131" s="514"/>
      <c r="K131" s="514"/>
      <c r="L131" s="514"/>
      <c r="M131" s="514"/>
      <c r="N131" s="514"/>
      <c r="O131" s="515"/>
    </row>
    <row r="132" spans="1:16" ht="15" customHeight="1" x14ac:dyDescent="0.25">
      <c r="A132" s="33" t="s">
        <v>475</v>
      </c>
      <c r="B132" s="13" t="s">
        <v>20</v>
      </c>
      <c r="C132" s="16" t="s">
        <v>51</v>
      </c>
      <c r="D132" s="17">
        <f t="shared" ref="D132:D133" si="77">E132+G132</f>
        <v>1</v>
      </c>
      <c r="E132" s="17">
        <v>1</v>
      </c>
      <c r="F132" s="17">
        <v>0.4</v>
      </c>
      <c r="G132" s="17"/>
      <c r="H132" s="11">
        <f t="shared" ref="H132:H134" si="78">I132+K132</f>
        <v>0</v>
      </c>
      <c r="I132" s="11"/>
      <c r="J132" s="11"/>
      <c r="K132" s="11"/>
      <c r="L132" s="13">
        <f t="shared" ref="L132:L134" si="79">M132+O132</f>
        <v>1</v>
      </c>
      <c r="M132" s="13">
        <f t="shared" ref="M132:O133" si="80">E132+I132</f>
        <v>1</v>
      </c>
      <c r="N132" s="13">
        <f t="shared" si="80"/>
        <v>0.4</v>
      </c>
      <c r="O132" s="13">
        <f t="shared" si="80"/>
        <v>0</v>
      </c>
    </row>
    <row r="133" spans="1:16" ht="15" hidden="1" customHeight="1" x14ac:dyDescent="0.25">
      <c r="A133" s="33" t="s">
        <v>476</v>
      </c>
      <c r="B133" s="36" t="s">
        <v>13</v>
      </c>
      <c r="C133" s="16" t="s">
        <v>9</v>
      </c>
      <c r="D133" s="17">
        <f t="shared" si="77"/>
        <v>0</v>
      </c>
      <c r="E133" s="17"/>
      <c r="F133" s="17"/>
      <c r="G133" s="17"/>
      <c r="H133" s="11">
        <f t="shared" si="78"/>
        <v>0</v>
      </c>
      <c r="I133" s="11"/>
      <c r="J133" s="11"/>
      <c r="K133" s="11"/>
      <c r="L133" s="13">
        <f t="shared" si="79"/>
        <v>0</v>
      </c>
      <c r="M133" s="13">
        <f t="shared" si="80"/>
        <v>0</v>
      </c>
      <c r="N133" s="13">
        <f t="shared" si="80"/>
        <v>0</v>
      </c>
      <c r="O133" s="13">
        <f t="shared" si="80"/>
        <v>0</v>
      </c>
    </row>
    <row r="134" spans="1:16" ht="15" customHeight="1" x14ac:dyDescent="0.25">
      <c r="A134" s="449" t="s">
        <v>476</v>
      </c>
      <c r="B134" s="22" t="s">
        <v>177</v>
      </c>
      <c r="C134" s="29"/>
      <c r="D134" s="251">
        <f>E134+G134</f>
        <v>1</v>
      </c>
      <c r="E134" s="24">
        <f>SUM(E132:E133)</f>
        <v>1</v>
      </c>
      <c r="F134" s="24">
        <f>SUM(F132:F133)</f>
        <v>0.4</v>
      </c>
      <c r="G134" s="24">
        <f>SUM(G132:G133)</f>
        <v>0</v>
      </c>
      <c r="H134" s="25">
        <f t="shared" si="78"/>
        <v>0</v>
      </c>
      <c r="I134" s="25">
        <f>SUM(I132:I133)</f>
        <v>0</v>
      </c>
      <c r="J134" s="25">
        <f>SUM(J132:J133)</f>
        <v>0</v>
      </c>
      <c r="K134" s="25">
        <f>SUM(K132:K133)</f>
        <v>0</v>
      </c>
      <c r="L134" s="22">
        <f t="shared" si="79"/>
        <v>1</v>
      </c>
      <c r="M134" s="22">
        <f>SUM(M132:M133)</f>
        <v>1</v>
      </c>
      <c r="N134" s="22">
        <f>SUM(N132:N133)</f>
        <v>0.4</v>
      </c>
      <c r="O134" s="22">
        <f>SUM(O132:O133)</f>
        <v>0</v>
      </c>
    </row>
    <row r="135" spans="1:16" ht="15.95" customHeight="1" x14ac:dyDescent="0.25">
      <c r="A135" s="39" t="s">
        <v>477</v>
      </c>
      <c r="B135" s="591" t="s">
        <v>68</v>
      </c>
      <c r="C135" s="591"/>
      <c r="D135" s="591"/>
      <c r="E135" s="591"/>
      <c r="F135" s="591"/>
      <c r="G135" s="591"/>
      <c r="H135" s="591"/>
      <c r="I135" s="591"/>
      <c r="J135" s="591"/>
      <c r="K135" s="591"/>
      <c r="L135" s="591"/>
      <c r="M135" s="591"/>
      <c r="N135" s="591"/>
      <c r="O135" s="591"/>
    </row>
    <row r="136" spans="1:16" ht="15" customHeight="1" x14ac:dyDescent="0.25">
      <c r="A136" s="39" t="s">
        <v>478</v>
      </c>
      <c r="B136" s="13" t="s">
        <v>20</v>
      </c>
      <c r="C136" s="8" t="s">
        <v>24</v>
      </c>
      <c r="D136" s="9">
        <f>E136+G136</f>
        <v>16</v>
      </c>
      <c r="E136" s="43">
        <v>3.7</v>
      </c>
      <c r="F136" s="43">
        <v>1.1000000000000001</v>
      </c>
      <c r="G136" s="43">
        <v>12.3</v>
      </c>
      <c r="H136" s="10">
        <f t="shared" ref="H136:H138" si="81">I136+K136</f>
        <v>0</v>
      </c>
      <c r="I136" s="10">
        <v>-1.9</v>
      </c>
      <c r="J136" s="10">
        <v>-0.2</v>
      </c>
      <c r="K136" s="10">
        <v>1.9</v>
      </c>
      <c r="L136" s="12">
        <f t="shared" ref="L136:L138" si="82">M136+O136</f>
        <v>16</v>
      </c>
      <c r="M136" s="12">
        <f t="shared" ref="M136:N137" si="83">E136+I136</f>
        <v>1.8000000000000003</v>
      </c>
      <c r="N136" s="12">
        <f>F136+J136</f>
        <v>0.90000000000000013</v>
      </c>
      <c r="O136" s="12">
        <f t="shared" ref="O136:O137" si="84">G136+K136</f>
        <v>14.200000000000001</v>
      </c>
    </row>
    <row r="137" spans="1:16" ht="15" customHeight="1" x14ac:dyDescent="0.25">
      <c r="A137" s="39" t="s">
        <v>479</v>
      </c>
      <c r="B137" s="13" t="s">
        <v>53</v>
      </c>
      <c r="C137" s="16" t="s">
        <v>24</v>
      </c>
      <c r="D137" s="17">
        <f>E137+G137</f>
        <v>43.1</v>
      </c>
      <c r="E137" s="17">
        <v>43.1</v>
      </c>
      <c r="F137" s="17">
        <v>31.4</v>
      </c>
      <c r="G137" s="17"/>
      <c r="H137" s="11">
        <f t="shared" si="81"/>
        <v>0</v>
      </c>
      <c r="I137" s="11"/>
      <c r="J137" s="11"/>
      <c r="K137" s="11"/>
      <c r="L137" s="13">
        <f t="shared" si="82"/>
        <v>43.1</v>
      </c>
      <c r="M137" s="13">
        <f t="shared" si="83"/>
        <v>43.1</v>
      </c>
      <c r="N137" s="13">
        <f t="shared" si="83"/>
        <v>31.4</v>
      </c>
      <c r="O137" s="13">
        <f t="shared" si="84"/>
        <v>0</v>
      </c>
    </row>
    <row r="138" spans="1:16" ht="15.95" customHeight="1" x14ac:dyDescent="0.25">
      <c r="A138" s="449" t="s">
        <v>480</v>
      </c>
      <c r="B138" s="45" t="s">
        <v>180</v>
      </c>
      <c r="C138" s="424"/>
      <c r="D138" s="251">
        <f>E138+G138</f>
        <v>59.100000000000009</v>
      </c>
      <c r="E138" s="24">
        <f>SUM(E136:E137)</f>
        <v>46.800000000000004</v>
      </c>
      <c r="F138" s="24">
        <f>SUM(F136:F137)</f>
        <v>32.5</v>
      </c>
      <c r="G138" s="24">
        <f>SUM(G136:G137)</f>
        <v>12.3</v>
      </c>
      <c r="H138" s="11">
        <f t="shared" si="81"/>
        <v>0</v>
      </c>
      <c r="I138" s="25">
        <f>SUM(I136:I137)</f>
        <v>-1.9</v>
      </c>
      <c r="J138" s="25">
        <f>SUM(J136:J137)</f>
        <v>-0.2</v>
      </c>
      <c r="K138" s="25">
        <f>SUM(K136:K137)</f>
        <v>1.9</v>
      </c>
      <c r="L138" s="22">
        <f t="shared" si="82"/>
        <v>59.1</v>
      </c>
      <c r="M138" s="22">
        <f>SUM(M136:M137)</f>
        <v>44.9</v>
      </c>
      <c r="N138" s="22">
        <f>SUM(N136:N137)</f>
        <v>32.299999999999997</v>
      </c>
      <c r="O138" s="22">
        <f>SUM(O136:O137)</f>
        <v>14.200000000000001</v>
      </c>
    </row>
    <row r="139" spans="1:16" x14ac:dyDescent="0.25">
      <c r="A139" s="452" t="s">
        <v>481</v>
      </c>
      <c r="B139" s="427" t="s">
        <v>172</v>
      </c>
      <c r="C139" s="408"/>
      <c r="D139" s="251">
        <f>D141+D142+D143+D144+D145</f>
        <v>780.6</v>
      </c>
      <c r="E139" s="24">
        <f t="shared" ref="E139:O139" si="85">E141+E142+E143+E144+E145</f>
        <v>572.4</v>
      </c>
      <c r="F139" s="24">
        <f t="shared" si="85"/>
        <v>38.699999999999996</v>
      </c>
      <c r="G139" s="24">
        <f t="shared" si="85"/>
        <v>208.20000000000002</v>
      </c>
      <c r="H139" s="11">
        <f t="shared" si="85"/>
        <v>0</v>
      </c>
      <c r="I139" s="25">
        <f t="shared" si="85"/>
        <v>-1.9</v>
      </c>
      <c r="J139" s="25">
        <f t="shared" si="85"/>
        <v>-0.2</v>
      </c>
      <c r="K139" s="25">
        <f t="shared" si="85"/>
        <v>1.9</v>
      </c>
      <c r="L139" s="22">
        <f t="shared" si="85"/>
        <v>780.6</v>
      </c>
      <c r="M139" s="22">
        <f t="shared" si="85"/>
        <v>570.5</v>
      </c>
      <c r="N139" s="22">
        <f t="shared" si="85"/>
        <v>38.499999999999993</v>
      </c>
      <c r="O139" s="22">
        <f t="shared" si="85"/>
        <v>210.1</v>
      </c>
      <c r="P139" s="406"/>
    </row>
    <row r="140" spans="1:16" ht="15" customHeight="1" x14ac:dyDescent="0.25">
      <c r="A140" s="453"/>
      <c r="B140" s="422" t="s">
        <v>194</v>
      </c>
      <c r="C140" s="425"/>
      <c r="D140" s="307"/>
      <c r="E140" s="176"/>
      <c r="F140" s="177"/>
      <c r="G140" s="177"/>
      <c r="H140" s="178"/>
      <c r="I140" s="178"/>
      <c r="J140" s="179"/>
      <c r="K140" s="179"/>
      <c r="L140" s="180"/>
      <c r="M140" s="180"/>
      <c r="N140" s="181"/>
      <c r="O140" s="181"/>
    </row>
    <row r="141" spans="1:16" x14ac:dyDescent="0.25">
      <c r="A141" s="453"/>
      <c r="B141" s="423" t="s">
        <v>482</v>
      </c>
      <c r="C141" s="425"/>
      <c r="D141" s="304">
        <f>E141+G141</f>
        <v>607.4</v>
      </c>
      <c r="E141" s="89">
        <f>E19+E25+E58+E69+E75</f>
        <v>505.9</v>
      </c>
      <c r="F141" s="89">
        <f>F19+F25+F58+F69+F75</f>
        <v>0</v>
      </c>
      <c r="G141" s="89">
        <f>G19+G25+G58+G69+G75</f>
        <v>101.5</v>
      </c>
      <c r="H141" s="93">
        <f>I141+K141</f>
        <v>0</v>
      </c>
      <c r="I141" s="93">
        <f>I19+I25+I58+I69+I75</f>
        <v>0</v>
      </c>
      <c r="J141" s="93">
        <f>J19+J25+J58+J69+J75</f>
        <v>0</v>
      </c>
      <c r="K141" s="93">
        <f>K19+K25+K58+K69+K75</f>
        <v>0</v>
      </c>
      <c r="L141" s="94">
        <f>M141+O141</f>
        <v>607.4</v>
      </c>
      <c r="M141" s="94">
        <f>M19+M25+M58+M69+M75</f>
        <v>505.9</v>
      </c>
      <c r="N141" s="94">
        <f>N19+N25+N58+N69+N75</f>
        <v>0</v>
      </c>
      <c r="O141" s="94">
        <f>O19+O25+O58+O69+O75</f>
        <v>101.5</v>
      </c>
    </row>
    <row r="142" spans="1:16" x14ac:dyDescent="0.25">
      <c r="A142" s="453"/>
      <c r="B142" s="423" t="s">
        <v>501</v>
      </c>
      <c r="C142" s="425"/>
      <c r="D142" s="304">
        <f t="shared" ref="D142:D144" si="86">E142+G142</f>
        <v>18.8</v>
      </c>
      <c r="E142" s="89">
        <f>E81+E86+E89+E111+E114+E119</f>
        <v>17.100000000000001</v>
      </c>
      <c r="F142" s="89">
        <f>F81+F86+F89+F111+F114+F119</f>
        <v>5.8</v>
      </c>
      <c r="G142" s="89">
        <f>G81+G86+G89+G111+G114+G119</f>
        <v>1.7</v>
      </c>
      <c r="H142" s="93">
        <f t="shared" ref="H142:H145" si="87">I142+K142</f>
        <v>0</v>
      </c>
      <c r="I142" s="93">
        <f>I81+I86+I89+I111+I114+I119</f>
        <v>0</v>
      </c>
      <c r="J142" s="93">
        <f>J81+J86+J89+J111+J114+J119</f>
        <v>0</v>
      </c>
      <c r="K142" s="93">
        <f>K81+K86+K89+K111+K114+K119</f>
        <v>0</v>
      </c>
      <c r="L142" s="94">
        <f t="shared" ref="L142:L145" si="88">M142+O142</f>
        <v>18.8</v>
      </c>
      <c r="M142" s="94">
        <f>M81+M86+M89+M111+M114+M119</f>
        <v>17.100000000000001</v>
      </c>
      <c r="N142" s="94">
        <f>N81+N86+N89+N111+N114+N119</f>
        <v>5.8</v>
      </c>
      <c r="O142" s="94">
        <f>O81+O86+O89+O111+O114+O119</f>
        <v>1.7</v>
      </c>
    </row>
    <row r="143" spans="1:16" x14ac:dyDescent="0.25">
      <c r="A143" s="453"/>
      <c r="B143" s="423" t="s">
        <v>497</v>
      </c>
      <c r="C143" s="425"/>
      <c r="D143" s="304">
        <f t="shared" si="86"/>
        <v>1.6</v>
      </c>
      <c r="E143" s="89">
        <f>E124</f>
        <v>1.6</v>
      </c>
      <c r="F143" s="89">
        <f>F124</f>
        <v>0</v>
      </c>
      <c r="G143" s="89">
        <f>G124</f>
        <v>0</v>
      </c>
      <c r="H143" s="93">
        <f t="shared" si="87"/>
        <v>0</v>
      </c>
      <c r="I143" s="93">
        <f>I124</f>
        <v>0</v>
      </c>
      <c r="J143" s="93">
        <f>J124</f>
        <v>0</v>
      </c>
      <c r="K143" s="93">
        <f>K124</f>
        <v>0</v>
      </c>
      <c r="L143" s="94">
        <f t="shared" si="88"/>
        <v>1.6</v>
      </c>
      <c r="M143" s="94">
        <f>M124</f>
        <v>1.6</v>
      </c>
      <c r="N143" s="94">
        <f>N124</f>
        <v>0</v>
      </c>
      <c r="O143" s="94">
        <f>O124</f>
        <v>0</v>
      </c>
    </row>
    <row r="144" spans="1:16" x14ac:dyDescent="0.25">
      <c r="A144" s="453"/>
      <c r="B144" s="423" t="s">
        <v>499</v>
      </c>
      <c r="C144" s="425"/>
      <c r="D144" s="304">
        <f t="shared" si="86"/>
        <v>92.7</v>
      </c>
      <c r="E144" s="89">
        <f>E129</f>
        <v>0</v>
      </c>
      <c r="F144" s="89">
        <f>F129</f>
        <v>0</v>
      </c>
      <c r="G144" s="89">
        <f>G129</f>
        <v>92.7</v>
      </c>
      <c r="H144" s="93">
        <f t="shared" si="87"/>
        <v>0</v>
      </c>
      <c r="I144" s="93">
        <f>I129</f>
        <v>0</v>
      </c>
      <c r="J144" s="93">
        <f>J129</f>
        <v>0</v>
      </c>
      <c r="K144" s="93">
        <f>K129</f>
        <v>0</v>
      </c>
      <c r="L144" s="94">
        <f t="shared" si="88"/>
        <v>92.7</v>
      </c>
      <c r="M144" s="94">
        <f>M129</f>
        <v>0</v>
      </c>
      <c r="N144" s="94">
        <f>N129</f>
        <v>0</v>
      </c>
      <c r="O144" s="94">
        <f>O129</f>
        <v>92.7</v>
      </c>
    </row>
    <row r="145" spans="1:17" ht="26.25" x14ac:dyDescent="0.25">
      <c r="A145" s="454"/>
      <c r="B145" s="428" t="s">
        <v>500</v>
      </c>
      <c r="C145" s="426"/>
      <c r="D145" s="304">
        <f>E145+G145</f>
        <v>60.100000000000009</v>
      </c>
      <c r="E145" s="89">
        <f>E134+E138</f>
        <v>47.800000000000004</v>
      </c>
      <c r="F145" s="89">
        <f t="shared" ref="F145:G145" si="89">F134+F138</f>
        <v>32.9</v>
      </c>
      <c r="G145" s="89">
        <f t="shared" si="89"/>
        <v>12.3</v>
      </c>
      <c r="H145" s="93">
        <f t="shared" si="87"/>
        <v>0</v>
      </c>
      <c r="I145" s="93">
        <f t="shared" ref="I145:O145" si="90">I134+I138</f>
        <v>-1.9</v>
      </c>
      <c r="J145" s="93">
        <f t="shared" si="90"/>
        <v>-0.2</v>
      </c>
      <c r="K145" s="93">
        <f t="shared" si="90"/>
        <v>1.9</v>
      </c>
      <c r="L145" s="94">
        <f t="shared" si="88"/>
        <v>60.1</v>
      </c>
      <c r="M145" s="94">
        <f t="shared" ref="M145" si="91">M134+M138</f>
        <v>45.9</v>
      </c>
      <c r="N145" s="94">
        <f t="shared" si="90"/>
        <v>32.699999999999996</v>
      </c>
      <c r="O145" s="94">
        <f t="shared" si="90"/>
        <v>14.200000000000001</v>
      </c>
    </row>
    <row r="146" spans="1:17" ht="12.75" customHeight="1" x14ac:dyDescent="0.25">
      <c r="A146" s="99"/>
      <c r="B146" s="115"/>
      <c r="C146" s="116"/>
      <c r="D146" s="51"/>
      <c r="E146" s="51"/>
      <c r="F146" s="101"/>
      <c r="G146" s="101"/>
      <c r="H146" s="101"/>
      <c r="I146" s="101"/>
      <c r="J146" s="101"/>
      <c r="K146" s="101"/>
      <c r="L146" s="101"/>
      <c r="M146" s="101"/>
      <c r="N146" s="101"/>
      <c r="P146" s="67" t="s">
        <v>305</v>
      </c>
      <c r="Q146" s="68">
        <f>SUMIF(C15:C138,1,L15:L138)</f>
        <v>24.9</v>
      </c>
    </row>
    <row r="147" spans="1:17" x14ac:dyDescent="0.25">
      <c r="A147" s="99"/>
      <c r="B147" s="7"/>
      <c r="C147" s="102"/>
      <c r="D147" s="7"/>
      <c r="E147" s="7"/>
      <c r="F147" s="103"/>
      <c r="G147" s="7"/>
      <c r="H147" s="7"/>
      <c r="I147" s="7"/>
      <c r="J147" s="7"/>
      <c r="K147" s="7"/>
      <c r="L147" s="7"/>
      <c r="M147" s="7"/>
      <c r="N147" s="7"/>
      <c r="P147" s="67" t="s">
        <v>306</v>
      </c>
      <c r="Q147" s="68">
        <f>SUMIF(C15:C138,2,L15:L138)</f>
        <v>0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P148" s="67" t="s">
        <v>307</v>
      </c>
      <c r="Q148" s="68">
        <f>SUMIF(C15:C138,3,L15:L138)</f>
        <v>17.900000000000002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P149" s="67" t="s">
        <v>308</v>
      </c>
      <c r="Q149" s="68">
        <f>SUMIF(C15:C138,4,L15:L138)</f>
        <v>87.4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P150" s="67" t="s">
        <v>311</v>
      </c>
      <c r="Q150" s="68">
        <f>SUMIF(C15:C138,5,L15:L138)</f>
        <v>75.599999999999994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P151" s="67" t="s">
        <v>309</v>
      </c>
      <c r="Q151" s="68">
        <f>SUMIF(C15:C138,6,L15:L138)</f>
        <v>56.3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P152" s="67" t="s">
        <v>310</v>
      </c>
      <c r="Q152" s="68">
        <f>SUMIF(C15:C138,7,L15:L138)</f>
        <v>1.7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P153" s="67" t="s">
        <v>312</v>
      </c>
      <c r="Q153" s="68">
        <f>SUMIF(C15:C138,8,L15:L138)</f>
        <v>108.2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P154" s="67" t="s">
        <v>313</v>
      </c>
      <c r="Q154" s="68">
        <f>SUMIF(C15:C138,9,L15:L138)</f>
        <v>134.60000000000002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P155" s="67" t="s">
        <v>314</v>
      </c>
      <c r="Q155" s="68">
        <f>SUMIF(C15:C138,10,L15:L138)</f>
        <v>273.99999999999994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P156" s="72" t="s">
        <v>172</v>
      </c>
      <c r="Q156" s="73">
        <f>SUM(Q146:Q155)</f>
        <v>780.59999999999991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P157" s="74"/>
      <c r="Q157" s="74">
        <f>Q156-L139</f>
        <v>0</v>
      </c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pans="1:14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pans="1:14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pans="1:14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pans="1:14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pans="1:14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pans="1:14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pans="1:14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pans="1:14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pans="1:14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pans="1:14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pans="1:14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pans="1:14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pans="1:14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pans="1:14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pans="1:14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pans="1:14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pans="1:14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pans="1:14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pans="1:14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pans="1:14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pans="1:14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pans="1:14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pans="1:14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pans="1:14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pans="1:14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pans="1:14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pans="1:14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pans="1:14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pans="1:14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pans="1:14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pans="1:14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pans="1:14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pans="1:14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pans="1:14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pans="1:14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pans="1:14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pans="1:14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pans="1:14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pans="1:14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pans="1:14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pans="1:14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pans="1:14" x14ac:dyDescent="0.25">
      <c r="C259" s="54"/>
    </row>
    <row r="260" spans="1:14" x14ac:dyDescent="0.25">
      <c r="C260" s="54"/>
    </row>
    <row r="261" spans="1:14" x14ac:dyDescent="0.25">
      <c r="C261" s="54"/>
    </row>
    <row r="262" spans="1:14" x14ac:dyDescent="0.25">
      <c r="C262" s="54"/>
    </row>
    <row r="263" spans="1:14" x14ac:dyDescent="0.25">
      <c r="C263" s="54"/>
    </row>
    <row r="264" spans="1:14" x14ac:dyDescent="0.25">
      <c r="C264" s="54"/>
    </row>
    <row r="265" spans="1:14" x14ac:dyDescent="0.25">
      <c r="C265" s="54"/>
    </row>
    <row r="266" spans="1:14" x14ac:dyDescent="0.25">
      <c r="C266" s="54"/>
    </row>
    <row r="267" spans="1:14" x14ac:dyDescent="0.25">
      <c r="C267" s="54"/>
    </row>
    <row r="268" spans="1:14" x14ac:dyDescent="0.25">
      <c r="C268" s="54"/>
    </row>
    <row r="269" spans="1:14" x14ac:dyDescent="0.25">
      <c r="C269" s="54"/>
    </row>
    <row r="270" spans="1:14" x14ac:dyDescent="0.25">
      <c r="C270" s="54"/>
    </row>
    <row r="271" spans="1:14" x14ac:dyDescent="0.25">
      <c r="C271" s="54"/>
    </row>
    <row r="272" spans="1:14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</sheetData>
  <mergeCells count="42">
    <mergeCell ref="B135:O135"/>
    <mergeCell ref="B77:O77"/>
    <mergeCell ref="B82:O82"/>
    <mergeCell ref="B87:O87"/>
    <mergeCell ref="B90:O90"/>
    <mergeCell ref="B112:O112"/>
    <mergeCell ref="B20:O20"/>
    <mergeCell ref="B26:O26"/>
    <mergeCell ref="B59:O59"/>
    <mergeCell ref="B70:O70"/>
    <mergeCell ref="B76:O76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F11"/>
    <mergeCell ref="B1:O1"/>
    <mergeCell ref="B2:O2"/>
    <mergeCell ref="B3:O3"/>
    <mergeCell ref="B4:O4"/>
    <mergeCell ref="B5:O5"/>
    <mergeCell ref="B6:O6"/>
    <mergeCell ref="G11:G12"/>
    <mergeCell ref="I11:J11"/>
    <mergeCell ref="K11:K12"/>
    <mergeCell ref="M11:N11"/>
    <mergeCell ref="O11:O12"/>
    <mergeCell ref="B13:O13"/>
    <mergeCell ref="B14:O14"/>
    <mergeCell ref="B115:O115"/>
    <mergeCell ref="B120:O120"/>
    <mergeCell ref="B121:O121"/>
    <mergeCell ref="B125:O125"/>
    <mergeCell ref="B126:O126"/>
    <mergeCell ref="B130:O130"/>
    <mergeCell ref="B131:O131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89" t="s">
        <v>328</v>
      </c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</row>
    <row r="2" spans="1:15" x14ac:dyDescent="0.25">
      <c r="B2" s="589" t="s">
        <v>450</v>
      </c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</row>
    <row r="3" spans="1:15" x14ac:dyDescent="0.25">
      <c r="B3" s="589" t="s">
        <v>511</v>
      </c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</row>
    <row r="4" spans="1:15" x14ac:dyDescent="0.25">
      <c r="B4" s="589" t="s">
        <v>350</v>
      </c>
      <c r="C4" s="589"/>
      <c r="D4" s="589"/>
      <c r="E4" s="589"/>
      <c r="F4" s="589"/>
      <c r="G4" s="589"/>
      <c r="H4" s="589"/>
      <c r="I4" s="589"/>
      <c r="J4" s="589"/>
      <c r="K4" s="589"/>
      <c r="L4" s="589"/>
      <c r="M4" s="589"/>
      <c r="N4" s="589"/>
    </row>
    <row r="5" spans="1:15" x14ac:dyDescent="0.25">
      <c r="B5" s="585" t="s">
        <v>526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1:15" x14ac:dyDescent="0.25">
      <c r="B6" s="585" t="s">
        <v>527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8" spans="1:15" x14ac:dyDescent="0.25">
      <c r="A8" s="496" t="s">
        <v>463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</row>
    <row r="9" spans="1:15" ht="17.25" customHeight="1" x14ac:dyDescent="0.25">
      <c r="A9" s="486"/>
      <c r="B9" s="486"/>
      <c r="C9" s="486"/>
      <c r="D9" s="88"/>
      <c r="E9" s="88"/>
      <c r="F9" s="88"/>
      <c r="G9" s="88"/>
      <c r="H9" s="88"/>
      <c r="I9" s="88"/>
      <c r="J9" s="88"/>
      <c r="K9" s="88"/>
      <c r="L9" s="88"/>
      <c r="M9" s="88"/>
      <c r="N9" s="5" t="s">
        <v>409</v>
      </c>
      <c r="O9" s="5"/>
    </row>
    <row r="10" spans="1:15" ht="15" customHeight="1" x14ac:dyDescent="0.25">
      <c r="A10" s="501" t="s">
        <v>5</v>
      </c>
      <c r="B10" s="504" t="s">
        <v>226</v>
      </c>
      <c r="C10" s="517" t="s">
        <v>336</v>
      </c>
      <c r="D10" s="521" t="s">
        <v>194</v>
      </c>
      <c r="E10" s="521"/>
      <c r="F10" s="522"/>
      <c r="G10" s="507" t="s">
        <v>338</v>
      </c>
      <c r="H10" s="510" t="s">
        <v>194</v>
      </c>
      <c r="I10" s="511"/>
      <c r="J10" s="512"/>
      <c r="K10" s="516" t="s">
        <v>0</v>
      </c>
      <c r="L10" s="524" t="s">
        <v>194</v>
      </c>
      <c r="M10" s="525"/>
      <c r="N10" s="526"/>
    </row>
    <row r="11" spans="1:15" ht="15" customHeight="1" x14ac:dyDescent="0.25">
      <c r="A11" s="502"/>
      <c r="B11" s="505"/>
      <c r="C11" s="518"/>
      <c r="D11" s="522" t="s">
        <v>1</v>
      </c>
      <c r="E11" s="530"/>
      <c r="F11" s="523" t="s">
        <v>2</v>
      </c>
      <c r="G11" s="508"/>
      <c r="H11" s="529" t="s">
        <v>1</v>
      </c>
      <c r="I11" s="529"/>
      <c r="J11" s="500" t="s">
        <v>2</v>
      </c>
      <c r="K11" s="516"/>
      <c r="L11" s="516" t="s">
        <v>1</v>
      </c>
      <c r="M11" s="516"/>
      <c r="N11" s="499" t="s">
        <v>2</v>
      </c>
    </row>
    <row r="12" spans="1:15" ht="28.5" customHeight="1" x14ac:dyDescent="0.25">
      <c r="A12" s="503"/>
      <c r="B12" s="506"/>
      <c r="C12" s="519"/>
      <c r="D12" s="467" t="s">
        <v>3</v>
      </c>
      <c r="E12" s="468" t="s">
        <v>4</v>
      </c>
      <c r="F12" s="523"/>
      <c r="G12" s="509"/>
      <c r="H12" s="476" t="s">
        <v>3</v>
      </c>
      <c r="I12" s="470" t="s">
        <v>4</v>
      </c>
      <c r="J12" s="500"/>
      <c r="K12" s="516"/>
      <c r="L12" s="465" t="s">
        <v>3</v>
      </c>
      <c r="M12" s="469" t="s">
        <v>4</v>
      </c>
      <c r="N12" s="499"/>
    </row>
    <row r="13" spans="1:15" ht="15" customHeight="1" x14ac:dyDescent="0.25">
      <c r="A13" s="6" t="s">
        <v>71</v>
      </c>
      <c r="B13" s="18" t="s">
        <v>6</v>
      </c>
      <c r="C13" s="17">
        <f>D13+F13</f>
        <v>6522.8</v>
      </c>
      <c r="D13" s="17">
        <f>'[1]4 pr._savarankiškos f-jos'!E83+'[1]5 pr._valstybinės f-jos'!E76+'[1]9 pr._įstaigų pajamos'!E39+'[1]10 pr._skolintos lėšos'!E25+'[1]11 pr._apyvartinės lėšos'!E19+'[1]11 pr._apyvartinės lėšos'!E81</f>
        <v>5138.7</v>
      </c>
      <c r="E13" s="17">
        <f>'[1]4 pr._savarankiškos f-jos'!F83+'[1]5 pr._valstybinės f-jos'!F76+'[1]9 pr._įstaigų pajamos'!F39+'[1]10 pr._skolintos lėšos'!F25+'[1]11 pr._apyvartinės lėšos'!F19+'[1]11 pr._apyvartinės lėšos'!F81</f>
        <v>2706.5</v>
      </c>
      <c r="F13" s="17">
        <f>'[1]4 pr._savarankiškos f-jos'!G83+'[1]5 pr._valstybinės f-jos'!G76+'[1]9 pr._įstaigų pajamos'!G39+'[1]10 pr._skolintos lėšos'!G25+'[1]11 pr._apyvartinės lėšos'!G19+'[1]11 pr._apyvartinės lėšos'!G81</f>
        <v>1384.1000000000001</v>
      </c>
      <c r="G13" s="11">
        <f t="shared" ref="G13:G19" si="0">H13+J13</f>
        <v>0</v>
      </c>
      <c r="H13" s="11">
        <f>'[1]4 pr._savarankiškos f-jos'!I83+'[1]5 pr._valstybinės f-jos'!I76+'[1]9 pr._įstaigų pajamos'!I39+'[1]10 pr._skolintos lėšos'!I25+'[1]11 pr._apyvartinės lėšos'!I19+'[1]11 pr._apyvartinės lėšos'!I81</f>
        <v>0</v>
      </c>
      <c r="I13" s="11">
        <f>'[1]4 pr._savarankiškos f-jos'!J83+'[1]5 pr._valstybinės f-jos'!J76+'[1]9 pr._įstaigų pajamos'!J39+'[1]10 pr._skolintos lėšos'!J25+'[1]11 pr._apyvartinės lėšos'!J19+'[1]11 pr._apyvartinės lėšos'!J81</f>
        <v>0</v>
      </c>
      <c r="J13" s="11">
        <f>'[1]4 pr._savarankiškos f-jos'!K83+'[1]5 pr._valstybinės f-jos'!K76+'[1]9 pr._įstaigų pajamos'!K39+'[1]10 pr._skolintos lėšos'!K25+'[1]11 pr._apyvartinės lėšos'!K19+'[1]11 pr._apyvartinės lėšos'!K81</f>
        <v>0</v>
      </c>
      <c r="K13" s="13">
        <f t="shared" ref="K13:K19" si="1">L13+N13</f>
        <v>6522.8</v>
      </c>
      <c r="L13" s="13">
        <f>'[1]4 pr._savarankiškos f-jos'!M83+'[1]5 pr._valstybinės f-jos'!M76+'[1]9 pr._įstaigų pajamos'!M39+'[1]10 pr._skolintos lėšos'!M25+'[1]11 pr._apyvartinės lėšos'!M19+'[1]11 pr._apyvartinės lėšos'!M81</f>
        <v>5138.7</v>
      </c>
      <c r="M13" s="13">
        <f>'[1]4 pr._savarankiškos f-jos'!N83+'[1]5 pr._valstybinės f-jos'!N76+'[1]9 pr._įstaigų pajamos'!N39+'[1]10 pr._skolintos lėšos'!N25+'[1]11 pr._apyvartinės lėšos'!N19+'[1]11 pr._apyvartinės lėšos'!N81</f>
        <v>2706.5</v>
      </c>
      <c r="N13" s="13">
        <f>'[1]4 pr._savarankiškos f-jos'!O83+'[1]5 pr._valstybinės f-jos'!O76+'[1]9 pr._įstaigų pajamos'!O39+'[1]10 pr._skolintos lėšos'!O25+'[1]11 pr._apyvartinės lėšos'!O19+'[1]11 pr._apyvartinės lėšos'!O81</f>
        <v>1384.1000000000001</v>
      </c>
    </row>
    <row r="14" spans="1:15" ht="15" customHeight="1" x14ac:dyDescent="0.25">
      <c r="A14" s="6" t="s">
        <v>182</v>
      </c>
      <c r="B14" s="18" t="s">
        <v>59</v>
      </c>
      <c r="C14" s="17">
        <f t="shared" ref="C14:C19" si="2">D14+F14</f>
        <v>2890.8999999999987</v>
      </c>
      <c r="D14" s="17">
        <f>'[1]4 pr._savarankiškos f-jos'!E137+'[1]8 pr._aplinkos apsaugos s. p.'!E13+'[1]9 pr._įstaigų pajamos'!E52+'[1]10 pr._skolintos lėšos'!E32+'[1]7 pr._kita dotacija'!E69+'[1]11 pr._apyvartinės lėšos'!E25+'[1]11 pr._apyvartinės lėšos'!E86+'[1]11 pr._apyvartinės lėšos'!E124</f>
        <v>2291.599999999999</v>
      </c>
      <c r="E14" s="17">
        <f>'[1]4 pr._savarankiškos f-jos'!F137+'[1]8 pr._aplinkos apsaugos s. p.'!F13+'[1]9 pr._įstaigų pajamos'!F52+'[1]10 pr._skolintos lėšos'!F32+'[1]7 pr._kita dotacija'!F69+'[1]11 pr._apyvartinės lėšos'!F25+'[1]11 pr._apyvartinės lėšos'!F86+'[1]11 pr._apyvartinės lėšos'!F124</f>
        <v>0</v>
      </c>
      <c r="F14" s="17">
        <f>'[1]4 pr._savarankiškos f-jos'!G137+'[1]8 pr._aplinkos apsaugos s. p.'!G13+'[1]9 pr._įstaigų pajamos'!G52+'[1]10 pr._skolintos lėšos'!G32+'[1]7 pr._kita dotacija'!G69+'[1]11 pr._apyvartinės lėšos'!G25+'[1]11 pr._apyvartinės lėšos'!G86+'[1]11 pr._apyvartinės lėšos'!G124</f>
        <v>599.29999999999995</v>
      </c>
      <c r="G14" s="11">
        <f t="shared" si="0"/>
        <v>0</v>
      </c>
      <c r="H14" s="11">
        <f>'[1]4 pr._savarankiškos f-jos'!I137+'[1]8 pr._aplinkos apsaugos s. p.'!I13+'[1]9 pr._įstaigų pajamos'!I52+'[1]10 pr._skolintos lėšos'!I32+'[1]7 pr._kita dotacija'!I69+'[1]11 pr._apyvartinės lėšos'!I25+'[1]11 pr._apyvartinės lėšos'!I86+'[1]11 pr._apyvartinės lėšos'!I124</f>
        <v>0</v>
      </c>
      <c r="I14" s="11">
        <f>'[1]4 pr._savarankiškos f-jos'!J137+'[1]8 pr._aplinkos apsaugos s. p.'!J13+'[1]9 pr._įstaigų pajamos'!J52+'[1]10 pr._skolintos lėšos'!J32+'[1]7 pr._kita dotacija'!J69+'[1]11 pr._apyvartinės lėšos'!J25+'[1]11 pr._apyvartinės lėšos'!J86+'[1]11 pr._apyvartinės lėšos'!J124</f>
        <v>0</v>
      </c>
      <c r="J14" s="11">
        <f>'[1]4 pr._savarankiškos f-jos'!K137+'[1]8 pr._aplinkos apsaugos s. p.'!K13+'[1]9 pr._įstaigų pajamos'!K52+'[1]10 pr._skolintos lėšos'!K32+'[1]7 pr._kita dotacija'!K69+'[1]11 pr._apyvartinės lėšos'!K25+'[1]11 pr._apyvartinės lėšos'!K86+'[1]11 pr._apyvartinės lėšos'!K124</f>
        <v>0</v>
      </c>
      <c r="K14" s="13">
        <f t="shared" si="1"/>
        <v>2890.8999999999987</v>
      </c>
      <c r="L14" s="13">
        <f>'[1]4 pr._savarankiškos f-jos'!M137+'[1]8 pr._aplinkos apsaugos s. p.'!M13+'[1]9 pr._įstaigų pajamos'!M52+'[1]10 pr._skolintos lėšos'!M32+'[1]7 pr._kita dotacija'!M69+'[1]11 pr._apyvartinės lėšos'!M25+'[1]11 pr._apyvartinės lėšos'!M86+'[1]11 pr._apyvartinės lėšos'!M124</f>
        <v>2291.599999999999</v>
      </c>
      <c r="M14" s="13">
        <f>'[1]4 pr._savarankiškos f-jos'!N137+'[1]8 pr._aplinkos apsaugos s. p.'!N13+'[1]9 pr._įstaigų pajamos'!N52+'[1]10 pr._skolintos lėšos'!N32+'[1]7 pr._kita dotacija'!N69+'[1]11 pr._apyvartinės lėšos'!N25+'[1]11 pr._apyvartinės lėšos'!N86+'[1]11 pr._apyvartinės lėšos'!N124</f>
        <v>0</v>
      </c>
      <c r="N14" s="13">
        <f>'[1]4 pr._savarankiškos f-jos'!O137+'[1]8 pr._aplinkos apsaugos s. p.'!O13+'[1]9 pr._įstaigų pajamos'!O52+'[1]10 pr._skolintos lėšos'!O32+'[1]7 pr._kita dotacija'!O69+'[1]11 pr._apyvartinės lėšos'!O25+'[1]11 pr._apyvartinės lėšos'!O86+'[1]11 pr._apyvartinės lėšos'!O124</f>
        <v>599.29999999999995</v>
      </c>
    </row>
    <row r="15" spans="1:15" ht="15.95" customHeight="1" x14ac:dyDescent="0.25">
      <c r="A15" s="6" t="s">
        <v>72</v>
      </c>
      <c r="B15" s="18" t="s">
        <v>63</v>
      </c>
      <c r="C15" s="17">
        <f t="shared" si="2"/>
        <v>377.90000000000003</v>
      </c>
      <c r="D15" s="17">
        <f>'[1]4 pr._savarankiškos f-jos'!E141+'[1]5 pr._valstybinės f-jos'!E82+'[1]8 pr._aplinkos apsaugos s. p.'!E16+'[1]9 pr._įstaigų pajamos'!E56+'[1]10 pr._skolintos lėšos'!E35+'[1]7 pr._kita dotacija'!E79+'[1]11 pr._apyvartinės lėšos'!E88</f>
        <v>268.70000000000005</v>
      </c>
      <c r="E15" s="17">
        <f>'[1]4 pr._savarankiškos f-jos'!F141+'[1]5 pr._valstybinės f-jos'!F82+'[1]8 pr._aplinkos apsaugos s. p.'!F16+'[1]9 pr._įstaigų pajamos'!F56+'[1]10 pr._skolintos lėšos'!F35+'[1]7 pr._kita dotacija'!F79+'[1]11 pr._apyvartinės lėšos'!F88</f>
        <v>121.4</v>
      </c>
      <c r="F15" s="17">
        <f>'[1]4 pr._savarankiškos f-jos'!G141+'[1]5 pr._valstybinės f-jos'!G82+'[1]8 pr._aplinkos apsaugos s. p.'!G16+'[1]9 pr._įstaigų pajamos'!G56+'[1]10 pr._skolintos lėšos'!G35+'[1]7 pr._kita dotacija'!G79+'[1]11 pr._apyvartinės lėšos'!G88</f>
        <v>109.2</v>
      </c>
      <c r="G15" s="11">
        <f t="shared" si="0"/>
        <v>125</v>
      </c>
      <c r="H15" s="11">
        <f>'[1]4 pr._savarankiškos f-jos'!I141+'[1]5 pr._valstybinės f-jos'!I82+'[1]8 pr._aplinkos apsaugos s. p.'!I16+'[1]9 pr._įstaigų pajamos'!I56+'[1]10 pr._skolintos lėšos'!I35+'[1]7 pr._kita dotacija'!I79+'[1]11 pr._apyvartinės lėšos'!I88</f>
        <v>0</v>
      </c>
      <c r="I15" s="11">
        <f>'[1]4 pr._savarankiškos f-jos'!J141+'[1]5 pr._valstybinės f-jos'!J82+'[1]8 pr._aplinkos apsaugos s. p.'!J16+'[1]9 pr._įstaigų pajamos'!J56+'[1]10 pr._skolintos lėšos'!J35+'[1]7 pr._kita dotacija'!J79+'[1]11 pr._apyvartinės lėšos'!J88</f>
        <v>0</v>
      </c>
      <c r="J15" s="11">
        <f>'[1]4 pr._savarankiškos f-jos'!K141+'[1]5 pr._valstybinės f-jos'!K82+'[1]8 pr._aplinkos apsaugos s. p.'!K16+'[1]9 pr._įstaigų pajamos'!K56+'[1]10 pr._skolintos lėšos'!K35+'[1]7 pr._kita dotacija'!K79+'[1]11 pr._apyvartinės lėšos'!K88</f>
        <v>125</v>
      </c>
      <c r="K15" s="13">
        <f t="shared" si="1"/>
        <v>502.90000000000003</v>
      </c>
      <c r="L15" s="13">
        <f>'[1]4 pr._savarankiškos f-jos'!M141+'[1]5 pr._valstybinės f-jos'!M82+'[1]8 pr._aplinkos apsaugos s. p.'!M16+'[1]9 pr._įstaigų pajamos'!M56+'[1]10 pr._skolintos lėšos'!M35+'[1]7 pr._kita dotacija'!M79+'[1]11 pr._apyvartinės lėšos'!M88</f>
        <v>268.70000000000005</v>
      </c>
      <c r="M15" s="13">
        <f>'[1]4 pr._savarankiškos f-jos'!N141+'[1]5 pr._valstybinės f-jos'!N82+'[1]8 pr._aplinkos apsaugos s. p.'!N16+'[1]9 pr._įstaigų pajamos'!N56+'[1]10 pr._skolintos lėšos'!N35+'[1]7 pr._kita dotacija'!N79+'[1]11 pr._apyvartinės lėšos'!N88</f>
        <v>121.4</v>
      </c>
      <c r="N15" s="13">
        <f>'[1]4 pr._savarankiškos f-jos'!O141+'[1]5 pr._valstybinės f-jos'!O82+'[1]8 pr._aplinkos apsaugos s. p.'!O16+'[1]9 pr._įstaigų pajamos'!O56+'[1]10 pr._skolintos lėšos'!O35+'[1]7 pr._kita dotacija'!O79+'[1]11 pr._apyvartinės lėšos'!O88</f>
        <v>234.2</v>
      </c>
    </row>
    <row r="16" spans="1:15" ht="15" customHeight="1" x14ac:dyDescent="0.25">
      <c r="A16" s="6" t="s">
        <v>73</v>
      </c>
      <c r="B16" s="18" t="s">
        <v>171</v>
      </c>
      <c r="C16" s="17">
        <f>D16+F16</f>
        <v>16462</v>
      </c>
      <c r="D16" s="17">
        <f>'[1]4 pr._savarankiškos f-jos'!E181+'[1]6 pr._mokinio krepšelis'!E51+'[1]7 pr._kita dotacija'!E161+'[1]9 pr._įstaigų pajamos'!E92+'[1]10 pr._skolintos lėšos'!E38+'[1]11 pr._apyvartinės lėšos'!E58+'[1]11 pr._apyvartinės lėšos'!E111+'[1]11 pr._apyvartinės lėšos'!E134</f>
        <v>16268.8</v>
      </c>
      <c r="E16" s="17">
        <f>'[1]4 pr._savarankiškos f-jos'!F181+'[1]6 pr._mokinio krepšelis'!F51+'[1]7 pr._kita dotacija'!F161+'[1]9 pr._įstaigų pajamos'!F92+'[1]10 pr._skolintos lėšos'!F38+'[1]11 pr._apyvartinės lėšos'!F58+'[1]11 pr._apyvartinės lėšos'!F111+'[1]11 pr._apyvartinės lėšos'!F134</f>
        <v>10552.600000000002</v>
      </c>
      <c r="F16" s="17">
        <f>'[1]4 pr._savarankiškos f-jos'!G181+'[1]6 pr._mokinio krepšelis'!G51+'[1]7 pr._kita dotacija'!G161+'[1]9 pr._įstaigų pajamos'!G92+'[1]10 pr._skolintos lėšos'!G38+'[1]11 pr._apyvartinės lėšos'!G58+'[1]11 pr._apyvartinės lėšos'!G111+'[1]11 pr._apyvartinės lėšos'!G134</f>
        <v>193.2</v>
      </c>
      <c r="G16" s="11">
        <f t="shared" si="0"/>
        <v>650</v>
      </c>
      <c r="H16" s="11">
        <f>'[1]4 pr._savarankiškos f-jos'!I181+'[1]6 pr._mokinio krepšelis'!I51+'[1]7 pr._kita dotacija'!I161+'[1]9 pr._įstaigų pajamos'!I92+'[1]10 pr._skolintos lėšos'!I38+'[1]11 pr._apyvartinės lėšos'!I58+'[1]11 pr._apyvartinės lėšos'!I111+'[1]11 pr._apyvartinės lėšos'!I134</f>
        <v>0</v>
      </c>
      <c r="I16" s="11">
        <f>'[1]4 pr._savarankiškos f-jos'!J181+'[1]6 pr._mokinio krepšelis'!J51+'[1]7 pr._kita dotacija'!J161+'[1]9 pr._įstaigų pajamos'!J92+'[1]10 pr._skolintos lėšos'!J38+'[1]11 pr._apyvartinės lėšos'!J58+'[1]11 pr._apyvartinės lėšos'!J111+'[1]11 pr._apyvartinės lėšos'!J134</f>
        <v>1.1000000000000001</v>
      </c>
      <c r="J16" s="11">
        <f>'[1]4 pr._savarankiškos f-jos'!K181+'[1]6 pr._mokinio krepšelis'!K51+'[1]7 pr._kita dotacija'!K161+'[1]9 pr._įstaigų pajamos'!K92+'[1]10 pr._skolintos lėšos'!K38+'[1]11 pr._apyvartinės lėšos'!K58+'[1]11 pr._apyvartinės lėšos'!K111+'[1]11 pr._apyvartinės lėšos'!K134</f>
        <v>650</v>
      </c>
      <c r="K16" s="13">
        <f t="shared" si="1"/>
        <v>17112</v>
      </c>
      <c r="L16" s="13">
        <f>'[1]4 pr._savarankiškos f-jos'!M181+'[1]6 pr._mokinio krepšelis'!M51+'[1]7 pr._kita dotacija'!M161+'[1]9 pr._įstaigų pajamos'!M92+'[1]10 pr._skolintos lėšos'!M38+'[1]11 pr._apyvartinės lėšos'!M58+'[1]11 pr._apyvartinės lėšos'!M111+'[1]11 pr._apyvartinės lėšos'!M134</f>
        <v>16268.8</v>
      </c>
      <c r="M16" s="13">
        <f>'[1]4 pr._savarankiškos f-jos'!N181+'[1]6 pr._mokinio krepšelis'!N51+'[1]7 pr._kita dotacija'!N161+'[1]9 pr._įstaigų pajamos'!N92+'[1]10 pr._skolintos lėšos'!N38+'[1]11 pr._apyvartinės lėšos'!N58+'[1]11 pr._apyvartinės lėšos'!N111+'[1]11 pr._apyvartinės lėšos'!N134</f>
        <v>10553.7</v>
      </c>
      <c r="N16" s="13">
        <f>'[1]4 pr._savarankiškos f-jos'!O181+'[1]6 pr._mokinio krepšelis'!O51+'[1]7 pr._kita dotacija'!O161+'[1]9 pr._įstaigų pajamos'!O92+'[1]10 pr._skolintos lėšos'!O38+'[1]11 pr._apyvartinės lėšos'!O58+'[1]11 pr._apyvartinės lėšos'!O111+'[1]11 pr._apyvartinės lėšos'!O134</f>
        <v>843.2</v>
      </c>
    </row>
    <row r="17" spans="1:16" x14ac:dyDescent="0.25">
      <c r="A17" s="6" t="s">
        <v>74</v>
      </c>
      <c r="B17" s="18" t="s">
        <v>181</v>
      </c>
      <c r="C17" s="17">
        <f t="shared" si="2"/>
        <v>1308.5999999999999</v>
      </c>
      <c r="D17" s="17">
        <f>'[1]4 pr._savarankiškos f-jos'!E186+'[1]5 pr._valstybinės f-jos'!E108+'[1]10 pr._skolintos lėšos'!E41+'[1]7 pr._kita dotacija'!E167</f>
        <v>738.4</v>
      </c>
      <c r="E17" s="17">
        <f>'[1]4 pr._savarankiškos f-jos'!F186+'[1]5 pr._valstybinės f-jos'!F108+'[1]10 pr._skolintos lėšos'!F41+'[1]7 pr._kita dotacija'!F167</f>
        <v>166.3</v>
      </c>
      <c r="F17" s="17">
        <f>'[1]4 pr._savarankiškos f-jos'!G186+'[1]5 pr._valstybinės f-jos'!G108+'[1]10 pr._skolintos lėšos'!G41+'[1]7 pr._kita dotacija'!G167</f>
        <v>570.20000000000005</v>
      </c>
      <c r="G17" s="11">
        <f t="shared" si="0"/>
        <v>0</v>
      </c>
      <c r="H17" s="11">
        <f>'[1]4 pr._savarankiškos f-jos'!I186+'[1]5 pr._valstybinės f-jos'!I108+'[1]10 pr._skolintos lėšos'!I41+'[1]7 pr._kita dotacija'!I167</f>
        <v>-4.0999999999999996</v>
      </c>
      <c r="I17" s="11">
        <f>'[1]4 pr._savarankiškos f-jos'!J186+'[1]5 pr._valstybinės f-jos'!J108+'[1]10 pr._skolintos lėšos'!J41+'[1]7 pr._kita dotacija'!J167</f>
        <v>0</v>
      </c>
      <c r="J17" s="11">
        <f>'[1]4 pr._savarankiškos f-jos'!K186+'[1]5 pr._valstybinės f-jos'!K108+'[1]10 pr._skolintos lėšos'!K41+'[1]7 pr._kita dotacija'!K167</f>
        <v>4.0999999999999996</v>
      </c>
      <c r="K17" s="13">
        <f t="shared" si="1"/>
        <v>1308.5999999999999</v>
      </c>
      <c r="L17" s="13">
        <f>'[1]4 pr._savarankiškos f-jos'!M186+'[1]5 pr._valstybinės f-jos'!M108+'[1]10 pr._skolintos lėšos'!M41+'[1]7 pr._kita dotacija'!M167</f>
        <v>734.3</v>
      </c>
      <c r="M17" s="13">
        <f>'[1]4 pr._savarankiškos f-jos'!N186+'[1]5 pr._valstybinės f-jos'!N108+'[1]10 pr._skolintos lėšos'!N41+'[1]7 pr._kita dotacija'!N167</f>
        <v>166.3</v>
      </c>
      <c r="N17" s="13">
        <f>'[1]4 pr._savarankiškos f-jos'!O186+'[1]5 pr._valstybinės f-jos'!O108+'[1]10 pr._skolintos lėšos'!O41+'[1]7 pr._kita dotacija'!O167</f>
        <v>574.29999999999995</v>
      </c>
    </row>
    <row r="18" spans="1:16" x14ac:dyDescent="0.25">
      <c r="A18" s="6" t="s">
        <v>75</v>
      </c>
      <c r="B18" s="18" t="s">
        <v>66</v>
      </c>
      <c r="C18" s="17">
        <f t="shared" si="2"/>
        <v>2487.1999999999998</v>
      </c>
      <c r="D18" s="17">
        <f>'[1]4 pr._savarankiškos f-jos'!E203+'[1]9 pr._įstaigų pajamos'!E108+'[1]10 pr._skolintos lėšos'!E45+'[1]7 pr._kita dotacija'!E225+'[1]11 pr._apyvartinės lėšos'!E69+'[1]11 pr._apyvartinės lėšos'!E114+'[1]11 pr._apyvartinės lėšos'!E129</f>
        <v>2118.1</v>
      </c>
      <c r="E18" s="17">
        <f>'[1]4 pr._savarankiškos f-jos'!F203+'[1]9 pr._įstaigų pajamos'!F108+'[1]10 pr._skolintos lėšos'!F45+'[1]7 pr._kita dotacija'!F225+'[1]11 pr._apyvartinės lėšos'!F69+'[1]11 pr._apyvartinės lėšos'!F114+'[1]11 pr._apyvartinės lėšos'!F129</f>
        <v>1102.0999999999999</v>
      </c>
      <c r="F18" s="17">
        <f>'[1]4 pr._savarankiškos f-jos'!G203+'[1]9 pr._įstaigų pajamos'!G108+'[1]10 pr._skolintos lėšos'!G45+'[1]7 pr._kita dotacija'!G225+'[1]11 pr._apyvartinės lėšos'!G69+'[1]11 pr._apyvartinės lėšos'!G114+'[1]11 pr._apyvartinės lėšos'!G129</f>
        <v>369.09999999999997</v>
      </c>
      <c r="G18" s="11">
        <f t="shared" si="0"/>
        <v>1571</v>
      </c>
      <c r="H18" s="11">
        <f>'[1]4 pr._savarankiškos f-jos'!I203+'[1]9 pr._įstaigų pajamos'!I108+'[1]10 pr._skolintos lėšos'!I45+'[1]7 pr._kita dotacija'!I225+'[1]11 pr._apyvartinės lėšos'!I69+'[1]11 pr._apyvartinės lėšos'!I114+'[1]11 pr._apyvartinės lėšos'!I129</f>
        <v>0.10000000000000003</v>
      </c>
      <c r="I18" s="11">
        <f>'[1]4 pr._savarankiškos f-jos'!J203+'[1]9 pr._įstaigų pajamos'!J108+'[1]10 pr._skolintos lėšos'!J45+'[1]7 pr._kita dotacija'!J225+'[1]11 pr._apyvartinės lėšos'!J69+'[1]11 pr._apyvartinės lėšos'!J114+'[1]11 pr._apyvartinės lėšos'!J129</f>
        <v>0</v>
      </c>
      <c r="J18" s="11">
        <f>'[1]4 pr._savarankiškos f-jos'!K203+'[1]9 pr._įstaigų pajamos'!K108+'[1]10 pr._skolintos lėšos'!K45+'[1]7 pr._kita dotacija'!K225+'[1]11 pr._apyvartinės lėšos'!K69+'[1]11 pr._apyvartinės lėšos'!K114+'[1]11 pr._apyvartinės lėšos'!K129</f>
        <v>1570.9</v>
      </c>
      <c r="K18" s="13">
        <f t="shared" si="1"/>
        <v>4058.2000000000003</v>
      </c>
      <c r="L18" s="13">
        <f>'[1]4 pr._savarankiškos f-jos'!M203+'[1]9 pr._įstaigų pajamos'!M108+'[1]10 pr._skolintos lėšos'!M45+'[1]7 pr._kita dotacija'!M225+'[1]11 pr._apyvartinės lėšos'!M69+'[1]11 pr._apyvartinės lėšos'!M114+'[1]11 pr._apyvartinės lėšos'!M129</f>
        <v>2118.2000000000003</v>
      </c>
      <c r="M18" s="13">
        <f>'[1]4 pr._savarankiškos f-jos'!N203+'[1]9 pr._įstaigų pajamos'!N108+'[1]10 pr._skolintos lėšos'!N45+'[1]7 pr._kita dotacija'!N225+'[1]11 pr._apyvartinės lėšos'!N69+'[1]11 pr._apyvartinės lėšos'!N114+'[1]11 pr._apyvartinės lėšos'!N129</f>
        <v>1102.0999999999999</v>
      </c>
      <c r="N18" s="13">
        <f>'[1]4 pr._savarankiškos f-jos'!O203+'[1]9 pr._įstaigų pajamos'!O108+'[1]10 pr._skolintos lėšos'!O45+'[1]7 pr._kita dotacija'!O225+'[1]11 pr._apyvartinės lėšos'!O69+'[1]11 pr._apyvartinės lėšos'!O114+'[1]11 pr._apyvartinės lėšos'!O129</f>
        <v>1940</v>
      </c>
    </row>
    <row r="19" spans="1:16" x14ac:dyDescent="0.25">
      <c r="A19" s="6" t="s">
        <v>76</v>
      </c>
      <c r="B19" s="18" t="s">
        <v>68</v>
      </c>
      <c r="C19" s="17">
        <f t="shared" si="2"/>
        <v>5064.3999999999996</v>
      </c>
      <c r="D19" s="17">
        <f>'[1]4 pr._savarankiškos f-jos'!E214+'[1]5 pr._valstybinės f-jos'!E119+'[1]9 pr._įstaigų pajamos'!E114+'[1]7 pr._kita dotacija'!E242+'[1]10 pr._skolintos lėšos'!E48+'[1]11 pr._apyvartinės lėšos'!E75+'[1]11 pr._apyvartinės lėšos'!E119+'[1]11 pr._apyvartinės lėšos'!E138</f>
        <v>4879.7</v>
      </c>
      <c r="E19" s="17">
        <f>'[1]4 pr._savarankiškos f-jos'!F214+'[1]5 pr._valstybinės f-jos'!F119+'[1]9 pr._įstaigų pajamos'!F114+'[1]7 pr._kita dotacija'!F242+'[1]10 pr._skolintos lėšos'!F48+'[1]11 pr._apyvartinės lėšos'!F75+'[1]11 pr._apyvartinės lėšos'!F119+'[1]11 pr._apyvartinės lėšos'!F138</f>
        <v>1162.0999999999999</v>
      </c>
      <c r="F19" s="17">
        <f>'[1]4 pr._savarankiškos f-jos'!G214+'[1]5 pr._valstybinės f-jos'!G119+'[1]9 pr._įstaigų pajamos'!G114+'[1]7 pr._kita dotacija'!G242+'[1]10 pr._skolintos lėšos'!G48+'[1]11 pr._apyvartinės lėšos'!G75+'[1]11 pr._apyvartinės lėšos'!G119+'[1]11 pr._apyvartinės lėšos'!G138</f>
        <v>184.70000000000002</v>
      </c>
      <c r="G19" s="11">
        <f t="shared" si="0"/>
        <v>0</v>
      </c>
      <c r="H19" s="11">
        <f>'[1]4 pr._savarankiškos f-jos'!I214+'[1]5 pr._valstybinės f-jos'!I119+'[1]9 pr._įstaigų pajamos'!I114+'[1]7 pr._kita dotacija'!I242+'[1]10 pr._skolintos lėšos'!I48+'[1]11 pr._apyvartinės lėšos'!I75+'[1]11 pr._apyvartinės lėšos'!I119+'[1]11 pr._apyvartinės lėšos'!I138</f>
        <v>-1.9</v>
      </c>
      <c r="I19" s="11">
        <f>'[1]4 pr._savarankiškos f-jos'!J214+'[1]5 pr._valstybinės f-jos'!J119+'[1]9 pr._įstaigų pajamos'!J114+'[1]7 pr._kita dotacija'!J242+'[1]10 pr._skolintos lėšos'!J48+'[1]11 pr._apyvartinės lėšos'!J75+'[1]11 pr._apyvartinės lėšos'!J119+'[1]11 pr._apyvartinės lėšos'!J138</f>
        <v>-0.2</v>
      </c>
      <c r="J19" s="11">
        <f>'[1]4 pr._savarankiškos f-jos'!K214+'[1]5 pr._valstybinės f-jos'!K119+'[1]9 pr._įstaigų pajamos'!K114+'[1]7 pr._kita dotacija'!K242+'[1]10 pr._skolintos lėšos'!K48+'[1]11 pr._apyvartinės lėšos'!K75+'[1]11 pr._apyvartinės lėšos'!K119+'[1]11 pr._apyvartinės lėšos'!K138</f>
        <v>1.9</v>
      </c>
      <c r="K19" s="13">
        <f t="shared" si="1"/>
        <v>5064.3999999999996</v>
      </c>
      <c r="L19" s="13">
        <f>'[1]4 pr._savarankiškos f-jos'!M214+'[1]5 pr._valstybinės f-jos'!M119+'[1]9 pr._įstaigų pajamos'!M114+'[1]7 pr._kita dotacija'!M242+'[1]10 pr._skolintos lėšos'!M48+'[1]11 pr._apyvartinės lėšos'!M75+'[1]11 pr._apyvartinės lėšos'!M119+'[1]11 pr._apyvartinės lėšos'!M138</f>
        <v>4877.7999999999993</v>
      </c>
      <c r="M19" s="13">
        <f>'[1]4 pr._savarankiškos f-jos'!N214+'[1]5 pr._valstybinės f-jos'!N119+'[1]9 pr._įstaigų pajamos'!N114+'[1]7 pr._kita dotacija'!N242+'[1]10 pr._skolintos lėšos'!N48+'[1]11 pr._apyvartinės lėšos'!N75+'[1]11 pr._apyvartinės lėšos'!N119+'[1]11 pr._apyvartinės lėšos'!N138</f>
        <v>1161.8999999999999</v>
      </c>
      <c r="N19" s="13">
        <f>'[1]4 pr._savarankiškos f-jos'!O214+'[1]5 pr._valstybinės f-jos'!O119+'[1]9 pr._įstaigų pajamos'!O114+'[1]7 pr._kita dotacija'!O242+'[1]10 pr._skolintos lėšos'!O48+'[1]11 pr._apyvartinės lėšos'!O75+'[1]11 pr._apyvartinės lėšos'!O119+'[1]11 pr._apyvartinės lėšos'!O138</f>
        <v>186.6</v>
      </c>
    </row>
    <row r="20" spans="1:16" x14ac:dyDescent="0.25">
      <c r="A20" s="114" t="s">
        <v>77</v>
      </c>
      <c r="B20" s="46" t="s">
        <v>172</v>
      </c>
      <c r="C20" s="48">
        <f>SUM(C13:C19)</f>
        <v>35113.799999999996</v>
      </c>
      <c r="D20" s="48">
        <f>SUM(D13:D19)</f>
        <v>31704</v>
      </c>
      <c r="E20" s="48">
        <f>SUM(E13:E19)</f>
        <v>15811.000000000002</v>
      </c>
      <c r="F20" s="48">
        <f>SUM(F13:F19)</f>
        <v>3409.7999999999997</v>
      </c>
      <c r="G20" s="49">
        <f t="shared" ref="G20:N20" si="3">SUM(G13:G19)</f>
        <v>2346</v>
      </c>
      <c r="H20" s="49">
        <f t="shared" si="3"/>
        <v>-5.8999999999999995</v>
      </c>
      <c r="I20" s="49">
        <f t="shared" si="3"/>
        <v>0.90000000000000013</v>
      </c>
      <c r="J20" s="49">
        <f t="shared" si="3"/>
        <v>2351.9</v>
      </c>
      <c r="K20" s="50">
        <f t="shared" si="3"/>
        <v>37459.799999999996</v>
      </c>
      <c r="L20" s="50">
        <f t="shared" si="3"/>
        <v>31698.1</v>
      </c>
      <c r="M20" s="50">
        <f t="shared" si="3"/>
        <v>15811.9</v>
      </c>
      <c r="N20" s="50">
        <f t="shared" si="3"/>
        <v>5761.7000000000007</v>
      </c>
    </row>
    <row r="21" spans="1:16" x14ac:dyDescent="0.25">
      <c r="A21" s="7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</row>
    <row r="22" spans="1:16" x14ac:dyDescent="0.25">
      <c r="A22" s="7"/>
      <c r="B22" s="7"/>
      <c r="C22" s="7"/>
      <c r="D22" s="7"/>
      <c r="E22" s="7"/>
      <c r="F22" s="7"/>
    </row>
    <row r="23" spans="1:16" x14ac:dyDescent="0.25">
      <c r="A23" s="7"/>
      <c r="B23" s="7"/>
      <c r="C23" s="7"/>
      <c r="D23" s="7"/>
      <c r="E23" s="7"/>
      <c r="F23" s="7"/>
      <c r="O23" s="74"/>
      <c r="P23" s="117" t="s">
        <v>323</v>
      </c>
    </row>
    <row r="24" spans="1:16" x14ac:dyDescent="0.25">
      <c r="A24" s="7"/>
      <c r="B24" s="7"/>
      <c r="C24" s="7"/>
      <c r="D24" s="7"/>
      <c r="E24" s="7"/>
      <c r="F24" s="7"/>
      <c r="O24" s="67" t="s">
        <v>305</v>
      </c>
      <c r="P24" s="68">
        <f>'[1]4 pr._savarankiškos f-jos'!Q220+'[1]5 pr._valstybinės f-jos'!Q144+'[1]6 pr._mokinio krepšelis'!Q12+'[1]7 pr._kita dotacija'!S257+'[1]8 pr._aplinkos apsaugos s. p.'!Q10+'[1]9 pr._įstaigų pajamos'!Q117+'[1]10 pr._skolintos lėšos'!Q51+'[1]11 pr._apyvartinės lėšos'!Q146</f>
        <v>4634</v>
      </c>
    </row>
    <row r="25" spans="1:16" x14ac:dyDescent="0.25">
      <c r="A25" s="7"/>
      <c r="B25" s="7"/>
      <c r="C25" s="7"/>
      <c r="D25" s="7"/>
      <c r="E25" s="7"/>
      <c r="F25" s="7"/>
      <c r="O25" s="67" t="s">
        <v>306</v>
      </c>
      <c r="P25" s="68">
        <f>'[1]4 pr._savarankiškos f-jos'!Q221+'[1]5 pr._valstybinės f-jos'!Q145+'[1]6 pr._mokinio krepšelis'!Q13+'[1]7 pr._kita dotacija'!S258+'[1]8 pr._aplinkos apsaugos s. p.'!Q11+'[1]9 pr._įstaigų pajamos'!Q118+'[1]10 pr._skolintos lėšos'!Q52+'[1]11 pr._apyvartinės lėšos'!Q147</f>
        <v>24.299999999999997</v>
      </c>
    </row>
    <row r="26" spans="1:16" x14ac:dyDescent="0.25">
      <c r="A26" s="7"/>
      <c r="B26" s="7"/>
      <c r="C26" s="7"/>
      <c r="D26" s="7"/>
      <c r="E26" s="7"/>
      <c r="F26" s="7"/>
      <c r="O26" s="67" t="s">
        <v>307</v>
      </c>
      <c r="P26" s="68">
        <f>'[1]4 pr._savarankiškos f-jos'!Q222+'[1]5 pr._valstybinės f-jos'!Q146+'[1]6 pr._mokinio krepšelis'!Q14+'[1]7 pr._kita dotacija'!S259+'[1]8 pr._aplinkos apsaugos s. p.'!Q12+'[1]9 pr._įstaigų pajamos'!Q119+'[1]10 pr._skolintos lėšos'!Q53+'[1]11 pr._apyvartinės lėšos'!Q148</f>
        <v>452.29999999999995</v>
      </c>
    </row>
    <row r="27" spans="1:16" x14ac:dyDescent="0.25">
      <c r="A27" s="7"/>
      <c r="B27" s="7"/>
      <c r="C27" s="7"/>
      <c r="D27" s="7"/>
      <c r="E27" s="7"/>
      <c r="F27" s="7"/>
      <c r="O27" s="67" t="s">
        <v>308</v>
      </c>
      <c r="P27" s="68">
        <f>'[1]4 pr._savarankiškos f-jos'!Q223+'[1]5 pr._valstybinės f-jos'!Q147+'[1]6 pr._mokinio krepšelis'!Q15+'[1]7 pr._kita dotacija'!S260+'[1]8 pr._aplinkos apsaugos s. p.'!Q13+'[1]9 pr._įstaigų pajamos'!Q120+'[1]10 pr._skolintos lėšos'!Q54+'[1]11 pr._apyvartinės lėšos'!Q149</f>
        <v>2067.8000000000002</v>
      </c>
    </row>
    <row r="28" spans="1:16" x14ac:dyDescent="0.25">
      <c r="A28" s="7"/>
      <c r="B28" s="7"/>
      <c r="C28" s="7"/>
      <c r="D28" s="7"/>
      <c r="E28" s="7"/>
      <c r="F28" s="7"/>
      <c r="O28" s="67" t="s">
        <v>311</v>
      </c>
      <c r="P28" s="68">
        <f>'[1]4 pr._savarankiškos f-jos'!Q224+'[1]5 pr._valstybinės f-jos'!Q148+'[1]6 pr._mokinio krepšelis'!Q16+'[1]7 pr._kita dotacija'!S261+'[1]8 pr._aplinkos apsaugos s. p.'!Q14+'[1]9 pr._įstaigų pajamos'!Q121+'[1]10 pr._skolintos lėšos'!Q55+'[1]11 pr._apyvartinės lėšos'!Q150</f>
        <v>1873.2000000000003</v>
      </c>
    </row>
    <row r="29" spans="1:16" x14ac:dyDescent="0.25">
      <c r="A29" s="7"/>
      <c r="B29" s="7"/>
      <c r="C29" s="7"/>
      <c r="D29" s="7"/>
      <c r="E29" s="7"/>
      <c r="F29" s="7"/>
      <c r="G29" s="2" t="s">
        <v>173</v>
      </c>
      <c r="O29" s="67" t="s">
        <v>309</v>
      </c>
      <c r="P29" s="68">
        <f>'[1]4 pr._savarankiškos f-jos'!Q225+'[1]5 pr._valstybinės f-jos'!Q149+'[1]6 pr._mokinio krepšelis'!Q17+'[1]7 pr._kita dotacija'!S262+'[1]8 pr._aplinkos apsaugos s. p.'!Q15+'[1]9 pr._įstaigų pajamos'!Q122+'[1]10 pr._skolintos lėšos'!Q56+'[1]11 pr._apyvartinės lėšos'!Q151</f>
        <v>1404.7999999999997</v>
      </c>
    </row>
    <row r="30" spans="1:16" x14ac:dyDescent="0.25">
      <c r="A30" s="7"/>
      <c r="B30" s="7"/>
      <c r="C30" s="7"/>
      <c r="D30" s="7"/>
      <c r="E30" s="7"/>
      <c r="F30" s="7"/>
      <c r="O30" s="67" t="s">
        <v>310</v>
      </c>
      <c r="P30" s="68">
        <f>'[1]4 pr._savarankiškos f-jos'!Q226+'[1]5 pr._valstybinės f-jos'!Q150+'[1]6 pr._mokinio krepšelis'!Q18+'[1]7 pr._kita dotacija'!S263+'[1]8 pr._aplinkos apsaugos s. p.'!Q16+'[1]9 pr._įstaigų pajamos'!Q123+'[1]10 pr._skolintos lėšos'!Q57+'[1]11 pr._apyvartinės lėšos'!Q152</f>
        <v>512.1</v>
      </c>
    </row>
    <row r="31" spans="1:16" x14ac:dyDescent="0.25">
      <c r="A31" s="7"/>
      <c r="B31" s="7"/>
      <c r="C31" s="7"/>
      <c r="D31" s="7"/>
      <c r="E31" s="7"/>
      <c r="F31" s="7"/>
      <c r="O31" s="67" t="s">
        <v>312</v>
      </c>
      <c r="P31" s="68">
        <f>'[1]4 pr._savarankiškos f-jos'!Q227+'[1]5 pr._valstybinės f-jos'!Q151+'[1]6 pr._mokinio krepšelis'!Q19+'[1]7 pr._kita dotacija'!S264+'[1]8 pr._aplinkos apsaugos s. p.'!Q17+'[1]9 pr._įstaigų pajamos'!Q124+'[1]10 pr._skolintos lėšos'!Q58+'[1]11 pr._apyvartinės lėšos'!Q153</f>
        <v>4170.8</v>
      </c>
    </row>
    <row r="32" spans="1:16" x14ac:dyDescent="0.25">
      <c r="A32" s="7"/>
      <c r="B32" s="7"/>
      <c r="C32" s="7"/>
      <c r="D32" s="7"/>
      <c r="E32" s="7"/>
      <c r="F32" s="7"/>
      <c r="O32" s="67" t="s">
        <v>313</v>
      </c>
      <c r="P32" s="68">
        <f>'[1]4 pr._savarankiškos f-jos'!Q228+'[1]5 pr._valstybinės f-jos'!Q152+'[1]6 pr._mokinio krepšelis'!Q20+'[1]7 pr._kita dotacija'!S265+'[1]8 pr._aplinkos apsaugos s. p.'!Q18+'[1]9 pr._įstaigų pajamos'!Q125+'[1]10 pr._skolintos lėšos'!Q59+'[1]11 pr._apyvartinės lėšos'!Q154</f>
        <v>17092.199999999997</v>
      </c>
    </row>
    <row r="33" spans="1:16" x14ac:dyDescent="0.25">
      <c r="A33" s="7"/>
      <c r="B33" s="7"/>
      <c r="C33" s="7"/>
      <c r="D33" s="7"/>
      <c r="E33" s="7"/>
      <c r="F33" s="7"/>
      <c r="O33" s="67" t="s">
        <v>314</v>
      </c>
      <c r="P33" s="68">
        <f>'[1]4 pr._savarankiškos f-jos'!Q229+'[1]5 pr._valstybinės f-jos'!Q153+'[1]6 pr._mokinio krepšelis'!Q21+'[1]7 pr._kita dotacija'!S266+'[1]8 pr._aplinkos apsaugos s. p.'!Q19+'[1]9 pr._įstaigų pajamos'!Q126+'[1]10 pr._skolintos lėšos'!Q60+'[1]11 pr._apyvartinės lėšos'!Q155</f>
        <v>5228.3</v>
      </c>
    </row>
    <row r="34" spans="1:16" x14ac:dyDescent="0.25">
      <c r="A34" s="7"/>
      <c r="B34" s="7"/>
      <c r="C34" s="7"/>
      <c r="D34" s="7"/>
      <c r="E34" s="7"/>
      <c r="F34" s="7"/>
      <c r="O34" s="72" t="s">
        <v>172</v>
      </c>
      <c r="P34" s="73">
        <f>SUM(P24:P33)</f>
        <v>37459.799999999996</v>
      </c>
    </row>
    <row r="35" spans="1:16" x14ac:dyDescent="0.25">
      <c r="A35" s="7"/>
      <c r="B35" s="7"/>
      <c r="C35" s="7"/>
      <c r="D35" s="7"/>
      <c r="E35" s="7"/>
      <c r="F35" s="7"/>
      <c r="O35" s="74"/>
      <c r="P35" s="74"/>
    </row>
    <row r="36" spans="1:16" x14ac:dyDescent="0.25">
      <c r="A36" s="7"/>
      <c r="B36" s="7"/>
      <c r="C36" s="7"/>
      <c r="D36" s="7"/>
      <c r="E36" s="7"/>
      <c r="F36" s="7"/>
      <c r="O36" s="74"/>
      <c r="P36" s="74">
        <f>K20-P34</f>
        <v>0</v>
      </c>
    </row>
    <row r="37" spans="1:16" x14ac:dyDescent="0.25">
      <c r="A37" s="7"/>
      <c r="B37" s="7"/>
      <c r="C37" s="7"/>
      <c r="D37" s="7"/>
      <c r="E37" s="7"/>
      <c r="F37" s="7"/>
    </row>
    <row r="38" spans="1:16" x14ac:dyDescent="0.25">
      <c r="A38" s="7"/>
      <c r="B38" s="7"/>
      <c r="C38" s="7"/>
      <c r="D38" s="7"/>
      <c r="E38" s="7"/>
      <c r="F38" s="7"/>
    </row>
    <row r="39" spans="1:16" x14ac:dyDescent="0.25">
      <c r="A39" s="7"/>
      <c r="B39" s="7"/>
      <c r="C39" s="7"/>
      <c r="D39" s="7"/>
      <c r="E39" s="7"/>
      <c r="F39" s="7"/>
    </row>
    <row r="40" spans="1:16" x14ac:dyDescent="0.25">
      <c r="A40" s="7"/>
      <c r="B40" s="7"/>
      <c r="C40" s="7"/>
      <c r="D40" s="7"/>
      <c r="E40" s="7"/>
      <c r="F40" s="7"/>
    </row>
    <row r="41" spans="1:16" x14ac:dyDescent="0.25">
      <c r="A41" s="7"/>
      <c r="B41" s="7"/>
      <c r="C41" s="7"/>
      <c r="D41" s="7"/>
      <c r="E41" s="7"/>
      <c r="F41" s="7"/>
    </row>
    <row r="42" spans="1:16" x14ac:dyDescent="0.25">
      <c r="A42" s="7"/>
      <c r="B42" s="7"/>
      <c r="C42" s="7"/>
      <c r="D42" s="7"/>
      <c r="E42" s="7"/>
      <c r="F42" s="7"/>
    </row>
    <row r="43" spans="1:16" x14ac:dyDescent="0.25">
      <c r="A43" s="7"/>
      <c r="B43" s="7"/>
      <c r="C43" s="7"/>
      <c r="D43" s="7"/>
      <c r="E43" s="7"/>
      <c r="F43" s="7"/>
    </row>
    <row r="44" spans="1:16" x14ac:dyDescent="0.25">
      <c r="A44" s="7"/>
      <c r="B44" s="7"/>
      <c r="C44" s="7"/>
      <c r="D44" s="7"/>
      <c r="E44" s="7"/>
      <c r="F44" s="7"/>
    </row>
    <row r="45" spans="1:16" x14ac:dyDescent="0.25">
      <c r="A45" s="7"/>
      <c r="B45" s="7"/>
      <c r="C45" s="7"/>
      <c r="D45" s="7"/>
      <c r="E45" s="7"/>
      <c r="F45" s="7"/>
    </row>
    <row r="46" spans="1:16" x14ac:dyDescent="0.25">
      <c r="A46" s="7"/>
      <c r="B46" s="7"/>
      <c r="C46" s="7"/>
      <c r="D46" s="7"/>
      <c r="E46" s="7"/>
      <c r="F46" s="7"/>
    </row>
    <row r="47" spans="1:16" x14ac:dyDescent="0.25">
      <c r="A47" s="7"/>
      <c r="B47" s="7"/>
      <c r="C47" s="7"/>
      <c r="D47" s="7"/>
      <c r="E47" s="7"/>
      <c r="F47" s="7"/>
    </row>
    <row r="48" spans="1:1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</sheetData>
  <mergeCells count="21">
    <mergeCell ref="H11:I11"/>
    <mergeCell ref="J11:J12"/>
    <mergeCell ref="L11:M11"/>
    <mergeCell ref="N11:N12"/>
    <mergeCell ref="B5:O5"/>
    <mergeCell ref="B6:O6"/>
    <mergeCell ref="A8:N8"/>
    <mergeCell ref="A10:A12"/>
    <mergeCell ref="B10:B12"/>
    <mergeCell ref="C10:C12"/>
    <mergeCell ref="D10:F10"/>
    <mergeCell ref="G10:G12"/>
    <mergeCell ref="H10:J10"/>
    <mergeCell ref="K10:K12"/>
    <mergeCell ref="L10:N10"/>
    <mergeCell ref="D11:E11"/>
    <mergeCell ref="F11:F12"/>
    <mergeCell ref="B1:N1"/>
    <mergeCell ref="B2:N2"/>
    <mergeCell ref="B3:N3"/>
    <mergeCell ref="B4:N4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7"/>
  <sheetViews>
    <sheetView showZeros="0" zoomScale="98" zoomScaleNormal="98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93" t="s">
        <v>328</v>
      </c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</row>
    <row r="2" spans="1:15" x14ac:dyDescent="0.25">
      <c r="B2" s="493" t="s">
        <v>450</v>
      </c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</row>
    <row r="3" spans="1:15" x14ac:dyDescent="0.25">
      <c r="B3" s="493" t="s">
        <v>511</v>
      </c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</row>
    <row r="4" spans="1:15" x14ac:dyDescent="0.25">
      <c r="B4" s="493" t="s">
        <v>332</v>
      </c>
      <c r="C4" s="493"/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493"/>
      <c r="O4" s="493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496" t="s">
        <v>456</v>
      </c>
      <c r="B6" s="496"/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409</v>
      </c>
    </row>
    <row r="8" spans="1:15" ht="15" customHeight="1" x14ac:dyDescent="0.25">
      <c r="A8" s="501" t="s">
        <v>5</v>
      </c>
      <c r="B8" s="504" t="s">
        <v>326</v>
      </c>
      <c r="C8" s="504" t="s">
        <v>509</v>
      </c>
      <c r="D8" s="517" t="s">
        <v>336</v>
      </c>
      <c r="E8" s="520" t="s">
        <v>194</v>
      </c>
      <c r="F8" s="521"/>
      <c r="G8" s="522"/>
      <c r="H8" s="507" t="s">
        <v>337</v>
      </c>
      <c r="I8" s="510" t="s">
        <v>194</v>
      </c>
      <c r="J8" s="511"/>
      <c r="K8" s="512"/>
      <c r="L8" s="516" t="s">
        <v>0</v>
      </c>
      <c r="M8" s="524" t="s">
        <v>194</v>
      </c>
      <c r="N8" s="525"/>
      <c r="O8" s="526"/>
    </row>
    <row r="9" spans="1:15" x14ac:dyDescent="0.25">
      <c r="A9" s="502"/>
      <c r="B9" s="505"/>
      <c r="C9" s="505"/>
      <c r="D9" s="518"/>
      <c r="E9" s="523" t="s">
        <v>195</v>
      </c>
      <c r="F9" s="527" t="s">
        <v>196</v>
      </c>
      <c r="G9" s="523" t="s">
        <v>197</v>
      </c>
      <c r="H9" s="508"/>
      <c r="I9" s="500" t="s">
        <v>195</v>
      </c>
      <c r="J9" s="494" t="s">
        <v>196</v>
      </c>
      <c r="K9" s="500" t="s">
        <v>197</v>
      </c>
      <c r="L9" s="516"/>
      <c r="M9" s="499" t="s">
        <v>195</v>
      </c>
      <c r="N9" s="497" t="s">
        <v>196</v>
      </c>
      <c r="O9" s="499" t="s">
        <v>197</v>
      </c>
    </row>
    <row r="10" spans="1:15" ht="70.5" customHeight="1" x14ac:dyDescent="0.25">
      <c r="A10" s="503"/>
      <c r="B10" s="506"/>
      <c r="C10" s="506"/>
      <c r="D10" s="519"/>
      <c r="E10" s="523"/>
      <c r="F10" s="528"/>
      <c r="G10" s="523"/>
      <c r="H10" s="509"/>
      <c r="I10" s="500"/>
      <c r="J10" s="495"/>
      <c r="K10" s="500"/>
      <c r="L10" s="516"/>
      <c r="M10" s="499"/>
      <c r="N10" s="498"/>
      <c r="O10" s="499"/>
    </row>
    <row r="11" spans="1:15" ht="15.95" customHeight="1" x14ac:dyDescent="0.25">
      <c r="A11" s="6" t="s">
        <v>71</v>
      </c>
      <c r="B11" s="513" t="s">
        <v>6</v>
      </c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514"/>
      <c r="N11" s="514"/>
      <c r="O11" s="515"/>
    </row>
    <row r="12" spans="1:15" ht="15" customHeight="1" x14ac:dyDescent="0.25">
      <c r="A12" s="6" t="s">
        <v>182</v>
      </c>
      <c r="B12" s="7" t="s">
        <v>20</v>
      </c>
      <c r="C12" s="8" t="s">
        <v>9</v>
      </c>
      <c r="D12" s="9">
        <f>E12+F12+G12</f>
        <v>16.3</v>
      </c>
      <c r="E12" s="9">
        <v>14.3</v>
      </c>
      <c r="F12" s="9">
        <v>2</v>
      </c>
      <c r="G12" s="9"/>
      <c r="H12" s="10">
        <f>I12+J12+K12</f>
        <v>0</v>
      </c>
      <c r="I12" s="11"/>
      <c r="J12" s="11"/>
      <c r="K12" s="11"/>
      <c r="L12" s="12">
        <f>M12+N12+O12</f>
        <v>16.3</v>
      </c>
      <c r="M12" s="13">
        <f>E12+I12</f>
        <v>14.3</v>
      </c>
      <c r="N12" s="13">
        <f>F12+J12</f>
        <v>2</v>
      </c>
      <c r="O12" s="13">
        <f>G12+K12</f>
        <v>0</v>
      </c>
    </row>
    <row r="13" spans="1:15" x14ac:dyDescent="0.25">
      <c r="A13" s="14" t="s">
        <v>72</v>
      </c>
      <c r="B13" s="15" t="s">
        <v>324</v>
      </c>
      <c r="C13" s="16" t="s">
        <v>9</v>
      </c>
      <c r="D13" s="17">
        <f t="shared" ref="D13:D22" si="0">E13+F13+G13</f>
        <v>2.9</v>
      </c>
      <c r="E13" s="17">
        <v>2.9</v>
      </c>
      <c r="F13" s="17"/>
      <c r="G13" s="17"/>
      <c r="H13" s="10">
        <f t="shared" ref="H13:H15" si="1">I13+J13+K13</f>
        <v>0</v>
      </c>
      <c r="I13" s="11"/>
      <c r="J13" s="11"/>
      <c r="K13" s="11"/>
      <c r="L13" s="13">
        <f t="shared" ref="L13:L22" si="2">M13+N13+O13</f>
        <v>2.9</v>
      </c>
      <c r="M13" s="13">
        <f t="shared" ref="M13:M22" si="3">E13+I13</f>
        <v>2.9</v>
      </c>
      <c r="N13" s="13">
        <f t="shared" ref="N13:N22" si="4">F13+J13</f>
        <v>0</v>
      </c>
      <c r="O13" s="13">
        <f t="shared" ref="O13:O22" si="5">G13+K13</f>
        <v>0</v>
      </c>
    </row>
    <row r="14" spans="1:15" ht="15" customHeight="1" x14ac:dyDescent="0.25">
      <c r="A14" s="6" t="s">
        <v>73</v>
      </c>
      <c r="B14" s="18" t="s">
        <v>10</v>
      </c>
      <c r="C14" s="16" t="s">
        <v>9</v>
      </c>
      <c r="D14" s="17">
        <f t="shared" si="0"/>
        <v>0.2</v>
      </c>
      <c r="E14" s="17">
        <v>0.2</v>
      </c>
      <c r="F14" s="17"/>
      <c r="G14" s="17"/>
      <c r="H14" s="10">
        <f t="shared" si="1"/>
        <v>0</v>
      </c>
      <c r="I14" s="11"/>
      <c r="J14" s="11"/>
      <c r="K14" s="11"/>
      <c r="L14" s="13">
        <f t="shared" si="2"/>
        <v>0.2</v>
      </c>
      <c r="M14" s="13">
        <f t="shared" si="3"/>
        <v>0.2</v>
      </c>
      <c r="N14" s="13">
        <f t="shared" si="4"/>
        <v>0</v>
      </c>
      <c r="O14" s="13">
        <f t="shared" si="5"/>
        <v>0</v>
      </c>
    </row>
    <row r="15" spans="1:15" ht="15" customHeight="1" x14ac:dyDescent="0.25">
      <c r="A15" s="6" t="s">
        <v>74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0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</row>
    <row r="16" spans="1:15" ht="15" customHeight="1" x14ac:dyDescent="0.25">
      <c r="A16" s="14" t="s">
        <v>75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ref="H16:H22" si="6">I16+J16+K16</f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</row>
    <row r="17" spans="1:15" ht="15" hidden="1" customHeight="1" x14ac:dyDescent="0.25">
      <c r="A17" s="14" t="s">
        <v>76</v>
      </c>
      <c r="B17" s="18" t="s">
        <v>13</v>
      </c>
      <c r="C17" s="16" t="s">
        <v>9</v>
      </c>
      <c r="D17" s="17">
        <f t="shared" si="0"/>
        <v>0</v>
      </c>
      <c r="E17" s="17"/>
      <c r="F17" s="17"/>
      <c r="G17" s="17"/>
      <c r="H17" s="11">
        <f t="shared" si="6"/>
        <v>0</v>
      </c>
      <c r="I17" s="11"/>
      <c r="J17" s="11"/>
      <c r="K17" s="11"/>
      <c r="L17" s="13">
        <f t="shared" si="2"/>
        <v>0</v>
      </c>
      <c r="M17" s="13">
        <f t="shared" si="3"/>
        <v>0</v>
      </c>
      <c r="N17" s="13">
        <f t="shared" ref="N17" si="7">F17+J17</f>
        <v>0</v>
      </c>
      <c r="O17" s="13">
        <f t="shared" ref="O17" si="8">G17+K17</f>
        <v>0</v>
      </c>
    </row>
    <row r="18" spans="1:15" ht="15" customHeight="1" x14ac:dyDescent="0.25">
      <c r="A18" s="20" t="s">
        <v>76</v>
      </c>
      <c r="B18" s="19" t="s">
        <v>14</v>
      </c>
      <c r="C18" s="16" t="s">
        <v>9</v>
      </c>
      <c r="D18" s="17">
        <f t="shared" si="0"/>
        <v>2</v>
      </c>
      <c r="E18" s="17">
        <v>2</v>
      </c>
      <c r="F18" s="17"/>
      <c r="G18" s="17"/>
      <c r="H18" s="11">
        <f t="shared" si="6"/>
        <v>0</v>
      </c>
      <c r="I18" s="11"/>
      <c r="J18" s="11"/>
      <c r="K18" s="11"/>
      <c r="L18" s="13">
        <f t="shared" si="2"/>
        <v>2</v>
      </c>
      <c r="M18" s="13">
        <f t="shared" si="3"/>
        <v>2</v>
      </c>
      <c r="N18" s="13">
        <f t="shared" si="4"/>
        <v>0</v>
      </c>
      <c r="O18" s="13">
        <f t="shared" si="5"/>
        <v>0</v>
      </c>
    </row>
    <row r="19" spans="1:15" ht="15" customHeight="1" x14ac:dyDescent="0.25">
      <c r="A19" s="6" t="s">
        <v>77</v>
      </c>
      <c r="B19" s="7" t="s">
        <v>15</v>
      </c>
      <c r="C19" s="16" t="s">
        <v>9</v>
      </c>
      <c r="D19" s="17">
        <f t="shared" si="0"/>
        <v>0.1</v>
      </c>
      <c r="E19" s="17">
        <v>0.1</v>
      </c>
      <c r="F19" s="17"/>
      <c r="G19" s="17"/>
      <c r="H19" s="11">
        <f t="shared" si="6"/>
        <v>0</v>
      </c>
      <c r="I19" s="11"/>
      <c r="J19" s="11"/>
      <c r="K19" s="11"/>
      <c r="L19" s="13">
        <f t="shared" si="2"/>
        <v>0.1</v>
      </c>
      <c r="M19" s="13">
        <f t="shared" si="3"/>
        <v>0.1</v>
      </c>
      <c r="N19" s="13">
        <f t="shared" si="4"/>
        <v>0</v>
      </c>
      <c r="O19" s="13">
        <f t="shared" si="5"/>
        <v>0</v>
      </c>
    </row>
    <row r="20" spans="1:15" ht="15" customHeight="1" x14ac:dyDescent="0.25">
      <c r="A20" s="6" t="s">
        <v>78</v>
      </c>
      <c r="B20" s="18" t="s">
        <v>16</v>
      </c>
      <c r="C20" s="16" t="s">
        <v>9</v>
      </c>
      <c r="D20" s="17">
        <f t="shared" si="0"/>
        <v>2.5</v>
      </c>
      <c r="E20" s="17">
        <v>2.5</v>
      </c>
      <c r="F20" s="17"/>
      <c r="G20" s="17"/>
      <c r="H20" s="11">
        <f t="shared" si="6"/>
        <v>0</v>
      </c>
      <c r="I20" s="11"/>
      <c r="J20" s="11"/>
      <c r="K20" s="11"/>
      <c r="L20" s="13">
        <f t="shared" si="2"/>
        <v>2.5</v>
      </c>
      <c r="M20" s="13">
        <f t="shared" si="3"/>
        <v>2.5</v>
      </c>
      <c r="N20" s="13">
        <f t="shared" si="4"/>
        <v>0</v>
      </c>
      <c r="O20" s="13">
        <f t="shared" si="5"/>
        <v>0</v>
      </c>
    </row>
    <row r="21" spans="1:15" ht="15" customHeight="1" x14ac:dyDescent="0.25">
      <c r="A21" s="6" t="s">
        <v>79</v>
      </c>
      <c r="B21" s="18" t="s">
        <v>17</v>
      </c>
      <c r="C21" s="16" t="s">
        <v>9</v>
      </c>
      <c r="D21" s="17">
        <f t="shared" si="0"/>
        <v>0.6</v>
      </c>
      <c r="E21" s="17">
        <v>0.6</v>
      </c>
      <c r="F21" s="17"/>
      <c r="G21" s="17"/>
      <c r="H21" s="11">
        <f t="shared" si="6"/>
        <v>0</v>
      </c>
      <c r="I21" s="11"/>
      <c r="J21" s="11"/>
      <c r="K21" s="11"/>
      <c r="L21" s="13">
        <f t="shared" si="2"/>
        <v>0.6</v>
      </c>
      <c r="M21" s="13">
        <f t="shared" si="3"/>
        <v>0.6</v>
      </c>
      <c r="N21" s="13">
        <f t="shared" si="4"/>
        <v>0</v>
      </c>
      <c r="O21" s="13">
        <f t="shared" si="5"/>
        <v>0</v>
      </c>
    </row>
    <row r="22" spans="1:15" ht="15" customHeight="1" x14ac:dyDescent="0.25">
      <c r="A22" s="39" t="s">
        <v>80</v>
      </c>
      <c r="B22" s="18" t="s">
        <v>18</v>
      </c>
      <c r="C22" s="16" t="s">
        <v>9</v>
      </c>
      <c r="D22" s="17">
        <f t="shared" si="0"/>
        <v>0.7</v>
      </c>
      <c r="E22" s="17">
        <v>0.7</v>
      </c>
      <c r="F22" s="17"/>
      <c r="G22" s="17"/>
      <c r="H22" s="11">
        <f t="shared" si="6"/>
        <v>0</v>
      </c>
      <c r="I22" s="11"/>
      <c r="J22" s="11"/>
      <c r="K22" s="11"/>
      <c r="L22" s="13">
        <f t="shared" si="2"/>
        <v>0.7</v>
      </c>
      <c r="M22" s="13">
        <f t="shared" si="3"/>
        <v>0.7</v>
      </c>
      <c r="N22" s="13">
        <f t="shared" si="4"/>
        <v>0</v>
      </c>
      <c r="O22" s="13">
        <f t="shared" si="5"/>
        <v>0</v>
      </c>
    </row>
    <row r="23" spans="1:15" ht="15" customHeight="1" x14ac:dyDescent="0.25">
      <c r="A23" s="39" t="s">
        <v>81</v>
      </c>
      <c r="B23" s="36" t="s">
        <v>170</v>
      </c>
      <c r="C23" s="411" t="s">
        <v>21</v>
      </c>
      <c r="D23" s="17">
        <f t="shared" ref="D23" si="9">E23+F23+G23</f>
        <v>1.5</v>
      </c>
      <c r="E23" s="17"/>
      <c r="F23" s="17">
        <v>1.5</v>
      </c>
      <c r="G23" s="17"/>
      <c r="H23" s="11">
        <f t="shared" ref="H23" si="10">I23+J23+K23</f>
        <v>0</v>
      </c>
      <c r="I23" s="11"/>
      <c r="J23" s="11"/>
      <c r="K23" s="11"/>
      <c r="L23" s="13">
        <f t="shared" ref="L23" si="11">M23+N23+O23</f>
        <v>1.5</v>
      </c>
      <c r="M23" s="13">
        <f t="shared" ref="M23" si="12">E23+I23</f>
        <v>0</v>
      </c>
      <c r="N23" s="13">
        <f t="shared" ref="N23" si="13">F23+J23</f>
        <v>1.5</v>
      </c>
      <c r="O23" s="13">
        <f t="shared" ref="O23" si="14">G23+K23</f>
        <v>0</v>
      </c>
    </row>
    <row r="24" spans="1:15" ht="15.95" customHeight="1" x14ac:dyDescent="0.25">
      <c r="A24" s="92" t="s">
        <v>82</v>
      </c>
      <c r="B24" s="22" t="s">
        <v>174</v>
      </c>
      <c r="C24" s="23"/>
      <c r="D24" s="24">
        <f>SUM(D12:D23)</f>
        <v>28.8</v>
      </c>
      <c r="E24" s="24">
        <f t="shared" ref="E24:O24" si="15">SUM(E12:E23)</f>
        <v>25.3</v>
      </c>
      <c r="F24" s="24">
        <f t="shared" si="15"/>
        <v>3.5</v>
      </c>
      <c r="G24" s="24">
        <f t="shared" si="15"/>
        <v>0</v>
      </c>
      <c r="H24" s="25">
        <f t="shared" si="15"/>
        <v>0</v>
      </c>
      <c r="I24" s="25">
        <f t="shared" si="15"/>
        <v>0</v>
      </c>
      <c r="J24" s="25">
        <f t="shared" si="15"/>
        <v>0</v>
      </c>
      <c r="K24" s="25">
        <f t="shared" si="15"/>
        <v>0</v>
      </c>
      <c r="L24" s="22">
        <f t="shared" si="15"/>
        <v>28.8</v>
      </c>
      <c r="M24" s="22">
        <f t="shared" si="15"/>
        <v>25.3</v>
      </c>
      <c r="N24" s="22">
        <f t="shared" si="15"/>
        <v>3.5</v>
      </c>
      <c r="O24" s="22">
        <f t="shared" si="15"/>
        <v>0</v>
      </c>
    </row>
    <row r="25" spans="1:15" ht="15.95" customHeight="1" x14ac:dyDescent="0.25">
      <c r="A25" s="6" t="s">
        <v>83</v>
      </c>
      <c r="B25" s="513" t="s">
        <v>59</v>
      </c>
      <c r="C25" s="514"/>
      <c r="D25" s="514"/>
      <c r="E25" s="514"/>
      <c r="F25" s="514"/>
      <c r="G25" s="514"/>
      <c r="H25" s="514"/>
      <c r="I25" s="514"/>
      <c r="J25" s="514"/>
      <c r="K25" s="514"/>
      <c r="L25" s="514"/>
      <c r="M25" s="514"/>
      <c r="N25" s="514"/>
      <c r="O25" s="515"/>
    </row>
    <row r="26" spans="1:15" ht="15" customHeight="1" x14ac:dyDescent="0.25">
      <c r="A26" s="6" t="s">
        <v>84</v>
      </c>
      <c r="B26" s="7" t="s">
        <v>7</v>
      </c>
      <c r="C26" s="8" t="s">
        <v>22</v>
      </c>
      <c r="D26" s="9">
        <f>E26+F26+G26</f>
        <v>0.1</v>
      </c>
      <c r="E26" s="9">
        <v>0.1</v>
      </c>
      <c r="F26" s="9"/>
      <c r="G26" s="9"/>
      <c r="H26" s="10">
        <f>I26+J26+K26</f>
        <v>0</v>
      </c>
      <c r="I26" s="10"/>
      <c r="J26" s="10"/>
      <c r="K26" s="10"/>
      <c r="L26" s="12">
        <f>M26+N26+O26</f>
        <v>0.1</v>
      </c>
      <c r="M26" s="12">
        <f>E26+I26</f>
        <v>0.1</v>
      </c>
      <c r="N26" s="12">
        <f t="shared" ref="N26:N35" si="16">F26+J26</f>
        <v>0</v>
      </c>
      <c r="O26" s="12">
        <f t="shared" ref="O26:O35" si="17">G26+K26</f>
        <v>0</v>
      </c>
    </row>
    <row r="27" spans="1:15" ht="15" customHeight="1" x14ac:dyDescent="0.25">
      <c r="A27" s="6" t="s">
        <v>85</v>
      </c>
      <c r="B27" s="18" t="s">
        <v>10</v>
      </c>
      <c r="C27" s="16" t="s">
        <v>22</v>
      </c>
      <c r="D27" s="17">
        <f t="shared" ref="D27:D36" si="18">E27+F27+G27</f>
        <v>1.2</v>
      </c>
      <c r="E27" s="17">
        <v>0.6</v>
      </c>
      <c r="F27" s="17">
        <v>0.6</v>
      </c>
      <c r="G27" s="17"/>
      <c r="H27" s="11">
        <f t="shared" ref="H27:H35" si="19">I27+J27+K27</f>
        <v>0</v>
      </c>
      <c r="I27" s="11"/>
      <c r="J27" s="11"/>
      <c r="K27" s="11"/>
      <c r="L27" s="13">
        <f t="shared" ref="L27:L35" si="20">M27+N27+O27</f>
        <v>1.2</v>
      </c>
      <c r="M27" s="13">
        <f t="shared" ref="M27:M35" si="21">E27+I27</f>
        <v>0.6</v>
      </c>
      <c r="N27" s="13">
        <f t="shared" si="16"/>
        <v>0.6</v>
      </c>
      <c r="O27" s="13">
        <f t="shared" si="17"/>
        <v>0</v>
      </c>
    </row>
    <row r="28" spans="1:15" ht="15" customHeight="1" x14ac:dyDescent="0.25">
      <c r="A28" s="6" t="s">
        <v>86</v>
      </c>
      <c r="B28" s="18" t="s">
        <v>11</v>
      </c>
      <c r="C28" s="16" t="s">
        <v>22</v>
      </c>
      <c r="D28" s="17">
        <f t="shared" si="18"/>
        <v>13.299999999999999</v>
      </c>
      <c r="E28" s="17">
        <v>12.6</v>
      </c>
      <c r="F28" s="17">
        <v>0.7</v>
      </c>
      <c r="G28" s="17"/>
      <c r="H28" s="11">
        <f t="shared" si="19"/>
        <v>0</v>
      </c>
      <c r="I28" s="11"/>
      <c r="J28" s="11"/>
      <c r="K28" s="11"/>
      <c r="L28" s="13">
        <f t="shared" si="20"/>
        <v>13.299999999999999</v>
      </c>
      <c r="M28" s="13">
        <f t="shared" si="21"/>
        <v>12.6</v>
      </c>
      <c r="N28" s="13">
        <f t="shared" si="16"/>
        <v>0.7</v>
      </c>
      <c r="O28" s="13">
        <f t="shared" si="17"/>
        <v>0</v>
      </c>
    </row>
    <row r="29" spans="1:15" ht="15" customHeight="1" x14ac:dyDescent="0.25">
      <c r="A29" s="6" t="s">
        <v>87</v>
      </c>
      <c r="B29" s="18" t="s">
        <v>12</v>
      </c>
      <c r="C29" s="16" t="s">
        <v>22</v>
      </c>
      <c r="D29" s="17">
        <f t="shared" si="18"/>
        <v>1.1000000000000001</v>
      </c>
      <c r="E29" s="17"/>
      <c r="F29" s="17">
        <v>1.1000000000000001</v>
      </c>
      <c r="G29" s="17"/>
      <c r="H29" s="11">
        <f t="shared" si="19"/>
        <v>0</v>
      </c>
      <c r="I29" s="11"/>
      <c r="J29" s="11"/>
      <c r="K29" s="11"/>
      <c r="L29" s="13">
        <f t="shared" si="20"/>
        <v>1.1000000000000001</v>
      </c>
      <c r="M29" s="13">
        <f t="shared" si="21"/>
        <v>0</v>
      </c>
      <c r="N29" s="13">
        <f t="shared" si="16"/>
        <v>1.1000000000000001</v>
      </c>
      <c r="O29" s="13">
        <f t="shared" si="17"/>
        <v>0</v>
      </c>
    </row>
    <row r="30" spans="1:15" ht="15" customHeight="1" x14ac:dyDescent="0.25">
      <c r="A30" s="14" t="s">
        <v>88</v>
      </c>
      <c r="B30" s="18" t="s">
        <v>13</v>
      </c>
      <c r="C30" s="16" t="s">
        <v>22</v>
      </c>
      <c r="D30" s="17">
        <f t="shared" si="18"/>
        <v>1.6</v>
      </c>
      <c r="E30" s="17">
        <v>1.6</v>
      </c>
      <c r="F30" s="17"/>
      <c r="G30" s="17"/>
      <c r="H30" s="11">
        <f t="shared" si="19"/>
        <v>0</v>
      </c>
      <c r="I30" s="11"/>
      <c r="J30" s="11"/>
      <c r="K30" s="11"/>
      <c r="L30" s="13">
        <f t="shared" si="20"/>
        <v>1.6</v>
      </c>
      <c r="M30" s="13">
        <f t="shared" si="21"/>
        <v>1.6</v>
      </c>
      <c r="N30" s="13">
        <f t="shared" si="16"/>
        <v>0</v>
      </c>
      <c r="O30" s="13">
        <f t="shared" si="17"/>
        <v>0</v>
      </c>
    </row>
    <row r="31" spans="1:15" ht="15" customHeight="1" x14ac:dyDescent="0.25">
      <c r="A31" s="14" t="s">
        <v>89</v>
      </c>
      <c r="B31" s="19" t="s">
        <v>14</v>
      </c>
      <c r="C31" s="16" t="s">
        <v>22</v>
      </c>
      <c r="D31" s="17">
        <f t="shared" si="18"/>
        <v>2.9</v>
      </c>
      <c r="E31" s="17">
        <v>1.4</v>
      </c>
      <c r="F31" s="17">
        <v>1.5</v>
      </c>
      <c r="G31" s="17"/>
      <c r="H31" s="11">
        <f t="shared" si="19"/>
        <v>0</v>
      </c>
      <c r="I31" s="11"/>
      <c r="J31" s="11"/>
      <c r="K31" s="11"/>
      <c r="L31" s="13">
        <f t="shared" si="20"/>
        <v>2.9</v>
      </c>
      <c r="M31" s="13">
        <f t="shared" si="21"/>
        <v>1.4</v>
      </c>
      <c r="N31" s="13">
        <f t="shared" si="16"/>
        <v>1.5</v>
      </c>
      <c r="O31" s="13">
        <f t="shared" si="17"/>
        <v>0</v>
      </c>
    </row>
    <row r="32" spans="1:15" ht="15" customHeight="1" x14ac:dyDescent="0.25">
      <c r="A32" s="6" t="s">
        <v>90</v>
      </c>
      <c r="B32" s="7" t="s">
        <v>15</v>
      </c>
      <c r="C32" s="16" t="s">
        <v>22</v>
      </c>
      <c r="D32" s="17">
        <f t="shared" si="18"/>
        <v>2.9</v>
      </c>
      <c r="E32" s="17">
        <v>2.2999999999999998</v>
      </c>
      <c r="F32" s="17">
        <v>0.6</v>
      </c>
      <c r="G32" s="17"/>
      <c r="H32" s="11">
        <f t="shared" si="19"/>
        <v>0</v>
      </c>
      <c r="I32" s="11"/>
      <c r="J32" s="11"/>
      <c r="K32" s="11"/>
      <c r="L32" s="13">
        <f t="shared" si="20"/>
        <v>2.9</v>
      </c>
      <c r="M32" s="13">
        <f t="shared" si="21"/>
        <v>2.2999999999999998</v>
      </c>
      <c r="N32" s="13">
        <f t="shared" si="16"/>
        <v>0.6</v>
      </c>
      <c r="O32" s="13">
        <f t="shared" si="17"/>
        <v>0</v>
      </c>
    </row>
    <row r="33" spans="1:15" ht="15" customHeight="1" x14ac:dyDescent="0.25">
      <c r="A33" s="6" t="s">
        <v>91</v>
      </c>
      <c r="B33" s="18" t="s">
        <v>16</v>
      </c>
      <c r="C33" s="16" t="s">
        <v>22</v>
      </c>
      <c r="D33" s="17">
        <f t="shared" si="18"/>
        <v>9.9</v>
      </c>
      <c r="E33" s="17">
        <v>7</v>
      </c>
      <c r="F33" s="17">
        <v>2.9</v>
      </c>
      <c r="G33" s="17"/>
      <c r="H33" s="11">
        <f t="shared" si="19"/>
        <v>0</v>
      </c>
      <c r="I33" s="11"/>
      <c r="J33" s="11"/>
      <c r="K33" s="11"/>
      <c r="L33" s="13">
        <f t="shared" si="20"/>
        <v>9.9</v>
      </c>
      <c r="M33" s="13">
        <f t="shared" si="21"/>
        <v>7</v>
      </c>
      <c r="N33" s="13">
        <f t="shared" si="16"/>
        <v>2.9</v>
      </c>
      <c r="O33" s="13">
        <f t="shared" si="17"/>
        <v>0</v>
      </c>
    </row>
    <row r="34" spans="1:15" ht="15" customHeight="1" x14ac:dyDescent="0.25">
      <c r="A34" s="6" t="s">
        <v>92</v>
      </c>
      <c r="B34" s="18" t="s">
        <v>17</v>
      </c>
      <c r="C34" s="16" t="s">
        <v>22</v>
      </c>
      <c r="D34" s="17">
        <f t="shared" si="18"/>
        <v>0.4</v>
      </c>
      <c r="E34" s="17">
        <v>0.1</v>
      </c>
      <c r="F34" s="17">
        <v>0.3</v>
      </c>
      <c r="G34" s="17"/>
      <c r="H34" s="11">
        <f t="shared" si="19"/>
        <v>0</v>
      </c>
      <c r="I34" s="11"/>
      <c r="J34" s="11"/>
      <c r="K34" s="11"/>
      <c r="L34" s="13">
        <f t="shared" si="20"/>
        <v>0.4</v>
      </c>
      <c r="M34" s="13">
        <f t="shared" si="21"/>
        <v>0.1</v>
      </c>
      <c r="N34" s="13">
        <f t="shared" si="16"/>
        <v>0.3</v>
      </c>
      <c r="O34" s="13">
        <f t="shared" si="17"/>
        <v>0</v>
      </c>
    </row>
    <row r="35" spans="1:15" ht="15" customHeight="1" x14ac:dyDescent="0.25">
      <c r="A35" s="6" t="s">
        <v>93</v>
      </c>
      <c r="B35" s="18" t="s">
        <v>18</v>
      </c>
      <c r="C35" s="16" t="s">
        <v>22</v>
      </c>
      <c r="D35" s="17">
        <f t="shared" si="18"/>
        <v>1.5</v>
      </c>
      <c r="E35" s="17">
        <v>0.9</v>
      </c>
      <c r="F35" s="17">
        <v>0.6</v>
      </c>
      <c r="G35" s="17"/>
      <c r="H35" s="11">
        <f t="shared" si="19"/>
        <v>0</v>
      </c>
      <c r="I35" s="11"/>
      <c r="J35" s="11"/>
      <c r="K35" s="11"/>
      <c r="L35" s="13">
        <f t="shared" si="20"/>
        <v>1.5</v>
      </c>
      <c r="M35" s="13">
        <f t="shared" si="21"/>
        <v>0.9</v>
      </c>
      <c r="N35" s="13">
        <f t="shared" si="16"/>
        <v>0.6</v>
      </c>
      <c r="O35" s="13">
        <f t="shared" si="17"/>
        <v>0</v>
      </c>
    </row>
    <row r="36" spans="1:15" ht="15" customHeight="1" x14ac:dyDescent="0.25">
      <c r="A36" s="39" t="s">
        <v>94</v>
      </c>
      <c r="B36" s="18" t="s">
        <v>19</v>
      </c>
      <c r="C36" s="16" t="s">
        <v>22</v>
      </c>
      <c r="D36" s="17">
        <f t="shared" si="18"/>
        <v>0.9</v>
      </c>
      <c r="E36" s="17"/>
      <c r="F36" s="17">
        <v>0.9</v>
      </c>
      <c r="G36" s="17"/>
      <c r="H36" s="11">
        <f>I36+J36+K36</f>
        <v>0</v>
      </c>
      <c r="I36" s="11"/>
      <c r="J36" s="11"/>
      <c r="K36" s="11"/>
      <c r="L36" s="13">
        <f>M36+N36+O36</f>
        <v>0.9</v>
      </c>
      <c r="M36" s="13">
        <f>E36+I36</f>
        <v>0</v>
      </c>
      <c r="N36" s="13">
        <f>F36+J36</f>
        <v>0.9</v>
      </c>
      <c r="O36" s="13">
        <f>G36+K36</f>
        <v>0</v>
      </c>
    </row>
    <row r="37" spans="1:15" ht="15.95" customHeight="1" x14ac:dyDescent="0.25">
      <c r="A37" s="92" t="s">
        <v>95</v>
      </c>
      <c r="B37" s="22" t="s">
        <v>175</v>
      </c>
      <c r="C37" s="26"/>
      <c r="D37" s="24">
        <f>SUM(D26:D36)</f>
        <v>35.799999999999997</v>
      </c>
      <c r="E37" s="24">
        <f>SUM(E26:E36)</f>
        <v>26.599999999999998</v>
      </c>
      <c r="F37" s="24">
        <f>SUM(F26:F36)</f>
        <v>9.2000000000000011</v>
      </c>
      <c r="G37" s="24">
        <f>SUM(G26:G36)</f>
        <v>0</v>
      </c>
      <c r="H37" s="25">
        <f t="shared" ref="H37:O37" si="22">SUM(H26:H36)</f>
        <v>0</v>
      </c>
      <c r="I37" s="25">
        <f t="shared" si="22"/>
        <v>0</v>
      </c>
      <c r="J37" s="25">
        <f t="shared" si="22"/>
        <v>0</v>
      </c>
      <c r="K37" s="25">
        <f t="shared" si="22"/>
        <v>0</v>
      </c>
      <c r="L37" s="22">
        <f t="shared" si="22"/>
        <v>35.799999999999997</v>
      </c>
      <c r="M37" s="22">
        <f t="shared" si="22"/>
        <v>26.599999999999998</v>
      </c>
      <c r="N37" s="22">
        <f t="shared" si="22"/>
        <v>9.2000000000000011</v>
      </c>
      <c r="O37" s="22">
        <f t="shared" si="22"/>
        <v>0</v>
      </c>
    </row>
    <row r="38" spans="1:15" ht="15.95" customHeight="1" x14ac:dyDescent="0.25">
      <c r="A38" s="6" t="s">
        <v>96</v>
      </c>
      <c r="B38" s="513" t="s">
        <v>63</v>
      </c>
      <c r="C38" s="514"/>
      <c r="D38" s="514"/>
      <c r="E38" s="514"/>
      <c r="F38" s="514"/>
      <c r="G38" s="514"/>
      <c r="H38" s="514"/>
      <c r="I38" s="514"/>
      <c r="J38" s="514"/>
      <c r="K38" s="514"/>
      <c r="L38" s="514"/>
      <c r="M38" s="514"/>
      <c r="N38" s="514"/>
      <c r="O38" s="515"/>
    </row>
    <row r="39" spans="1:15" ht="15" customHeight="1" x14ac:dyDescent="0.25">
      <c r="A39" s="39" t="s">
        <v>97</v>
      </c>
      <c r="B39" s="27" t="s">
        <v>20</v>
      </c>
      <c r="C39" s="8" t="s">
        <v>32</v>
      </c>
      <c r="D39" s="9">
        <f>E39+F39+G39</f>
        <v>105.6</v>
      </c>
      <c r="E39" s="9">
        <v>105.6</v>
      </c>
      <c r="F39" s="9"/>
      <c r="G39" s="9"/>
      <c r="H39" s="11">
        <f>I39+J39+K39</f>
        <v>0</v>
      </c>
      <c r="I39" s="11"/>
      <c r="J39" s="11"/>
      <c r="K39" s="11"/>
      <c r="L39" s="13">
        <f>M39+N39+O39</f>
        <v>105.6</v>
      </c>
      <c r="M39" s="13">
        <f t="shared" ref="M39:O40" si="23">E39+I39</f>
        <v>105.6</v>
      </c>
      <c r="N39" s="13">
        <f t="shared" si="23"/>
        <v>0</v>
      </c>
      <c r="O39" s="13">
        <f t="shared" si="23"/>
        <v>0</v>
      </c>
    </row>
    <row r="40" spans="1:15" ht="15" hidden="1" customHeight="1" x14ac:dyDescent="0.25">
      <c r="A40" s="41" t="s">
        <v>98</v>
      </c>
      <c r="B40" s="30" t="s">
        <v>70</v>
      </c>
      <c r="C40" s="31" t="s">
        <v>32</v>
      </c>
      <c r="D40" s="9">
        <f>E40+F40+G40</f>
        <v>0</v>
      </c>
      <c r="E40" s="9"/>
      <c r="F40" s="9"/>
      <c r="G40" s="9"/>
      <c r="H40" s="11">
        <f>I40+J40+K40</f>
        <v>0</v>
      </c>
      <c r="I40" s="11"/>
      <c r="J40" s="11"/>
      <c r="K40" s="11"/>
      <c r="L40" s="13">
        <f>M40+N40+O40</f>
        <v>0</v>
      </c>
      <c r="M40" s="13">
        <f t="shared" si="23"/>
        <v>0</v>
      </c>
      <c r="N40" s="13">
        <f t="shared" si="23"/>
        <v>0</v>
      </c>
      <c r="O40" s="13">
        <f t="shared" si="23"/>
        <v>0</v>
      </c>
    </row>
    <row r="41" spans="1:15" ht="15.95" customHeight="1" x14ac:dyDescent="0.25">
      <c r="A41" s="21" t="s">
        <v>98</v>
      </c>
      <c r="B41" s="28" t="s">
        <v>176</v>
      </c>
      <c r="C41" s="29"/>
      <c r="D41" s="24">
        <f>D39+D40</f>
        <v>105.6</v>
      </c>
      <c r="E41" s="24">
        <f t="shared" ref="E41:O41" si="24">E39+E40</f>
        <v>105.6</v>
      </c>
      <c r="F41" s="24">
        <f t="shared" si="24"/>
        <v>0</v>
      </c>
      <c r="G41" s="24">
        <f t="shared" si="24"/>
        <v>0</v>
      </c>
      <c r="H41" s="25">
        <f t="shared" si="24"/>
        <v>0</v>
      </c>
      <c r="I41" s="25">
        <f t="shared" si="24"/>
        <v>0</v>
      </c>
      <c r="J41" s="25">
        <f t="shared" si="24"/>
        <v>0</v>
      </c>
      <c r="K41" s="25">
        <f t="shared" si="24"/>
        <v>0</v>
      </c>
      <c r="L41" s="22">
        <f t="shared" si="24"/>
        <v>105.6</v>
      </c>
      <c r="M41" s="22">
        <f t="shared" si="24"/>
        <v>105.6</v>
      </c>
      <c r="N41" s="22">
        <f t="shared" si="24"/>
        <v>0</v>
      </c>
      <c r="O41" s="22">
        <f t="shared" si="24"/>
        <v>0</v>
      </c>
    </row>
    <row r="42" spans="1:15" ht="15.95" customHeight="1" x14ac:dyDescent="0.25">
      <c r="A42" s="6" t="s">
        <v>99</v>
      </c>
      <c r="B42" s="513" t="s">
        <v>171</v>
      </c>
      <c r="C42" s="514"/>
      <c r="D42" s="514"/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515"/>
    </row>
    <row r="43" spans="1:15" ht="15.95" customHeight="1" x14ac:dyDescent="0.25">
      <c r="A43" s="14" t="s">
        <v>100</v>
      </c>
      <c r="B43" s="15" t="s">
        <v>55</v>
      </c>
      <c r="C43" s="31" t="s">
        <v>51</v>
      </c>
      <c r="D43" s="17">
        <f>E43+F43+G43</f>
        <v>0.1</v>
      </c>
      <c r="E43" s="17">
        <v>0.1</v>
      </c>
      <c r="F43" s="17"/>
      <c r="G43" s="17"/>
      <c r="H43" s="11">
        <f>I43+J43+K43</f>
        <v>0</v>
      </c>
      <c r="I43" s="11"/>
      <c r="J43" s="11"/>
      <c r="K43" s="11"/>
      <c r="L43" s="13">
        <f>M43+N43+O43</f>
        <v>0.1</v>
      </c>
      <c r="M43" s="13">
        <f t="shared" ref="M43:O45" si="25">E43+I43</f>
        <v>0.1</v>
      </c>
      <c r="N43" s="13">
        <f t="shared" si="25"/>
        <v>0</v>
      </c>
      <c r="O43" s="13">
        <f t="shared" si="25"/>
        <v>0</v>
      </c>
    </row>
    <row r="44" spans="1:15" ht="15.95" customHeight="1" x14ac:dyDescent="0.25">
      <c r="A44" s="14" t="s">
        <v>101</v>
      </c>
      <c r="B44" s="13" t="s">
        <v>33</v>
      </c>
      <c r="C44" s="31" t="s">
        <v>51</v>
      </c>
      <c r="D44" s="17">
        <f>E44+F44+G44</f>
        <v>0.1</v>
      </c>
      <c r="E44" s="17">
        <v>0.1</v>
      </c>
      <c r="F44" s="17"/>
      <c r="G44" s="17"/>
      <c r="H44" s="11">
        <f>I44+J44+K44</f>
        <v>0</v>
      </c>
      <c r="I44" s="11"/>
      <c r="J44" s="11"/>
      <c r="K44" s="11"/>
      <c r="L44" s="13">
        <f>M44+N44+O44</f>
        <v>0.1</v>
      </c>
      <c r="M44" s="13">
        <f t="shared" si="25"/>
        <v>0.1</v>
      </c>
      <c r="N44" s="13">
        <f t="shared" si="25"/>
        <v>0</v>
      </c>
      <c r="O44" s="13">
        <f t="shared" si="25"/>
        <v>0</v>
      </c>
    </row>
    <row r="45" spans="1:15" ht="15" customHeight="1" x14ac:dyDescent="0.25">
      <c r="A45" s="20" t="s">
        <v>102</v>
      </c>
      <c r="B45" s="30" t="s">
        <v>160</v>
      </c>
      <c r="C45" s="31" t="s">
        <v>51</v>
      </c>
      <c r="D45" s="17">
        <f>E45+F45+G45</f>
        <v>1.5</v>
      </c>
      <c r="E45" s="17">
        <v>1.5</v>
      </c>
      <c r="F45" s="17"/>
      <c r="G45" s="17"/>
      <c r="H45" s="11">
        <f>I45+J45+K45</f>
        <v>0</v>
      </c>
      <c r="I45" s="11"/>
      <c r="J45" s="11"/>
      <c r="K45" s="11"/>
      <c r="L45" s="13">
        <f>M45+N45+O45</f>
        <v>1.5</v>
      </c>
      <c r="M45" s="13">
        <f t="shared" si="25"/>
        <v>1.5</v>
      </c>
      <c r="N45" s="13">
        <f t="shared" si="25"/>
        <v>0</v>
      </c>
      <c r="O45" s="13">
        <f t="shared" si="25"/>
        <v>0</v>
      </c>
    </row>
    <row r="46" spans="1:15" ht="15" customHeight="1" x14ac:dyDescent="0.25">
      <c r="A46" s="6" t="s">
        <v>103</v>
      </c>
      <c r="B46" s="30" t="s">
        <v>419</v>
      </c>
      <c r="C46" s="31" t="s">
        <v>51</v>
      </c>
      <c r="D46" s="17">
        <f t="shared" ref="D46:D76" si="26">E46+F46+G46</f>
        <v>6.3999999999999995</v>
      </c>
      <c r="E46" s="17">
        <v>0.1</v>
      </c>
      <c r="F46" s="17"/>
      <c r="G46" s="17">
        <v>6.3</v>
      </c>
      <c r="H46" s="11">
        <f t="shared" ref="H46:H76" si="27">I46+J46+K46</f>
        <v>0</v>
      </c>
      <c r="I46" s="11"/>
      <c r="J46" s="11"/>
      <c r="K46" s="11"/>
      <c r="L46" s="13">
        <f t="shared" ref="L46:L76" si="28">M46+N46+O46</f>
        <v>6.3999999999999995</v>
      </c>
      <c r="M46" s="13">
        <f t="shared" ref="M46:M76" si="29">E46+I46</f>
        <v>0.1</v>
      </c>
      <c r="N46" s="13">
        <f t="shared" ref="N46:N76" si="30">F46+J46</f>
        <v>0</v>
      </c>
      <c r="O46" s="13">
        <f t="shared" ref="O46:O76" si="31">G46+K46</f>
        <v>6.3</v>
      </c>
    </row>
    <row r="47" spans="1:15" ht="15" customHeight="1" x14ac:dyDescent="0.25">
      <c r="A47" s="6" t="s">
        <v>104</v>
      </c>
      <c r="B47" s="19" t="s">
        <v>152</v>
      </c>
      <c r="C47" s="31" t="s">
        <v>51</v>
      </c>
      <c r="D47" s="17">
        <f t="shared" si="26"/>
        <v>7.1</v>
      </c>
      <c r="E47" s="17"/>
      <c r="F47" s="17">
        <v>7.1</v>
      </c>
      <c r="G47" s="17"/>
      <c r="H47" s="11">
        <f t="shared" si="27"/>
        <v>0</v>
      </c>
      <c r="I47" s="11"/>
      <c r="J47" s="11"/>
      <c r="K47" s="11"/>
      <c r="L47" s="13">
        <f t="shared" si="28"/>
        <v>7.1</v>
      </c>
      <c r="M47" s="13">
        <f t="shared" si="29"/>
        <v>0</v>
      </c>
      <c r="N47" s="13">
        <f t="shared" si="30"/>
        <v>7.1</v>
      </c>
      <c r="O47" s="13">
        <f t="shared" si="31"/>
        <v>0</v>
      </c>
    </row>
    <row r="48" spans="1:15" ht="15" customHeight="1" x14ac:dyDescent="0.25">
      <c r="A48" s="33" t="s">
        <v>105</v>
      </c>
      <c r="B48" s="32" t="s">
        <v>342</v>
      </c>
      <c r="C48" s="31" t="s">
        <v>51</v>
      </c>
      <c r="D48" s="17">
        <f t="shared" si="26"/>
        <v>7.8999999999999995</v>
      </c>
      <c r="E48" s="17">
        <v>0.1</v>
      </c>
      <c r="F48" s="17"/>
      <c r="G48" s="17">
        <v>7.8</v>
      </c>
      <c r="H48" s="11">
        <f t="shared" si="27"/>
        <v>0</v>
      </c>
      <c r="I48" s="11"/>
      <c r="J48" s="11"/>
      <c r="K48" s="11"/>
      <c r="L48" s="13">
        <f t="shared" si="28"/>
        <v>7.8999999999999995</v>
      </c>
      <c r="M48" s="13">
        <f t="shared" si="29"/>
        <v>0.1</v>
      </c>
      <c r="N48" s="13">
        <f t="shared" si="30"/>
        <v>0</v>
      </c>
      <c r="O48" s="13">
        <f t="shared" si="31"/>
        <v>7.8</v>
      </c>
    </row>
    <row r="49" spans="1:15" ht="15" customHeight="1" x14ac:dyDescent="0.25">
      <c r="A49" s="33" t="s">
        <v>106</v>
      </c>
      <c r="B49" s="30" t="s">
        <v>420</v>
      </c>
      <c r="C49" s="16" t="s">
        <v>51</v>
      </c>
      <c r="D49" s="17">
        <f t="shared" si="26"/>
        <v>37.6</v>
      </c>
      <c r="E49" s="17">
        <v>1.7</v>
      </c>
      <c r="F49" s="17">
        <v>30.7</v>
      </c>
      <c r="G49" s="17">
        <v>5.2</v>
      </c>
      <c r="H49" s="11">
        <f t="shared" si="27"/>
        <v>0</v>
      </c>
      <c r="I49" s="11"/>
      <c r="J49" s="11"/>
      <c r="K49" s="11"/>
      <c r="L49" s="13">
        <f t="shared" si="28"/>
        <v>37.6</v>
      </c>
      <c r="M49" s="13">
        <f t="shared" si="29"/>
        <v>1.7</v>
      </c>
      <c r="N49" s="13">
        <f t="shared" si="30"/>
        <v>30.7</v>
      </c>
      <c r="O49" s="13">
        <f t="shared" si="31"/>
        <v>5.2</v>
      </c>
    </row>
    <row r="50" spans="1:15" ht="15" customHeight="1" x14ac:dyDescent="0.25">
      <c r="A50" s="33" t="s">
        <v>107</v>
      </c>
      <c r="B50" s="30" t="s">
        <v>421</v>
      </c>
      <c r="C50" s="16" t="s">
        <v>51</v>
      </c>
      <c r="D50" s="17">
        <f t="shared" si="26"/>
        <v>10.9</v>
      </c>
      <c r="E50" s="17">
        <v>0.8</v>
      </c>
      <c r="F50" s="17">
        <v>0.6</v>
      </c>
      <c r="G50" s="17">
        <v>9.5</v>
      </c>
      <c r="H50" s="11">
        <f t="shared" si="27"/>
        <v>0</v>
      </c>
      <c r="I50" s="11"/>
      <c r="J50" s="11"/>
      <c r="K50" s="11"/>
      <c r="L50" s="13">
        <f t="shared" si="28"/>
        <v>10.9</v>
      </c>
      <c r="M50" s="13">
        <f t="shared" si="29"/>
        <v>0.8</v>
      </c>
      <c r="N50" s="13">
        <f t="shared" si="30"/>
        <v>0.6</v>
      </c>
      <c r="O50" s="13">
        <f t="shared" si="31"/>
        <v>9.5</v>
      </c>
    </row>
    <row r="51" spans="1:15" ht="15" customHeight="1" x14ac:dyDescent="0.25">
      <c r="A51" s="33" t="s">
        <v>108</v>
      </c>
      <c r="B51" s="30" t="s">
        <v>422</v>
      </c>
      <c r="C51" s="31" t="s">
        <v>51</v>
      </c>
      <c r="D51" s="17">
        <f>E51+F51+G51</f>
        <v>0.1</v>
      </c>
      <c r="E51" s="17">
        <v>0.1</v>
      </c>
      <c r="F51" s="17"/>
      <c r="G51" s="17"/>
      <c r="H51" s="11">
        <f>I51+J51+K51</f>
        <v>0</v>
      </c>
      <c r="I51" s="11"/>
      <c r="J51" s="11"/>
      <c r="K51" s="11"/>
      <c r="L51" s="13">
        <f>M51+N51+O51</f>
        <v>0.1</v>
      </c>
      <c r="M51" s="13">
        <f>E51+I51</f>
        <v>0.1</v>
      </c>
      <c r="N51" s="13">
        <f>F51+J51</f>
        <v>0</v>
      </c>
      <c r="O51" s="13">
        <f>G51+K51</f>
        <v>0</v>
      </c>
    </row>
    <row r="52" spans="1:15" ht="15" customHeight="1" x14ac:dyDescent="0.25">
      <c r="A52" s="33" t="s">
        <v>109</v>
      </c>
      <c r="B52" s="34" t="s">
        <v>393</v>
      </c>
      <c r="C52" s="16" t="s">
        <v>51</v>
      </c>
      <c r="D52" s="17">
        <f t="shared" si="26"/>
        <v>2.2000000000000002</v>
      </c>
      <c r="E52" s="17">
        <v>2.2000000000000002</v>
      </c>
      <c r="F52" s="17"/>
      <c r="G52" s="17"/>
      <c r="H52" s="11">
        <f t="shared" si="27"/>
        <v>0</v>
      </c>
      <c r="I52" s="11"/>
      <c r="J52" s="11"/>
      <c r="K52" s="11"/>
      <c r="L52" s="13">
        <f t="shared" si="28"/>
        <v>2.2000000000000002</v>
      </c>
      <c r="M52" s="13">
        <f t="shared" si="29"/>
        <v>2.2000000000000002</v>
      </c>
      <c r="N52" s="13">
        <f t="shared" si="30"/>
        <v>0</v>
      </c>
      <c r="O52" s="13">
        <f t="shared" si="31"/>
        <v>0</v>
      </c>
    </row>
    <row r="53" spans="1:15" ht="15" customHeight="1" x14ac:dyDescent="0.25">
      <c r="A53" s="33" t="s">
        <v>155</v>
      </c>
      <c r="B53" s="186" t="s">
        <v>46</v>
      </c>
      <c r="C53" s="16" t="s">
        <v>51</v>
      </c>
      <c r="D53" s="17">
        <f t="shared" si="26"/>
        <v>0.1</v>
      </c>
      <c r="E53" s="17">
        <v>0.1</v>
      </c>
      <c r="F53" s="17"/>
      <c r="G53" s="17"/>
      <c r="H53" s="11">
        <f t="shared" si="27"/>
        <v>0</v>
      </c>
      <c r="I53" s="11"/>
      <c r="J53" s="11"/>
      <c r="K53" s="11"/>
      <c r="L53" s="13">
        <f t="shared" ref="L53" si="32">M53+N53+O53</f>
        <v>0.1</v>
      </c>
      <c r="M53" s="13">
        <f t="shared" ref="M53" si="33">E53+I53</f>
        <v>0.1</v>
      </c>
      <c r="N53" s="13">
        <f t="shared" ref="N53" si="34">F53+J53</f>
        <v>0</v>
      </c>
      <c r="O53" s="13">
        <f t="shared" ref="O53" si="35">G53+K53</f>
        <v>0</v>
      </c>
    </row>
    <row r="54" spans="1:15" ht="15" customHeight="1" x14ac:dyDescent="0.25">
      <c r="A54" s="33" t="s">
        <v>156</v>
      </c>
      <c r="B54" s="13" t="s">
        <v>43</v>
      </c>
      <c r="C54" s="16" t="s">
        <v>51</v>
      </c>
      <c r="D54" s="17">
        <f t="shared" si="26"/>
        <v>0.1</v>
      </c>
      <c r="E54" s="17">
        <v>0.1</v>
      </c>
      <c r="F54" s="17"/>
      <c r="G54" s="17"/>
      <c r="H54" s="11">
        <f t="shared" si="27"/>
        <v>0</v>
      </c>
      <c r="I54" s="11"/>
      <c r="J54" s="11"/>
      <c r="K54" s="11"/>
      <c r="L54" s="13">
        <f t="shared" si="28"/>
        <v>0.1</v>
      </c>
      <c r="M54" s="13">
        <f t="shared" si="29"/>
        <v>0.1</v>
      </c>
      <c r="N54" s="13">
        <f t="shared" si="30"/>
        <v>0</v>
      </c>
      <c r="O54" s="13">
        <f t="shared" si="31"/>
        <v>0</v>
      </c>
    </row>
    <row r="55" spans="1:15" ht="15" customHeight="1" x14ac:dyDescent="0.25">
      <c r="A55" s="33" t="s">
        <v>110</v>
      </c>
      <c r="B55" s="35" t="s">
        <v>165</v>
      </c>
      <c r="C55" s="31" t="s">
        <v>51</v>
      </c>
      <c r="D55" s="17">
        <f t="shared" si="26"/>
        <v>6.6</v>
      </c>
      <c r="E55" s="17">
        <v>0.1</v>
      </c>
      <c r="F55" s="17"/>
      <c r="G55" s="17">
        <v>6.5</v>
      </c>
      <c r="H55" s="11">
        <f t="shared" si="27"/>
        <v>0</v>
      </c>
      <c r="I55" s="11"/>
      <c r="J55" s="11"/>
      <c r="K55" s="11"/>
      <c r="L55" s="13">
        <f t="shared" si="28"/>
        <v>6.6</v>
      </c>
      <c r="M55" s="13">
        <f t="shared" ref="M55:O58" si="36">E55+I55</f>
        <v>0.1</v>
      </c>
      <c r="N55" s="13">
        <f t="shared" si="36"/>
        <v>0</v>
      </c>
      <c r="O55" s="13">
        <f t="shared" si="36"/>
        <v>6.5</v>
      </c>
    </row>
    <row r="56" spans="1:15" ht="15" customHeight="1" x14ac:dyDescent="0.25">
      <c r="A56" s="33" t="s">
        <v>157</v>
      </c>
      <c r="B56" s="35" t="s">
        <v>44</v>
      </c>
      <c r="C56" s="31" t="s">
        <v>51</v>
      </c>
      <c r="D56" s="17">
        <f t="shared" si="26"/>
        <v>0.1</v>
      </c>
      <c r="E56" s="17">
        <v>0.1</v>
      </c>
      <c r="F56" s="17"/>
      <c r="G56" s="17"/>
      <c r="H56" s="11">
        <f t="shared" si="27"/>
        <v>0</v>
      </c>
      <c r="I56" s="11"/>
      <c r="J56" s="11"/>
      <c r="K56" s="11"/>
      <c r="L56" s="13">
        <f t="shared" ref="L56:L57" si="37">M56+N56+O56</f>
        <v>0.1</v>
      </c>
      <c r="M56" s="13">
        <f t="shared" ref="M56" si="38">E56+I56</f>
        <v>0.1</v>
      </c>
      <c r="N56" s="13">
        <f t="shared" ref="N56" si="39">F56+J56</f>
        <v>0</v>
      </c>
      <c r="O56" s="13">
        <f t="shared" ref="O56" si="40">G56+K56</f>
        <v>0</v>
      </c>
    </row>
    <row r="57" spans="1:15" ht="15" customHeight="1" x14ac:dyDescent="0.25">
      <c r="A57" s="6" t="s">
        <v>158</v>
      </c>
      <c r="B57" s="86" t="s">
        <v>47</v>
      </c>
      <c r="C57" s="31" t="s">
        <v>51</v>
      </c>
      <c r="D57" s="17">
        <f t="shared" si="26"/>
        <v>0.1</v>
      </c>
      <c r="E57" s="17">
        <v>0.1</v>
      </c>
      <c r="F57" s="17"/>
      <c r="G57" s="17"/>
      <c r="H57" s="11">
        <f t="shared" si="27"/>
        <v>0</v>
      </c>
      <c r="I57" s="11"/>
      <c r="J57" s="11"/>
      <c r="K57" s="11"/>
      <c r="L57" s="13">
        <f t="shared" si="37"/>
        <v>0.1</v>
      </c>
      <c r="M57" s="13">
        <f t="shared" ref="M57" si="41">E57+I57</f>
        <v>0.1</v>
      </c>
      <c r="N57" s="13">
        <f t="shared" ref="N57" si="42">F57+J57</f>
        <v>0</v>
      </c>
      <c r="O57" s="13">
        <f t="shared" ref="O57" si="43">G57+K57</f>
        <v>0</v>
      </c>
    </row>
    <row r="58" spans="1:15" ht="15" customHeight="1" x14ac:dyDescent="0.25">
      <c r="A58" s="6" t="s">
        <v>111</v>
      </c>
      <c r="B58" s="34" t="s">
        <v>394</v>
      </c>
      <c r="C58" s="31" t="s">
        <v>51</v>
      </c>
      <c r="D58" s="17">
        <f>E58+F58+G58</f>
        <v>4.8</v>
      </c>
      <c r="E58" s="17"/>
      <c r="F58" s="17"/>
      <c r="G58" s="17">
        <v>4.8</v>
      </c>
      <c r="H58" s="11">
        <f t="shared" si="27"/>
        <v>0</v>
      </c>
      <c r="I58" s="11"/>
      <c r="J58" s="11"/>
      <c r="K58" s="11"/>
      <c r="L58" s="13">
        <f t="shared" si="28"/>
        <v>4.8</v>
      </c>
      <c r="M58" s="13">
        <f t="shared" si="36"/>
        <v>0</v>
      </c>
      <c r="N58" s="13">
        <f t="shared" si="36"/>
        <v>0</v>
      </c>
      <c r="O58" s="13">
        <f t="shared" si="36"/>
        <v>4.8</v>
      </c>
    </row>
    <row r="59" spans="1:15" ht="15" customHeight="1" x14ac:dyDescent="0.25">
      <c r="A59" s="6" t="s">
        <v>112</v>
      </c>
      <c r="B59" s="34" t="s">
        <v>42</v>
      </c>
      <c r="C59" s="31" t="s">
        <v>51</v>
      </c>
      <c r="D59" s="17">
        <f t="shared" si="26"/>
        <v>27.1</v>
      </c>
      <c r="E59" s="17">
        <v>0.1</v>
      </c>
      <c r="F59" s="17"/>
      <c r="G59" s="17">
        <v>27</v>
      </c>
      <c r="H59" s="11">
        <f t="shared" si="27"/>
        <v>0</v>
      </c>
      <c r="I59" s="11"/>
      <c r="J59" s="11"/>
      <c r="K59" s="11"/>
      <c r="L59" s="13">
        <f t="shared" si="28"/>
        <v>27.1</v>
      </c>
      <c r="M59" s="13">
        <f t="shared" si="29"/>
        <v>0.1</v>
      </c>
      <c r="N59" s="13">
        <f t="shared" si="30"/>
        <v>0</v>
      </c>
      <c r="O59" s="13">
        <f t="shared" si="31"/>
        <v>27</v>
      </c>
    </row>
    <row r="60" spans="1:15" ht="15" customHeight="1" x14ac:dyDescent="0.25">
      <c r="A60" s="6" t="s">
        <v>113</v>
      </c>
      <c r="B60" s="34" t="s">
        <v>395</v>
      </c>
      <c r="C60" s="31" t="s">
        <v>51</v>
      </c>
      <c r="D60" s="17">
        <f>E60+F60+G60</f>
        <v>12.1</v>
      </c>
      <c r="E60" s="17">
        <v>0.1</v>
      </c>
      <c r="F60" s="17"/>
      <c r="G60" s="17">
        <v>12</v>
      </c>
      <c r="H60" s="11">
        <f t="shared" si="27"/>
        <v>0</v>
      </c>
      <c r="I60" s="11"/>
      <c r="J60" s="11"/>
      <c r="K60" s="11"/>
      <c r="L60" s="13">
        <f t="shared" si="28"/>
        <v>12.1</v>
      </c>
      <c r="M60" s="13">
        <f>E60+I60</f>
        <v>0.1</v>
      </c>
      <c r="N60" s="13">
        <f>F60+J60</f>
        <v>0</v>
      </c>
      <c r="O60" s="13">
        <f>G60+K60</f>
        <v>12</v>
      </c>
    </row>
    <row r="61" spans="1:15" ht="15" customHeight="1" x14ac:dyDescent="0.25">
      <c r="A61" s="6" t="s">
        <v>114</v>
      </c>
      <c r="B61" s="35" t="s">
        <v>41</v>
      </c>
      <c r="C61" s="31" t="s">
        <v>51</v>
      </c>
      <c r="D61" s="17">
        <f t="shared" si="26"/>
        <v>22.6</v>
      </c>
      <c r="E61" s="17">
        <v>0.1</v>
      </c>
      <c r="F61" s="17"/>
      <c r="G61" s="17">
        <v>22.5</v>
      </c>
      <c r="H61" s="11">
        <f t="shared" si="27"/>
        <v>0</v>
      </c>
      <c r="I61" s="11"/>
      <c r="J61" s="11"/>
      <c r="K61" s="11"/>
      <c r="L61" s="13">
        <f t="shared" si="28"/>
        <v>22.6</v>
      </c>
      <c r="M61" s="13">
        <f t="shared" si="29"/>
        <v>0.1</v>
      </c>
      <c r="N61" s="13">
        <f t="shared" si="30"/>
        <v>0</v>
      </c>
      <c r="O61" s="13">
        <f t="shared" si="31"/>
        <v>22.5</v>
      </c>
    </row>
    <row r="62" spans="1:15" ht="15" customHeight="1" x14ac:dyDescent="0.25">
      <c r="A62" s="6" t="s">
        <v>115</v>
      </c>
      <c r="B62" s="30" t="s">
        <v>161</v>
      </c>
      <c r="C62" s="31" t="s">
        <v>51</v>
      </c>
      <c r="D62" s="17">
        <f t="shared" si="26"/>
        <v>6.2</v>
      </c>
      <c r="E62" s="17">
        <v>1</v>
      </c>
      <c r="F62" s="17"/>
      <c r="G62" s="17">
        <v>5.2</v>
      </c>
      <c r="H62" s="11">
        <f t="shared" si="27"/>
        <v>0</v>
      </c>
      <c r="I62" s="11"/>
      <c r="J62" s="11"/>
      <c r="K62" s="11"/>
      <c r="L62" s="13">
        <f t="shared" si="28"/>
        <v>6.2</v>
      </c>
      <c r="M62" s="13">
        <f t="shared" si="29"/>
        <v>1</v>
      </c>
      <c r="N62" s="13">
        <f t="shared" si="30"/>
        <v>0</v>
      </c>
      <c r="O62" s="13">
        <f t="shared" si="31"/>
        <v>5.2</v>
      </c>
    </row>
    <row r="63" spans="1:15" ht="15" customHeight="1" x14ac:dyDescent="0.25">
      <c r="A63" s="6" t="s">
        <v>166</v>
      </c>
      <c r="B63" s="30" t="s">
        <v>153</v>
      </c>
      <c r="C63" s="31" t="s">
        <v>51</v>
      </c>
      <c r="D63" s="17">
        <f t="shared" si="26"/>
        <v>60.4</v>
      </c>
      <c r="E63" s="17"/>
      <c r="F63" s="17"/>
      <c r="G63" s="17">
        <v>60.4</v>
      </c>
      <c r="H63" s="11">
        <f t="shared" si="27"/>
        <v>0</v>
      </c>
      <c r="I63" s="11"/>
      <c r="J63" s="11"/>
      <c r="K63" s="11"/>
      <c r="L63" s="13">
        <f t="shared" si="28"/>
        <v>60.4</v>
      </c>
      <c r="M63" s="13">
        <f t="shared" si="29"/>
        <v>0</v>
      </c>
      <c r="N63" s="13">
        <f t="shared" si="30"/>
        <v>0</v>
      </c>
      <c r="O63" s="13">
        <f t="shared" si="31"/>
        <v>60.4</v>
      </c>
    </row>
    <row r="64" spans="1:15" ht="15" customHeight="1" x14ac:dyDescent="0.25">
      <c r="A64" s="6" t="s">
        <v>116</v>
      </c>
      <c r="B64" s="30" t="s">
        <v>34</v>
      </c>
      <c r="C64" s="31" t="s">
        <v>51</v>
      </c>
      <c r="D64" s="17">
        <f t="shared" si="26"/>
        <v>35.299999999999997</v>
      </c>
      <c r="E64" s="17"/>
      <c r="F64" s="17"/>
      <c r="G64" s="17">
        <v>35.299999999999997</v>
      </c>
      <c r="H64" s="11">
        <f t="shared" si="27"/>
        <v>0</v>
      </c>
      <c r="I64" s="11"/>
      <c r="J64" s="11"/>
      <c r="K64" s="11"/>
      <c r="L64" s="13">
        <f t="shared" si="28"/>
        <v>35.299999999999997</v>
      </c>
      <c r="M64" s="13">
        <f t="shared" si="29"/>
        <v>0</v>
      </c>
      <c r="N64" s="13">
        <f t="shared" si="30"/>
        <v>0</v>
      </c>
      <c r="O64" s="13">
        <f t="shared" si="31"/>
        <v>35.299999999999997</v>
      </c>
    </row>
    <row r="65" spans="1:15" ht="15" customHeight="1" x14ac:dyDescent="0.25">
      <c r="A65" s="6" t="s">
        <v>117</v>
      </c>
      <c r="B65" s="30" t="s">
        <v>36</v>
      </c>
      <c r="C65" s="31" t="s">
        <v>51</v>
      </c>
      <c r="D65" s="17">
        <f t="shared" si="26"/>
        <v>35.6</v>
      </c>
      <c r="E65" s="17"/>
      <c r="F65" s="17"/>
      <c r="G65" s="17">
        <v>35.6</v>
      </c>
      <c r="H65" s="11">
        <f t="shared" si="27"/>
        <v>0</v>
      </c>
      <c r="I65" s="11"/>
      <c r="J65" s="11"/>
      <c r="K65" s="11"/>
      <c r="L65" s="13">
        <f t="shared" si="28"/>
        <v>35.6</v>
      </c>
      <c r="M65" s="13">
        <f t="shared" si="29"/>
        <v>0</v>
      </c>
      <c r="N65" s="13">
        <f t="shared" si="30"/>
        <v>0</v>
      </c>
      <c r="O65" s="13">
        <f t="shared" si="31"/>
        <v>35.6</v>
      </c>
    </row>
    <row r="66" spans="1:15" ht="15" customHeight="1" x14ac:dyDescent="0.25">
      <c r="A66" s="6" t="s">
        <v>118</v>
      </c>
      <c r="B66" s="30" t="s">
        <v>38</v>
      </c>
      <c r="C66" s="31" t="s">
        <v>51</v>
      </c>
      <c r="D66" s="17">
        <f t="shared" si="26"/>
        <v>76.400000000000006</v>
      </c>
      <c r="E66" s="17"/>
      <c r="F66" s="17"/>
      <c r="G66" s="17">
        <v>76.400000000000006</v>
      </c>
      <c r="H66" s="11">
        <f t="shared" si="27"/>
        <v>0</v>
      </c>
      <c r="I66" s="11"/>
      <c r="J66" s="11"/>
      <c r="K66" s="11"/>
      <c r="L66" s="13">
        <f t="shared" si="28"/>
        <v>76.400000000000006</v>
      </c>
      <c r="M66" s="13">
        <f t="shared" si="29"/>
        <v>0</v>
      </c>
      <c r="N66" s="13">
        <f t="shared" si="30"/>
        <v>0</v>
      </c>
      <c r="O66" s="13">
        <f t="shared" si="31"/>
        <v>76.400000000000006</v>
      </c>
    </row>
    <row r="67" spans="1:15" ht="15" customHeight="1" x14ac:dyDescent="0.25">
      <c r="A67" s="6" t="s">
        <v>119</v>
      </c>
      <c r="B67" s="30" t="s">
        <v>37</v>
      </c>
      <c r="C67" s="31" t="s">
        <v>51</v>
      </c>
      <c r="D67" s="17">
        <f t="shared" si="26"/>
        <v>38.200000000000003</v>
      </c>
      <c r="E67" s="17"/>
      <c r="F67" s="17"/>
      <c r="G67" s="17">
        <v>38.200000000000003</v>
      </c>
      <c r="H67" s="11">
        <f t="shared" si="27"/>
        <v>0</v>
      </c>
      <c r="I67" s="11"/>
      <c r="J67" s="11"/>
      <c r="K67" s="11"/>
      <c r="L67" s="13">
        <f t="shared" si="28"/>
        <v>38.200000000000003</v>
      </c>
      <c r="M67" s="13">
        <f t="shared" si="29"/>
        <v>0</v>
      </c>
      <c r="N67" s="13">
        <f t="shared" si="30"/>
        <v>0</v>
      </c>
      <c r="O67" s="13">
        <f t="shared" si="31"/>
        <v>38.200000000000003</v>
      </c>
    </row>
    <row r="68" spans="1:15" ht="15" customHeight="1" x14ac:dyDescent="0.25">
      <c r="A68" s="6" t="s">
        <v>120</v>
      </c>
      <c r="B68" s="36" t="s">
        <v>35</v>
      </c>
      <c r="C68" s="16" t="s">
        <v>51</v>
      </c>
      <c r="D68" s="17">
        <f t="shared" si="26"/>
        <v>69.7</v>
      </c>
      <c r="E68" s="17"/>
      <c r="F68" s="17"/>
      <c r="G68" s="17">
        <v>69.7</v>
      </c>
      <c r="H68" s="11">
        <f t="shared" si="27"/>
        <v>0</v>
      </c>
      <c r="I68" s="11"/>
      <c r="J68" s="11"/>
      <c r="K68" s="11"/>
      <c r="L68" s="13">
        <f t="shared" si="28"/>
        <v>69.7</v>
      </c>
      <c r="M68" s="13">
        <f t="shared" si="29"/>
        <v>0</v>
      </c>
      <c r="N68" s="13">
        <f t="shared" si="30"/>
        <v>0</v>
      </c>
      <c r="O68" s="13">
        <f t="shared" si="31"/>
        <v>69.7</v>
      </c>
    </row>
    <row r="69" spans="1:15" ht="15" customHeight="1" x14ac:dyDescent="0.25">
      <c r="A69" s="6" t="s">
        <v>162</v>
      </c>
      <c r="B69" s="37" t="s">
        <v>39</v>
      </c>
      <c r="C69" s="16" t="s">
        <v>51</v>
      </c>
      <c r="D69" s="17">
        <f t="shared" si="26"/>
        <v>8.9</v>
      </c>
      <c r="E69" s="17"/>
      <c r="F69" s="17"/>
      <c r="G69" s="17">
        <v>8.9</v>
      </c>
      <c r="H69" s="11">
        <f t="shared" si="27"/>
        <v>0</v>
      </c>
      <c r="I69" s="11"/>
      <c r="J69" s="11"/>
      <c r="K69" s="11"/>
      <c r="L69" s="13">
        <f t="shared" si="28"/>
        <v>8.9</v>
      </c>
      <c r="M69" s="13">
        <f t="shared" si="29"/>
        <v>0</v>
      </c>
      <c r="N69" s="13">
        <f t="shared" si="30"/>
        <v>0</v>
      </c>
      <c r="O69" s="13">
        <f t="shared" si="31"/>
        <v>8.9</v>
      </c>
    </row>
    <row r="70" spans="1:15" ht="15" customHeight="1" x14ac:dyDescent="0.25">
      <c r="A70" s="6" t="s">
        <v>121</v>
      </c>
      <c r="B70" s="37" t="s">
        <v>40</v>
      </c>
      <c r="C70" s="16" t="s">
        <v>51</v>
      </c>
      <c r="D70" s="17">
        <f t="shared" si="26"/>
        <v>16.2</v>
      </c>
      <c r="E70" s="17"/>
      <c r="F70" s="17"/>
      <c r="G70" s="17">
        <v>16.2</v>
      </c>
      <c r="H70" s="11">
        <f t="shared" si="27"/>
        <v>0</v>
      </c>
      <c r="I70" s="11"/>
      <c r="J70" s="11"/>
      <c r="K70" s="11"/>
      <c r="L70" s="13">
        <f t="shared" si="28"/>
        <v>16.2</v>
      </c>
      <c r="M70" s="13">
        <f t="shared" si="29"/>
        <v>0</v>
      </c>
      <c r="N70" s="13">
        <f t="shared" si="30"/>
        <v>0</v>
      </c>
      <c r="O70" s="13">
        <f t="shared" si="31"/>
        <v>16.2</v>
      </c>
    </row>
    <row r="71" spans="1:15" ht="15" customHeight="1" x14ac:dyDescent="0.25">
      <c r="A71" s="33" t="s">
        <v>122</v>
      </c>
      <c r="B71" s="36" t="s">
        <v>49</v>
      </c>
      <c r="C71" s="16" t="s">
        <v>51</v>
      </c>
      <c r="D71" s="17">
        <f t="shared" si="26"/>
        <v>4.3999999999999995</v>
      </c>
      <c r="E71" s="17"/>
      <c r="F71" s="17">
        <v>0.1</v>
      </c>
      <c r="G71" s="17">
        <v>4.3</v>
      </c>
      <c r="H71" s="11">
        <f t="shared" si="27"/>
        <v>0</v>
      </c>
      <c r="I71" s="11"/>
      <c r="J71" s="11"/>
      <c r="K71" s="11"/>
      <c r="L71" s="13">
        <f t="shared" si="28"/>
        <v>4.3999999999999995</v>
      </c>
      <c r="M71" s="13">
        <f t="shared" si="29"/>
        <v>0</v>
      </c>
      <c r="N71" s="13">
        <f t="shared" si="30"/>
        <v>0.1</v>
      </c>
      <c r="O71" s="13">
        <f t="shared" si="31"/>
        <v>4.3</v>
      </c>
    </row>
    <row r="72" spans="1:15" ht="15" customHeight="1" x14ac:dyDescent="0.25">
      <c r="A72" s="39" t="s">
        <v>123</v>
      </c>
      <c r="B72" s="36" t="s">
        <v>48</v>
      </c>
      <c r="C72" s="16" t="s">
        <v>51</v>
      </c>
      <c r="D72" s="17">
        <f t="shared" si="26"/>
        <v>52.3</v>
      </c>
      <c r="E72" s="17"/>
      <c r="F72" s="17">
        <v>0.3</v>
      </c>
      <c r="G72" s="17">
        <v>52</v>
      </c>
      <c r="H72" s="11">
        <f t="shared" si="27"/>
        <v>0</v>
      </c>
      <c r="I72" s="11"/>
      <c r="J72" s="11"/>
      <c r="K72" s="11"/>
      <c r="L72" s="13">
        <f t="shared" si="28"/>
        <v>52.3</v>
      </c>
      <c r="M72" s="13">
        <f t="shared" si="29"/>
        <v>0</v>
      </c>
      <c r="N72" s="13">
        <f t="shared" si="30"/>
        <v>0.3</v>
      </c>
      <c r="O72" s="13">
        <f t="shared" si="31"/>
        <v>52</v>
      </c>
    </row>
    <row r="73" spans="1:15" ht="15" customHeight="1" x14ac:dyDescent="0.25">
      <c r="A73" s="14" t="s">
        <v>124</v>
      </c>
      <c r="B73" s="36" t="s">
        <v>65</v>
      </c>
      <c r="C73" s="16" t="s">
        <v>51</v>
      </c>
      <c r="D73" s="17">
        <f t="shared" si="26"/>
        <v>11.8</v>
      </c>
      <c r="E73" s="17"/>
      <c r="F73" s="17"/>
      <c r="G73" s="17">
        <v>11.8</v>
      </c>
      <c r="H73" s="11">
        <f t="shared" si="27"/>
        <v>0</v>
      </c>
      <c r="I73" s="11"/>
      <c r="J73" s="11"/>
      <c r="K73" s="11"/>
      <c r="L73" s="13">
        <f t="shared" si="28"/>
        <v>11.8</v>
      </c>
      <c r="M73" s="13">
        <f t="shared" si="29"/>
        <v>0</v>
      </c>
      <c r="N73" s="13">
        <f t="shared" si="30"/>
        <v>0</v>
      </c>
      <c r="O73" s="13">
        <f t="shared" si="31"/>
        <v>11.8</v>
      </c>
    </row>
    <row r="74" spans="1:15" ht="15" customHeight="1" x14ac:dyDescent="0.25">
      <c r="A74" s="20" t="s">
        <v>125</v>
      </c>
      <c r="B74" s="36" t="s">
        <v>50</v>
      </c>
      <c r="C74" s="16" t="s">
        <v>51</v>
      </c>
      <c r="D74" s="17">
        <f t="shared" si="26"/>
        <v>26.5</v>
      </c>
      <c r="E74" s="17"/>
      <c r="F74" s="17">
        <v>26.5</v>
      </c>
      <c r="G74" s="17"/>
      <c r="H74" s="11">
        <f t="shared" si="27"/>
        <v>0</v>
      </c>
      <c r="I74" s="11"/>
      <c r="J74" s="11"/>
      <c r="K74" s="11"/>
      <c r="L74" s="13">
        <f t="shared" si="28"/>
        <v>26.5</v>
      </c>
      <c r="M74" s="13">
        <f t="shared" si="29"/>
        <v>0</v>
      </c>
      <c r="N74" s="13">
        <f t="shared" si="30"/>
        <v>26.5</v>
      </c>
      <c r="O74" s="13">
        <f t="shared" si="31"/>
        <v>0</v>
      </c>
    </row>
    <row r="75" spans="1:15" ht="15" customHeight="1" x14ac:dyDescent="0.25">
      <c r="A75" s="360" t="s">
        <v>126</v>
      </c>
      <c r="B75" s="36" t="s">
        <v>167</v>
      </c>
      <c r="C75" s="16" t="s">
        <v>51</v>
      </c>
      <c r="D75" s="17">
        <f t="shared" si="26"/>
        <v>14</v>
      </c>
      <c r="E75" s="17">
        <v>0.1</v>
      </c>
      <c r="F75" s="17"/>
      <c r="G75" s="17">
        <v>13.9</v>
      </c>
      <c r="H75" s="11">
        <f t="shared" si="27"/>
        <v>0</v>
      </c>
      <c r="I75" s="11"/>
      <c r="J75" s="11"/>
      <c r="K75" s="11"/>
      <c r="L75" s="13">
        <f t="shared" si="28"/>
        <v>14</v>
      </c>
      <c r="M75" s="13">
        <f t="shared" si="29"/>
        <v>0.1</v>
      </c>
      <c r="N75" s="13">
        <f t="shared" si="30"/>
        <v>0</v>
      </c>
      <c r="O75" s="13">
        <f t="shared" si="31"/>
        <v>13.9</v>
      </c>
    </row>
    <row r="76" spans="1:15" s="38" customFormat="1" ht="15" customHeight="1" x14ac:dyDescent="0.25">
      <c r="A76" s="33" t="s">
        <v>127</v>
      </c>
      <c r="B76" s="36" t="s">
        <v>168</v>
      </c>
      <c r="C76" s="16" t="s">
        <v>51</v>
      </c>
      <c r="D76" s="17">
        <f t="shared" si="26"/>
        <v>2</v>
      </c>
      <c r="E76" s="17">
        <v>2</v>
      </c>
      <c r="F76" s="17"/>
      <c r="G76" s="17"/>
      <c r="H76" s="11">
        <f t="shared" si="27"/>
        <v>0</v>
      </c>
      <c r="I76" s="11"/>
      <c r="J76" s="11"/>
      <c r="K76" s="11"/>
      <c r="L76" s="13">
        <f t="shared" si="28"/>
        <v>2</v>
      </c>
      <c r="M76" s="13">
        <f t="shared" si="29"/>
        <v>2</v>
      </c>
      <c r="N76" s="13">
        <f t="shared" si="30"/>
        <v>0</v>
      </c>
      <c r="O76" s="13">
        <f t="shared" si="31"/>
        <v>0</v>
      </c>
    </row>
    <row r="77" spans="1:15" ht="15.95" customHeight="1" x14ac:dyDescent="0.25">
      <c r="A77" s="362" t="s">
        <v>128</v>
      </c>
      <c r="B77" s="28" t="s">
        <v>177</v>
      </c>
      <c r="C77" s="26"/>
      <c r="D77" s="22">
        <f>SUM(D42:D76)</f>
        <v>605.39999999999986</v>
      </c>
      <c r="E77" s="22">
        <f>SUM(E42:E76)</f>
        <v>10.599999999999996</v>
      </c>
      <c r="F77" s="22">
        <f>SUM(F42:F76)</f>
        <v>65.3</v>
      </c>
      <c r="G77" s="22">
        <f>SUM(G42:G76)</f>
        <v>529.49999999999989</v>
      </c>
      <c r="H77" s="25">
        <f>SUM(H43:H76)</f>
        <v>0</v>
      </c>
      <c r="I77" s="25">
        <f>SUM(I43:I76)</f>
        <v>0</v>
      </c>
      <c r="J77" s="25">
        <f>SUM(J43:J76)</f>
        <v>0</v>
      </c>
      <c r="K77" s="25">
        <f>SUM(K43:K76)</f>
        <v>0</v>
      </c>
      <c r="L77" s="22">
        <f>SUM(L42:L76)</f>
        <v>605.39999999999986</v>
      </c>
      <c r="M77" s="22">
        <f>SUM(M42:M76)</f>
        <v>10.599999999999996</v>
      </c>
      <c r="N77" s="22">
        <f>SUM(N42:N76)</f>
        <v>65.3</v>
      </c>
      <c r="O77" s="22">
        <f>SUM(O42:O76)</f>
        <v>529.49999999999989</v>
      </c>
    </row>
    <row r="78" spans="1:15" ht="15.95" customHeight="1" x14ac:dyDescent="0.25">
      <c r="A78" s="33" t="s">
        <v>129</v>
      </c>
      <c r="B78" s="513" t="s">
        <v>66</v>
      </c>
      <c r="C78" s="514"/>
      <c r="D78" s="514"/>
      <c r="E78" s="514"/>
      <c r="F78" s="514"/>
      <c r="G78" s="514"/>
      <c r="H78" s="514"/>
      <c r="I78" s="514"/>
      <c r="J78" s="514"/>
      <c r="K78" s="514"/>
      <c r="L78" s="514"/>
      <c r="M78" s="514"/>
      <c r="N78" s="514"/>
      <c r="O78" s="515"/>
    </row>
    <row r="79" spans="1:15" ht="15" customHeight="1" x14ac:dyDescent="0.25">
      <c r="A79" s="33" t="s">
        <v>130</v>
      </c>
      <c r="B79" s="30" t="s">
        <v>7</v>
      </c>
      <c r="C79" s="40" t="s">
        <v>30</v>
      </c>
      <c r="D79" s="17">
        <f>E79+F79+G79</f>
        <v>0.7</v>
      </c>
      <c r="E79" s="17">
        <v>0.4</v>
      </c>
      <c r="F79" s="17">
        <v>0.3</v>
      </c>
      <c r="G79" s="17"/>
      <c r="H79" s="11">
        <f>I79+J79+K79</f>
        <v>0</v>
      </c>
      <c r="I79" s="11"/>
      <c r="J79" s="11"/>
      <c r="K79" s="11"/>
      <c r="L79" s="13">
        <f>M79+N79+O79</f>
        <v>0.7</v>
      </c>
      <c r="M79" s="13">
        <f>E79+I79</f>
        <v>0.4</v>
      </c>
      <c r="N79" s="13">
        <f>F79+J79</f>
        <v>0.3</v>
      </c>
      <c r="O79" s="13">
        <f>G79+K79</f>
        <v>0</v>
      </c>
    </row>
    <row r="80" spans="1:15" ht="15" customHeight="1" x14ac:dyDescent="0.25">
      <c r="A80" s="33" t="s">
        <v>131</v>
      </c>
      <c r="B80" s="30" t="s">
        <v>10</v>
      </c>
      <c r="C80" s="40" t="s">
        <v>30</v>
      </c>
      <c r="D80" s="17">
        <f t="shared" ref="D80:D92" si="44">E80+F80+G80</f>
        <v>0.6</v>
      </c>
      <c r="E80" s="17"/>
      <c r="F80" s="17">
        <v>0.6</v>
      </c>
      <c r="G80" s="17"/>
      <c r="H80" s="11">
        <f t="shared" ref="H80:H92" si="45">I80+J80+K80</f>
        <v>0</v>
      </c>
      <c r="I80" s="11"/>
      <c r="J80" s="11"/>
      <c r="K80" s="11"/>
      <c r="L80" s="13">
        <f t="shared" ref="L80:L92" si="46">M80+N80+O80</f>
        <v>0.6</v>
      </c>
      <c r="M80" s="13">
        <f t="shared" ref="M80:M92" si="47">E80+I80</f>
        <v>0</v>
      </c>
      <c r="N80" s="13">
        <f t="shared" ref="N80:N92" si="48">F80+J80</f>
        <v>0.6</v>
      </c>
      <c r="O80" s="13">
        <f t="shared" ref="O80:O92" si="49">G80+K80</f>
        <v>0</v>
      </c>
    </row>
    <row r="81" spans="1:15" ht="15" customHeight="1" x14ac:dyDescent="0.25">
      <c r="A81" s="33" t="s">
        <v>132</v>
      </c>
      <c r="B81" s="30" t="s">
        <v>11</v>
      </c>
      <c r="C81" s="40" t="s">
        <v>30</v>
      </c>
      <c r="D81" s="17">
        <f t="shared" si="44"/>
        <v>1</v>
      </c>
      <c r="E81" s="17"/>
      <c r="F81" s="17">
        <v>1</v>
      </c>
      <c r="G81" s="17"/>
      <c r="H81" s="11">
        <f t="shared" si="45"/>
        <v>0</v>
      </c>
      <c r="I81" s="11"/>
      <c r="J81" s="11"/>
      <c r="K81" s="11"/>
      <c r="L81" s="13">
        <f t="shared" si="46"/>
        <v>1</v>
      </c>
      <c r="M81" s="13">
        <f t="shared" si="47"/>
        <v>0</v>
      </c>
      <c r="N81" s="13">
        <f t="shared" si="48"/>
        <v>1</v>
      </c>
      <c r="O81" s="13">
        <f t="shared" si="49"/>
        <v>0</v>
      </c>
    </row>
    <row r="82" spans="1:15" ht="15" customHeight="1" x14ac:dyDescent="0.25">
      <c r="A82" s="33" t="s">
        <v>163</v>
      </c>
      <c r="B82" s="30" t="s">
        <v>15</v>
      </c>
      <c r="C82" s="40" t="s">
        <v>30</v>
      </c>
      <c r="D82" s="17">
        <f t="shared" si="44"/>
        <v>0.8</v>
      </c>
      <c r="E82" s="17"/>
      <c r="F82" s="17">
        <v>0.8</v>
      </c>
      <c r="G82" s="17"/>
      <c r="H82" s="11">
        <f t="shared" si="45"/>
        <v>0</v>
      </c>
      <c r="I82" s="11"/>
      <c r="J82" s="11"/>
      <c r="K82" s="11"/>
      <c r="L82" s="13">
        <f t="shared" si="46"/>
        <v>0.8</v>
      </c>
      <c r="M82" s="13">
        <f t="shared" si="47"/>
        <v>0</v>
      </c>
      <c r="N82" s="13">
        <f t="shared" si="48"/>
        <v>0.8</v>
      </c>
      <c r="O82" s="13">
        <f t="shared" si="49"/>
        <v>0</v>
      </c>
    </row>
    <row r="83" spans="1:15" ht="15" customHeight="1" x14ac:dyDescent="0.25">
      <c r="A83" s="33" t="s">
        <v>133</v>
      </c>
      <c r="B83" s="30" t="s">
        <v>27</v>
      </c>
      <c r="C83" s="40" t="s">
        <v>30</v>
      </c>
      <c r="D83" s="17">
        <f t="shared" si="44"/>
        <v>12.8</v>
      </c>
      <c r="E83" s="17"/>
      <c r="F83" s="17">
        <v>10.5</v>
      </c>
      <c r="G83" s="17">
        <v>2.2999999999999998</v>
      </c>
      <c r="H83" s="11">
        <f t="shared" si="45"/>
        <v>0</v>
      </c>
      <c r="I83" s="11"/>
      <c r="J83" s="11"/>
      <c r="K83" s="11"/>
      <c r="L83" s="13">
        <f t="shared" si="46"/>
        <v>12.8</v>
      </c>
      <c r="M83" s="13">
        <f t="shared" si="47"/>
        <v>0</v>
      </c>
      <c r="N83" s="13">
        <f t="shared" si="48"/>
        <v>10.5</v>
      </c>
      <c r="O83" s="13">
        <f t="shared" si="49"/>
        <v>2.2999999999999998</v>
      </c>
    </row>
    <row r="84" spans="1:15" ht="15" customHeight="1" x14ac:dyDescent="0.25">
      <c r="A84" s="33" t="s">
        <v>134</v>
      </c>
      <c r="B84" s="30" t="s">
        <v>57</v>
      </c>
      <c r="C84" s="40" t="s">
        <v>30</v>
      </c>
      <c r="D84" s="17">
        <f t="shared" si="44"/>
        <v>3.4000000000000004</v>
      </c>
      <c r="E84" s="17">
        <v>0.2</v>
      </c>
      <c r="F84" s="17">
        <v>3.2</v>
      </c>
      <c r="G84" s="17"/>
      <c r="H84" s="11">
        <f t="shared" si="45"/>
        <v>0</v>
      </c>
      <c r="I84" s="11"/>
      <c r="J84" s="11"/>
      <c r="K84" s="11"/>
      <c r="L84" s="13">
        <f t="shared" si="46"/>
        <v>3.4000000000000004</v>
      </c>
      <c r="M84" s="13">
        <f t="shared" si="47"/>
        <v>0.2</v>
      </c>
      <c r="N84" s="13">
        <f t="shared" si="48"/>
        <v>3.2</v>
      </c>
      <c r="O84" s="13">
        <f t="shared" si="49"/>
        <v>0</v>
      </c>
    </row>
    <row r="85" spans="1:15" ht="15" customHeight="1" x14ac:dyDescent="0.25">
      <c r="A85" s="33" t="s">
        <v>135</v>
      </c>
      <c r="B85" s="30" t="s">
        <v>58</v>
      </c>
      <c r="C85" s="40" t="s">
        <v>30</v>
      </c>
      <c r="D85" s="17">
        <f t="shared" si="44"/>
        <v>2.2999999999999998</v>
      </c>
      <c r="E85" s="17">
        <v>0.3</v>
      </c>
      <c r="F85" s="17">
        <v>2</v>
      </c>
      <c r="G85" s="17"/>
      <c r="H85" s="11">
        <f t="shared" si="45"/>
        <v>0</v>
      </c>
      <c r="I85" s="11"/>
      <c r="J85" s="11"/>
      <c r="K85" s="11"/>
      <c r="L85" s="13">
        <f t="shared" si="46"/>
        <v>2.2999999999999998</v>
      </c>
      <c r="M85" s="13">
        <f t="shared" si="47"/>
        <v>0.3</v>
      </c>
      <c r="N85" s="13">
        <f t="shared" si="48"/>
        <v>2</v>
      </c>
      <c r="O85" s="13">
        <f t="shared" si="49"/>
        <v>0</v>
      </c>
    </row>
    <row r="86" spans="1:15" ht="15" customHeight="1" x14ac:dyDescent="0.25">
      <c r="A86" s="33" t="s">
        <v>136</v>
      </c>
      <c r="B86" s="30" t="s">
        <v>396</v>
      </c>
      <c r="C86" s="40" t="s">
        <v>30</v>
      </c>
      <c r="D86" s="17">
        <f t="shared" si="44"/>
        <v>0.79999999999999993</v>
      </c>
      <c r="E86" s="17">
        <v>0.1</v>
      </c>
      <c r="F86" s="17">
        <v>0.7</v>
      </c>
      <c r="G86" s="17"/>
      <c r="H86" s="11">
        <f t="shared" si="45"/>
        <v>0</v>
      </c>
      <c r="I86" s="11"/>
      <c r="J86" s="11"/>
      <c r="K86" s="11"/>
      <c r="L86" s="13">
        <f t="shared" si="46"/>
        <v>0.79999999999999993</v>
      </c>
      <c r="M86" s="13">
        <f t="shared" si="47"/>
        <v>0.1</v>
      </c>
      <c r="N86" s="13">
        <f t="shared" si="48"/>
        <v>0.7</v>
      </c>
      <c r="O86" s="13">
        <f t="shared" si="49"/>
        <v>0</v>
      </c>
    </row>
    <row r="87" spans="1:15" ht="15" customHeight="1" x14ac:dyDescent="0.25">
      <c r="A87" s="33" t="s">
        <v>137</v>
      </c>
      <c r="B87" s="30" t="s">
        <v>397</v>
      </c>
      <c r="C87" s="40" t="s">
        <v>30</v>
      </c>
      <c r="D87" s="17">
        <f t="shared" si="44"/>
        <v>0.8</v>
      </c>
      <c r="E87" s="17">
        <v>0.4</v>
      </c>
      <c r="F87" s="17">
        <v>0.4</v>
      </c>
      <c r="G87" s="17"/>
      <c r="H87" s="11">
        <f t="shared" si="45"/>
        <v>0</v>
      </c>
      <c r="I87" s="11"/>
      <c r="J87" s="11"/>
      <c r="K87" s="11"/>
      <c r="L87" s="13">
        <f t="shared" si="46"/>
        <v>0.8</v>
      </c>
      <c r="M87" s="13">
        <f t="shared" si="47"/>
        <v>0.4</v>
      </c>
      <c r="N87" s="13">
        <f t="shared" si="48"/>
        <v>0.4</v>
      </c>
      <c r="O87" s="13">
        <f t="shared" si="49"/>
        <v>0</v>
      </c>
    </row>
    <row r="88" spans="1:15" ht="15" customHeight="1" x14ac:dyDescent="0.25">
      <c r="A88" s="39" t="s">
        <v>138</v>
      </c>
      <c r="B88" s="30" t="s">
        <v>67</v>
      </c>
      <c r="C88" s="40" t="s">
        <v>30</v>
      </c>
      <c r="D88" s="17">
        <f t="shared" si="44"/>
        <v>1.2999999999999998</v>
      </c>
      <c r="E88" s="17">
        <v>0.6</v>
      </c>
      <c r="F88" s="17">
        <v>0.7</v>
      </c>
      <c r="G88" s="17"/>
      <c r="H88" s="11">
        <f t="shared" si="45"/>
        <v>0</v>
      </c>
      <c r="I88" s="11"/>
      <c r="J88" s="11"/>
      <c r="K88" s="11"/>
      <c r="L88" s="13">
        <f t="shared" si="46"/>
        <v>1.2999999999999998</v>
      </c>
      <c r="M88" s="13">
        <f t="shared" si="47"/>
        <v>0.6</v>
      </c>
      <c r="N88" s="13">
        <f t="shared" si="48"/>
        <v>0.7</v>
      </c>
      <c r="O88" s="13">
        <f t="shared" si="49"/>
        <v>0</v>
      </c>
    </row>
    <row r="89" spans="1:15" ht="15" customHeight="1" x14ac:dyDescent="0.25">
      <c r="A89" s="14" t="s">
        <v>139</v>
      </c>
      <c r="B89" s="30" t="s">
        <v>154</v>
      </c>
      <c r="C89" s="40" t="s">
        <v>30</v>
      </c>
      <c r="D89" s="17">
        <f t="shared" si="44"/>
        <v>1.6</v>
      </c>
      <c r="E89" s="17">
        <v>0.8</v>
      </c>
      <c r="F89" s="17">
        <v>0.8</v>
      </c>
      <c r="G89" s="17"/>
      <c r="H89" s="11">
        <f t="shared" si="45"/>
        <v>0</v>
      </c>
      <c r="I89" s="11"/>
      <c r="J89" s="11"/>
      <c r="K89" s="11"/>
      <c r="L89" s="13">
        <f t="shared" si="46"/>
        <v>1.6</v>
      </c>
      <c r="M89" s="13">
        <f t="shared" si="47"/>
        <v>0.8</v>
      </c>
      <c r="N89" s="13">
        <f t="shared" si="48"/>
        <v>0.8</v>
      </c>
      <c r="O89" s="13">
        <f t="shared" si="49"/>
        <v>0</v>
      </c>
    </row>
    <row r="90" spans="1:15" ht="15" customHeight="1" x14ac:dyDescent="0.25">
      <c r="A90" s="14" t="s">
        <v>164</v>
      </c>
      <c r="B90" s="30" t="s">
        <v>28</v>
      </c>
      <c r="C90" s="40" t="s">
        <v>30</v>
      </c>
      <c r="D90" s="17">
        <f t="shared" si="44"/>
        <v>1.8</v>
      </c>
      <c r="E90" s="17">
        <v>0.5</v>
      </c>
      <c r="F90" s="17">
        <v>1.3</v>
      </c>
      <c r="G90" s="17"/>
      <c r="H90" s="11">
        <f t="shared" si="45"/>
        <v>0</v>
      </c>
      <c r="I90" s="11"/>
      <c r="J90" s="11"/>
      <c r="K90" s="11"/>
      <c r="L90" s="13">
        <f t="shared" si="46"/>
        <v>1.8</v>
      </c>
      <c r="M90" s="13">
        <f t="shared" si="47"/>
        <v>0.5</v>
      </c>
      <c r="N90" s="13">
        <f t="shared" si="48"/>
        <v>1.3</v>
      </c>
      <c r="O90" s="13">
        <f t="shared" si="49"/>
        <v>0</v>
      </c>
    </row>
    <row r="91" spans="1:15" ht="15" customHeight="1" x14ac:dyDescent="0.25">
      <c r="A91" s="360" t="s">
        <v>140</v>
      </c>
      <c r="B91" s="13" t="s">
        <v>29</v>
      </c>
      <c r="C91" s="40" t="s">
        <v>30</v>
      </c>
      <c r="D91" s="17">
        <f t="shared" si="44"/>
        <v>13</v>
      </c>
      <c r="E91" s="17">
        <v>8.5</v>
      </c>
      <c r="F91" s="17">
        <v>4.5</v>
      </c>
      <c r="G91" s="17"/>
      <c r="H91" s="11">
        <f t="shared" si="45"/>
        <v>0</v>
      </c>
      <c r="I91" s="11"/>
      <c r="J91" s="11"/>
      <c r="K91" s="11"/>
      <c r="L91" s="13">
        <f t="shared" si="46"/>
        <v>13</v>
      </c>
      <c r="M91" s="13">
        <f t="shared" si="47"/>
        <v>8.5</v>
      </c>
      <c r="N91" s="13">
        <f t="shared" si="48"/>
        <v>4.5</v>
      </c>
      <c r="O91" s="13">
        <f t="shared" si="49"/>
        <v>0</v>
      </c>
    </row>
    <row r="92" spans="1:15" ht="15" customHeight="1" x14ac:dyDescent="0.25">
      <c r="A92" s="14" t="s">
        <v>183</v>
      </c>
      <c r="B92" s="42" t="s">
        <v>64</v>
      </c>
      <c r="C92" s="40" t="s">
        <v>30</v>
      </c>
      <c r="D92" s="17">
        <f t="shared" si="44"/>
        <v>13.2</v>
      </c>
      <c r="E92" s="17">
        <v>0.2</v>
      </c>
      <c r="F92" s="17"/>
      <c r="G92" s="17">
        <v>13</v>
      </c>
      <c r="H92" s="11">
        <f t="shared" si="45"/>
        <v>0</v>
      </c>
      <c r="I92" s="11"/>
      <c r="J92" s="11"/>
      <c r="K92" s="11"/>
      <c r="L92" s="13">
        <f t="shared" si="46"/>
        <v>13.2</v>
      </c>
      <c r="M92" s="13">
        <f t="shared" si="47"/>
        <v>0.2</v>
      </c>
      <c r="N92" s="13">
        <f t="shared" si="48"/>
        <v>0</v>
      </c>
      <c r="O92" s="13">
        <f t="shared" si="49"/>
        <v>13</v>
      </c>
    </row>
    <row r="93" spans="1:15" ht="15.95" customHeight="1" x14ac:dyDescent="0.25">
      <c r="A93" s="361" t="s">
        <v>184</v>
      </c>
      <c r="B93" s="28" t="s">
        <v>179</v>
      </c>
      <c r="C93" s="26"/>
      <c r="D93" s="24">
        <f>SUM(D79:D92)</f>
        <v>54.100000000000009</v>
      </c>
      <c r="E93" s="24">
        <f>SUM(E79:E92)</f>
        <v>12</v>
      </c>
      <c r="F93" s="24">
        <f>SUM(F79:F92)</f>
        <v>26.799999999999997</v>
      </c>
      <c r="G93" s="24">
        <f>SUM(G79:G92)</f>
        <v>15.3</v>
      </c>
      <c r="H93" s="25">
        <f t="shared" ref="H93:O93" si="50">SUM(H79:H92)</f>
        <v>0</v>
      </c>
      <c r="I93" s="25">
        <f t="shared" si="50"/>
        <v>0</v>
      </c>
      <c r="J93" s="25">
        <f t="shared" si="50"/>
        <v>0</v>
      </c>
      <c r="K93" s="25">
        <f t="shared" si="50"/>
        <v>0</v>
      </c>
      <c r="L93" s="22">
        <f t="shared" si="50"/>
        <v>54.100000000000009</v>
      </c>
      <c r="M93" s="22">
        <f t="shared" si="50"/>
        <v>12</v>
      </c>
      <c r="N93" s="22">
        <f t="shared" si="50"/>
        <v>26.799999999999997</v>
      </c>
      <c r="O93" s="22">
        <f t="shared" si="50"/>
        <v>15.3</v>
      </c>
    </row>
    <row r="94" spans="1:15" ht="15.95" customHeight="1" x14ac:dyDescent="0.25">
      <c r="A94" s="39" t="s">
        <v>185</v>
      </c>
      <c r="B94" s="513" t="s">
        <v>68</v>
      </c>
      <c r="C94" s="514"/>
      <c r="D94" s="514"/>
      <c r="E94" s="514"/>
      <c r="F94" s="514"/>
      <c r="G94" s="514"/>
      <c r="H94" s="514"/>
      <c r="I94" s="514"/>
      <c r="J94" s="514"/>
      <c r="K94" s="514"/>
      <c r="L94" s="514"/>
      <c r="M94" s="514"/>
      <c r="N94" s="514"/>
      <c r="O94" s="515"/>
    </row>
    <row r="95" spans="1:15" ht="15" customHeight="1" x14ac:dyDescent="0.25">
      <c r="A95" s="39" t="s">
        <v>186</v>
      </c>
      <c r="B95" s="12" t="s">
        <v>52</v>
      </c>
      <c r="C95" s="8" t="s">
        <v>24</v>
      </c>
      <c r="D95" s="9">
        <f>E95+F95+G95</f>
        <v>233</v>
      </c>
      <c r="E95" s="43"/>
      <c r="F95" s="43"/>
      <c r="G95" s="43">
        <v>233</v>
      </c>
      <c r="H95" s="11">
        <f>I95+J95+K95</f>
        <v>0</v>
      </c>
      <c r="I95" s="11"/>
      <c r="J95" s="11"/>
      <c r="K95" s="11"/>
      <c r="L95" s="13">
        <f>M95+N95+O95</f>
        <v>233</v>
      </c>
      <c r="M95" s="13">
        <f t="shared" ref="M95:O98" si="51">E95+I95</f>
        <v>0</v>
      </c>
      <c r="N95" s="13">
        <f t="shared" si="51"/>
        <v>0</v>
      </c>
      <c r="O95" s="13">
        <f t="shared" si="51"/>
        <v>233</v>
      </c>
    </row>
    <row r="96" spans="1:15" ht="15" customHeight="1" x14ac:dyDescent="0.25">
      <c r="A96" s="39" t="s">
        <v>187</v>
      </c>
      <c r="B96" s="13" t="s">
        <v>53</v>
      </c>
      <c r="C96" s="16" t="s">
        <v>24</v>
      </c>
      <c r="D96" s="17">
        <f>E96+F96+G96</f>
        <v>30</v>
      </c>
      <c r="E96" s="17"/>
      <c r="F96" s="17"/>
      <c r="G96" s="17">
        <v>30</v>
      </c>
      <c r="H96" s="11">
        <f>I96+J96+K96</f>
        <v>0</v>
      </c>
      <c r="I96" s="11"/>
      <c r="J96" s="11"/>
      <c r="K96" s="11"/>
      <c r="L96" s="13">
        <f>M96+N96+O96</f>
        <v>30</v>
      </c>
      <c r="M96" s="13">
        <f t="shared" si="51"/>
        <v>0</v>
      </c>
      <c r="N96" s="13">
        <f t="shared" si="51"/>
        <v>0</v>
      </c>
      <c r="O96" s="13">
        <f t="shared" si="51"/>
        <v>30</v>
      </c>
    </row>
    <row r="97" spans="1:15" ht="15" customHeight="1" x14ac:dyDescent="0.25">
      <c r="A97" s="39" t="s">
        <v>188</v>
      </c>
      <c r="B97" s="13" t="s">
        <v>167</v>
      </c>
      <c r="C97" s="16" t="s">
        <v>24</v>
      </c>
      <c r="D97" s="17">
        <f>E97+F97+G97</f>
        <v>8</v>
      </c>
      <c r="E97" s="44"/>
      <c r="F97" s="44"/>
      <c r="G97" s="44">
        <v>8</v>
      </c>
      <c r="H97" s="11">
        <f>I97+J97+K97</f>
        <v>0</v>
      </c>
      <c r="I97" s="11"/>
      <c r="J97" s="11"/>
      <c r="K97" s="11"/>
      <c r="L97" s="13">
        <f>M97+N97+O97</f>
        <v>8</v>
      </c>
      <c r="M97" s="13">
        <f t="shared" si="51"/>
        <v>0</v>
      </c>
      <c r="N97" s="13">
        <f t="shared" si="51"/>
        <v>0</v>
      </c>
      <c r="O97" s="13">
        <f t="shared" si="51"/>
        <v>8</v>
      </c>
    </row>
    <row r="98" spans="1:15" s="38" customFormat="1" ht="15" customHeight="1" x14ac:dyDescent="0.25">
      <c r="A98" s="39" t="s">
        <v>189</v>
      </c>
      <c r="B98" s="13" t="s">
        <v>69</v>
      </c>
      <c r="C98" s="31" t="s">
        <v>24</v>
      </c>
      <c r="D98" s="17">
        <f>E98+F98+G98</f>
        <v>3</v>
      </c>
      <c r="E98" s="17"/>
      <c r="F98" s="17"/>
      <c r="G98" s="17">
        <v>3</v>
      </c>
      <c r="H98" s="11">
        <f>I98+J98+K98</f>
        <v>0</v>
      </c>
      <c r="I98" s="11"/>
      <c r="J98" s="11"/>
      <c r="K98" s="11"/>
      <c r="L98" s="13">
        <f>M98+N98+O98</f>
        <v>3</v>
      </c>
      <c r="M98" s="13">
        <f t="shared" si="51"/>
        <v>0</v>
      </c>
      <c r="N98" s="13">
        <f t="shared" si="51"/>
        <v>0</v>
      </c>
      <c r="O98" s="13">
        <f t="shared" si="51"/>
        <v>3</v>
      </c>
    </row>
    <row r="99" spans="1:15" ht="15.95" customHeight="1" x14ac:dyDescent="0.25">
      <c r="A99" s="21" t="s">
        <v>190</v>
      </c>
      <c r="B99" s="45" t="s">
        <v>180</v>
      </c>
      <c r="C99" s="26"/>
      <c r="D99" s="24">
        <f>SUM(D95:D98)</f>
        <v>274</v>
      </c>
      <c r="E99" s="24">
        <f>SUM(E95:E98)</f>
        <v>0</v>
      </c>
      <c r="F99" s="24">
        <f>SUM(F95:F98)</f>
        <v>0</v>
      </c>
      <c r="G99" s="24">
        <f>SUM(G95:G98)</f>
        <v>274</v>
      </c>
      <c r="H99" s="25">
        <f t="shared" ref="H99:O99" si="52">SUM(H95:H98)</f>
        <v>0</v>
      </c>
      <c r="I99" s="25">
        <f t="shared" si="52"/>
        <v>0</v>
      </c>
      <c r="J99" s="25">
        <f t="shared" si="52"/>
        <v>0</v>
      </c>
      <c r="K99" s="25">
        <f t="shared" si="52"/>
        <v>0</v>
      </c>
      <c r="L99" s="22">
        <f t="shared" si="52"/>
        <v>274</v>
      </c>
      <c r="M99" s="22">
        <f t="shared" si="52"/>
        <v>0</v>
      </c>
      <c r="N99" s="22">
        <f t="shared" si="52"/>
        <v>0</v>
      </c>
      <c r="O99" s="22">
        <f t="shared" si="52"/>
        <v>274</v>
      </c>
    </row>
    <row r="100" spans="1:15" ht="15.95" customHeight="1" x14ac:dyDescent="0.25">
      <c r="A100" s="21" t="s">
        <v>191</v>
      </c>
      <c r="B100" s="46" t="s">
        <v>172</v>
      </c>
      <c r="C100" s="47"/>
      <c r="D100" s="48">
        <f t="shared" ref="D100:O100" si="53">D24+D37+D41+D77+D93+D99</f>
        <v>1103.6999999999998</v>
      </c>
      <c r="E100" s="48">
        <f t="shared" si="53"/>
        <v>180.1</v>
      </c>
      <c r="F100" s="48">
        <f t="shared" si="53"/>
        <v>104.8</v>
      </c>
      <c r="G100" s="48">
        <f t="shared" si="53"/>
        <v>818.79999999999984</v>
      </c>
      <c r="H100" s="49">
        <f t="shared" si="53"/>
        <v>0</v>
      </c>
      <c r="I100" s="49">
        <f t="shared" si="53"/>
        <v>0</v>
      </c>
      <c r="J100" s="49">
        <f t="shared" si="53"/>
        <v>0</v>
      </c>
      <c r="K100" s="49">
        <f t="shared" si="53"/>
        <v>0</v>
      </c>
      <c r="L100" s="50">
        <f t="shared" si="53"/>
        <v>1103.6999999999998</v>
      </c>
      <c r="M100" s="50">
        <f t="shared" si="53"/>
        <v>180.1</v>
      </c>
      <c r="N100" s="50">
        <f t="shared" si="53"/>
        <v>104.8</v>
      </c>
      <c r="O100" s="50">
        <f t="shared" si="53"/>
        <v>818.79999999999984</v>
      </c>
    </row>
    <row r="101" spans="1:15" x14ac:dyDescent="0.25">
      <c r="A101" s="56"/>
      <c r="B101" s="51"/>
      <c r="C101" s="52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</row>
    <row r="102" spans="1:15" x14ac:dyDescent="0.25">
      <c r="A102" s="7"/>
      <c r="B102" s="7"/>
      <c r="C102" s="53"/>
      <c r="D102" s="7"/>
      <c r="E102" s="7"/>
      <c r="F102" s="7"/>
      <c r="G102" s="7"/>
    </row>
    <row r="103" spans="1:15" x14ac:dyDescent="0.25">
      <c r="A103" s="7"/>
      <c r="B103" s="7"/>
      <c r="C103" s="53"/>
      <c r="D103" s="7"/>
      <c r="E103" s="7"/>
      <c r="F103" s="7"/>
      <c r="G103" s="7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C199" s="54"/>
    </row>
    <row r="200" spans="1:7" x14ac:dyDescent="0.25">
      <c r="C200" s="54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</sheetData>
  <mergeCells count="29">
    <mergeCell ref="B94:O94"/>
    <mergeCell ref="L8:L10"/>
    <mergeCell ref="D8:D10"/>
    <mergeCell ref="E8:G8"/>
    <mergeCell ref="G9:G10"/>
    <mergeCell ref="E9:E10"/>
    <mergeCell ref="B78:O78"/>
    <mergeCell ref="M8:O8"/>
    <mergeCell ref="M9:M10"/>
    <mergeCell ref="B42:O42"/>
    <mergeCell ref="F9:F10"/>
    <mergeCell ref="B25:O25"/>
    <mergeCell ref="B38:O38"/>
    <mergeCell ref="B11:O11"/>
    <mergeCell ref="B1:O1"/>
    <mergeCell ref="B2:O2"/>
    <mergeCell ref="B3:O3"/>
    <mergeCell ref="B4:O4"/>
    <mergeCell ref="J9:J10"/>
    <mergeCell ref="A6:O6"/>
    <mergeCell ref="N9:N10"/>
    <mergeCell ref="O9:O10"/>
    <mergeCell ref="K9:K10"/>
    <mergeCell ref="A8:A10"/>
    <mergeCell ref="B8:B10"/>
    <mergeCell ref="C8:C10"/>
    <mergeCell ref="H8:H10"/>
    <mergeCell ref="I8:K8"/>
    <mergeCell ref="I9:I10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0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491" t="s">
        <v>328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</row>
    <row r="2" spans="1:14" x14ac:dyDescent="0.25">
      <c r="B2" s="491" t="s">
        <v>450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</row>
    <row r="3" spans="1:14" x14ac:dyDescent="0.25">
      <c r="B3" s="491" t="s">
        <v>511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</row>
    <row r="4" spans="1:14" x14ac:dyDescent="0.25">
      <c r="B4" s="491" t="s">
        <v>333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</row>
    <row r="5" spans="1:14" ht="15.75" customHeight="1" x14ac:dyDescent="0.25">
      <c r="B5" s="597" t="s">
        <v>517</v>
      </c>
      <c r="C5" s="597"/>
      <c r="D5" s="597"/>
      <c r="E5" s="597"/>
      <c r="F5" s="597"/>
      <c r="G5" s="597"/>
      <c r="H5" s="597"/>
      <c r="I5" s="597"/>
      <c r="J5" s="597"/>
      <c r="K5" s="597"/>
      <c r="L5" s="597"/>
      <c r="M5" s="597"/>
      <c r="N5" s="597"/>
    </row>
    <row r="6" spans="1:14" ht="15" customHeight="1" x14ac:dyDescent="0.25">
      <c r="B6" s="597" t="s">
        <v>518</v>
      </c>
      <c r="C6" s="597"/>
      <c r="D6" s="597"/>
      <c r="E6" s="597"/>
      <c r="F6" s="597"/>
      <c r="G6" s="597"/>
      <c r="H6" s="597"/>
      <c r="I6" s="597"/>
      <c r="J6" s="597"/>
      <c r="K6" s="597"/>
      <c r="L6" s="597"/>
      <c r="M6" s="597"/>
      <c r="N6" s="597"/>
    </row>
    <row r="7" spans="1:14" ht="15" customHeight="1" x14ac:dyDescent="0.25">
      <c r="B7" s="598"/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</row>
    <row r="8" spans="1:14" ht="15" customHeight="1" x14ac:dyDescent="0.25">
      <c r="A8" s="496" t="s">
        <v>510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</row>
    <row r="9" spans="1:14" x14ac:dyDescent="0.25">
      <c r="F9" s="5"/>
      <c r="N9" s="5" t="s">
        <v>409</v>
      </c>
    </row>
    <row r="10" spans="1:14" ht="15" customHeight="1" x14ac:dyDescent="0.25">
      <c r="A10" s="501" t="s">
        <v>5</v>
      </c>
      <c r="B10" s="504" t="s">
        <v>334</v>
      </c>
      <c r="C10" s="517" t="s">
        <v>336</v>
      </c>
      <c r="D10" s="521" t="s">
        <v>194</v>
      </c>
      <c r="E10" s="521"/>
      <c r="F10" s="522"/>
      <c r="G10" s="507" t="s">
        <v>338</v>
      </c>
      <c r="H10" s="510" t="s">
        <v>194</v>
      </c>
      <c r="I10" s="511"/>
      <c r="J10" s="512"/>
      <c r="K10" s="531" t="s">
        <v>0</v>
      </c>
      <c r="L10" s="532" t="s">
        <v>194</v>
      </c>
      <c r="M10" s="533"/>
      <c r="N10" s="534"/>
    </row>
    <row r="11" spans="1:14" ht="15" customHeight="1" x14ac:dyDescent="0.25">
      <c r="A11" s="502"/>
      <c r="B11" s="505"/>
      <c r="C11" s="518"/>
      <c r="D11" s="522" t="s">
        <v>1</v>
      </c>
      <c r="E11" s="530"/>
      <c r="F11" s="523" t="s">
        <v>2</v>
      </c>
      <c r="G11" s="508"/>
      <c r="H11" s="529" t="s">
        <v>1</v>
      </c>
      <c r="I11" s="529"/>
      <c r="J11" s="500" t="s">
        <v>2</v>
      </c>
      <c r="K11" s="531"/>
      <c r="L11" s="531" t="s">
        <v>1</v>
      </c>
      <c r="M11" s="531"/>
      <c r="N11" s="535" t="s">
        <v>2</v>
      </c>
    </row>
    <row r="12" spans="1:14" ht="28.5" customHeight="1" x14ac:dyDescent="0.25">
      <c r="A12" s="503"/>
      <c r="B12" s="506"/>
      <c r="C12" s="519"/>
      <c r="D12" s="467" t="s">
        <v>3</v>
      </c>
      <c r="E12" s="468" t="s">
        <v>4</v>
      </c>
      <c r="F12" s="523"/>
      <c r="G12" s="509"/>
      <c r="H12" s="476" t="s">
        <v>3</v>
      </c>
      <c r="I12" s="470" t="s">
        <v>4</v>
      </c>
      <c r="J12" s="500"/>
      <c r="K12" s="531"/>
      <c r="L12" s="474" t="s">
        <v>3</v>
      </c>
      <c r="M12" s="475" t="s">
        <v>4</v>
      </c>
      <c r="N12" s="535"/>
    </row>
    <row r="13" spans="1:14" ht="15" customHeight="1" x14ac:dyDescent="0.25">
      <c r="A13" s="6" t="s">
        <v>71</v>
      </c>
      <c r="B13" s="18" t="s">
        <v>56</v>
      </c>
      <c r="C13" s="17">
        <f>D13+F13</f>
        <v>84.1</v>
      </c>
      <c r="D13" s="17">
        <f>'[1]4 pr._savarankiškos f-jos'!E14</f>
        <v>84.1</v>
      </c>
      <c r="E13" s="17">
        <f>'[1]4 pr._savarankiškos f-jos'!F14</f>
        <v>62.5</v>
      </c>
      <c r="F13" s="17">
        <f>'[1]4 pr._savarankiškos f-jos'!G14</f>
        <v>0</v>
      </c>
      <c r="G13" s="11">
        <f>H13+J13</f>
        <v>0</v>
      </c>
      <c r="H13" s="11">
        <f>'[1]4 pr._savarankiškos f-jos'!I14</f>
        <v>0</v>
      </c>
      <c r="I13" s="11">
        <f>'[1]4 pr._savarankiškos f-jos'!J14</f>
        <v>0</v>
      </c>
      <c r="J13" s="11">
        <f>'[1]4 pr._savarankiškos f-jos'!K14</f>
        <v>0</v>
      </c>
      <c r="K13" s="87">
        <f>L13+N13</f>
        <v>84.1</v>
      </c>
      <c r="L13" s="87">
        <f>'[1]4 pr._savarankiškos f-jos'!M14</f>
        <v>84.1</v>
      </c>
      <c r="M13" s="87">
        <f>'[1]4 pr._savarankiškos f-jos'!N14</f>
        <v>62.5</v>
      </c>
      <c r="N13" s="87">
        <f>'[1]4 pr._savarankiškos f-jos'!O14</f>
        <v>0</v>
      </c>
    </row>
    <row r="14" spans="1:14" ht="15" customHeight="1" x14ac:dyDescent="0.25">
      <c r="A14" s="14" t="s">
        <v>182</v>
      </c>
      <c r="B14" s="18" t="s">
        <v>20</v>
      </c>
      <c r="C14" s="17">
        <f>D14+F14</f>
        <v>12420</v>
      </c>
      <c r="D14" s="17">
        <f>'[1]4 pr._savarankiškos f-jos'!E17+'[1]4 pr._savarankiškos f-jos'!E85+'[1]4 pr._savarankiškos f-jos'!E139+'[1]4 pr._savarankiškos f-jos'!E143+'[1]4 pr._savarankiškos f-jos'!E183+'[1]4 pr._savarankiškos f-jos'!E188+'[1]4 pr._savarankiškos f-jos'!E205+'[1]5 pr._valstybinės f-jos'!E14+'[1]5 pr._valstybinės f-jos'!E84+'[1]5 pr._valstybinės f-jos'!E110+'[1]6 pr._mokinio krepšelis'!E12+'[1]8 pr._aplinkos apsaugos s. p.'!E12+'[1]8 pr._aplinkos apsaugos s. p.'!E15+'[1]9 pr._įstaigų pajamos'!E28+'[1]9 pr._įstaigų pajamos'!E54+'[1]10 pr._skolintos lėšos'!E24+'[1]10 pr._skolintos lėšos'!E27+'[1]10 pr._skolintos lėšos'!E40+'[1]10 pr._skolintos lėšos'!E43+'[1]10 pr._skolintos lėšos'!E47+'[1]7 pr._kita dotacija'!E14+'[1]7 pr._kita dotacija'!E64+'[1]7 pr._kita dotacija'!E71+'[1]7 pr._kita dotacija'!E81+'[1]7 pr._kita dotacija'!E163+'[1]7 pr._kita dotacija'!E169+'[1]7 pr._kita dotacija'!E227+'[1]11 pr._apyvartinės lėšos'!E15+'[1]11 pr._apyvartinės lėšos'!E21+'[1]11 pr._apyvartinės lėšos'!E27+'[1]11 pr._apyvartinės lėšos'!E71+'[1]11 pr._apyvartinės lėšos'!E88+'[1]11 pr._apyvartinės lėšos'!E122+'[1]11 pr._apyvartinės lėšos'!E127+'[1]11 pr._apyvartinės lėšos'!E132+'[1]11 pr._apyvartinės lėšos'!E136</f>
        <v>10238.299999999999</v>
      </c>
      <c r="E14" s="17">
        <f>'[1]4 pr._savarankiškos f-jos'!F17+'[1]4 pr._savarankiškos f-jos'!F85+'[1]4 pr._savarankiškos f-jos'!F139+'[1]4 pr._savarankiškos f-jos'!F143+'[1]4 pr._savarankiškos f-jos'!F183+'[1]4 pr._savarankiškos f-jos'!F188+'[1]4 pr._savarankiškos f-jos'!F205+'[1]5 pr._valstybinės f-jos'!F14+'[1]5 pr._valstybinės f-jos'!F84+'[1]5 pr._valstybinės f-jos'!F110+'[1]6 pr._mokinio krepšelis'!F12+'[1]8 pr._aplinkos apsaugos s. p.'!F12+'[1]8 pr._aplinkos apsaugos s. p.'!F15+'[1]9 pr._įstaigų pajamos'!F28+'[1]9 pr._įstaigų pajamos'!F54+'[1]10 pr._skolintos lėšos'!F24+'[1]10 pr._skolintos lėšos'!F27+'[1]10 pr._skolintos lėšos'!F40+'[1]10 pr._skolintos lėšos'!F43+'[1]10 pr._skolintos lėšos'!F47+'[1]7 pr._kita dotacija'!F14+'[1]7 pr._kita dotacija'!F64+'[1]7 pr._kita dotacija'!F71+'[1]7 pr._kita dotacija'!F81+'[1]7 pr._kita dotacija'!F163+'[1]7 pr._kita dotacija'!F169+'[1]7 pr._kita dotacija'!F227+'[1]11 pr._apyvartinės lėšos'!F15+'[1]11 pr._apyvartinės lėšos'!F21+'[1]11 pr._apyvartinės lėšos'!F27+'[1]11 pr._apyvartinės lėšos'!F71+'[1]11 pr._apyvartinės lėšos'!F88+'[1]11 pr._apyvartinės lėšos'!F122+'[1]11 pr._apyvartinės lėšos'!F127+'[1]11 pr._apyvartinės lėšos'!F132+'[1]11 pr._apyvartinės lėšos'!F136</f>
        <v>2272.1999999999998</v>
      </c>
      <c r="F14" s="17">
        <f>'[1]4 pr._savarankiškos f-jos'!G17+'[1]4 pr._savarankiškos f-jos'!G85+'[1]4 pr._savarankiškos f-jos'!G139+'[1]4 pr._savarankiškos f-jos'!G143+'[1]4 pr._savarankiškos f-jos'!G183+'[1]4 pr._savarankiškos f-jos'!G188+'[1]4 pr._savarankiškos f-jos'!G205+'[1]5 pr._valstybinės f-jos'!G14+'[1]5 pr._valstybinės f-jos'!G84+'[1]5 pr._valstybinės f-jos'!G110+'[1]6 pr._mokinio krepšelis'!G12+'[1]8 pr._aplinkos apsaugos s. p.'!G12+'[1]8 pr._aplinkos apsaugos s. p.'!G15+'[1]9 pr._įstaigų pajamos'!G28+'[1]9 pr._įstaigų pajamos'!G54+'[1]10 pr._skolintos lėšos'!G24+'[1]10 pr._skolintos lėšos'!G27+'[1]10 pr._skolintos lėšos'!G40+'[1]10 pr._skolintos lėšos'!G43+'[1]10 pr._skolintos lėšos'!G47+'[1]7 pr._kita dotacija'!G14+'[1]7 pr._kita dotacija'!G64+'[1]7 pr._kita dotacija'!G71+'[1]7 pr._kita dotacija'!G81+'[1]7 pr._kita dotacija'!G163+'[1]7 pr._kita dotacija'!G169+'[1]7 pr._kita dotacija'!G227+'[1]11 pr._apyvartinės lėšos'!G15+'[1]11 pr._apyvartinės lėšos'!G21+'[1]11 pr._apyvartinės lėšos'!G27+'[1]11 pr._apyvartinės lėšos'!G71+'[1]11 pr._apyvartinės lėšos'!G88+'[1]11 pr._apyvartinės lėšos'!G122+'[1]11 pr._apyvartinės lėšos'!G127+'[1]11 pr._apyvartinės lėšos'!G132+'[1]11 pr._apyvartinės lėšos'!G136</f>
        <v>2181.6999999999998</v>
      </c>
      <c r="G14" s="11">
        <f t="shared" ref="G14:G76" si="0">H14+J14</f>
        <v>2346</v>
      </c>
      <c r="H14" s="11">
        <f>'[1]4 pr._savarankiškos f-jos'!I17+'[1]4 pr._savarankiškos f-jos'!I85+'[1]4 pr._savarankiškos f-jos'!I139+'[1]4 pr._savarankiškos f-jos'!I143+'[1]4 pr._savarankiškos f-jos'!I183+'[1]4 pr._savarankiškos f-jos'!I188+'[1]4 pr._savarankiškos f-jos'!I205+'[1]5 pr._valstybinės f-jos'!I14+'[1]5 pr._valstybinės f-jos'!I84+'[1]5 pr._valstybinės f-jos'!I110+'[1]6 pr._mokinio krepšelis'!I12+'[1]8 pr._aplinkos apsaugos s. p.'!I12+'[1]8 pr._aplinkos apsaugos s. p.'!I15+'[1]9 pr._įstaigų pajamos'!I28+'[1]9 pr._įstaigų pajamos'!I54+'[1]10 pr._skolintos lėšos'!I24+'[1]10 pr._skolintos lėšos'!I27+'[1]10 pr._skolintos lėšos'!I40+'[1]10 pr._skolintos lėšos'!I43+'[1]10 pr._skolintos lėšos'!I47+'[1]7 pr._kita dotacija'!I14+'[1]7 pr._kita dotacija'!I64+'[1]7 pr._kita dotacija'!I71+'[1]7 pr._kita dotacija'!I81+'[1]7 pr._kita dotacija'!I163+'[1]7 pr._kita dotacija'!I169+'[1]7 pr._kita dotacija'!I227+'[1]11 pr._apyvartinės lėšos'!I15+'[1]11 pr._apyvartinės lėšos'!I21+'[1]11 pr._apyvartinės lėšos'!I27+'[1]11 pr._apyvartinės lėšos'!I71+'[1]11 pr._apyvartinės lėšos'!I88+'[1]11 pr._apyvartinės lėšos'!I122+'[1]11 pr._apyvartinės lėšos'!I127+'[1]11 pr._apyvartinės lėšos'!I132+'[1]11 pr._apyvartinės lėšos'!I136</f>
        <v>-5.6</v>
      </c>
      <c r="I14" s="11">
        <f>'[1]4 pr._savarankiškos f-jos'!J17+'[1]4 pr._savarankiškos f-jos'!J85+'[1]4 pr._savarankiškos f-jos'!J139+'[1]4 pr._savarankiškos f-jos'!J143+'[1]4 pr._savarankiškos f-jos'!J183+'[1]4 pr._savarankiškos f-jos'!J188+'[1]4 pr._savarankiškos f-jos'!J205+'[1]5 pr._valstybinės f-jos'!J14+'[1]5 pr._valstybinės f-jos'!J84+'[1]5 pr._valstybinės f-jos'!J110+'[1]6 pr._mokinio krepšelis'!J12+'[1]8 pr._aplinkos apsaugos s. p.'!J12+'[1]8 pr._aplinkos apsaugos s. p.'!J15+'[1]9 pr._įstaigų pajamos'!J28+'[1]9 pr._įstaigų pajamos'!J54+'[1]10 pr._skolintos lėšos'!J24+'[1]10 pr._skolintos lėšos'!J27+'[1]10 pr._skolintos lėšos'!J40+'[1]10 pr._skolintos lėšos'!J43+'[1]10 pr._skolintos lėšos'!J47+'[1]7 pr._kita dotacija'!J14+'[1]7 pr._kita dotacija'!J64+'[1]7 pr._kita dotacija'!J71+'[1]7 pr._kita dotacija'!J81+'[1]7 pr._kita dotacija'!J163+'[1]7 pr._kita dotacija'!J169+'[1]7 pr._kita dotacija'!J227+'[1]11 pr._apyvartinės lėšos'!J15+'[1]11 pr._apyvartinės lėšos'!J21+'[1]11 pr._apyvartinės lėšos'!J27+'[1]11 pr._apyvartinės lėšos'!J71+'[1]11 pr._apyvartinės lėšos'!J88+'[1]11 pr._apyvartinės lėšos'!J122+'[1]11 pr._apyvartinės lėšos'!J127+'[1]11 pr._apyvartinės lėšos'!J132+'[1]11 pr._apyvartinės lėšos'!J136</f>
        <v>0.90000000000000013</v>
      </c>
      <c r="J14" s="11">
        <f>'[1]4 pr._savarankiškos f-jos'!K17+'[1]4 pr._savarankiškos f-jos'!K85+'[1]4 pr._savarankiškos f-jos'!K139+'[1]4 pr._savarankiškos f-jos'!K143+'[1]4 pr._savarankiškos f-jos'!K183+'[1]4 pr._savarankiškos f-jos'!K188+'[1]4 pr._savarankiškos f-jos'!K205+'[1]5 pr._valstybinės f-jos'!K14+'[1]5 pr._valstybinės f-jos'!K84+'[1]5 pr._valstybinės f-jos'!K110+'[1]6 pr._mokinio krepšelis'!K12+'[1]8 pr._aplinkos apsaugos s. p.'!K12+'[1]8 pr._aplinkos apsaugos s. p.'!K15+'[1]9 pr._įstaigų pajamos'!K28+'[1]9 pr._įstaigų pajamos'!K54+'[1]10 pr._skolintos lėšos'!K24+'[1]10 pr._skolintos lėšos'!K27+'[1]10 pr._skolintos lėšos'!K40+'[1]10 pr._skolintos lėšos'!K43+'[1]10 pr._skolintos lėšos'!K47+'[1]7 pr._kita dotacija'!K14+'[1]7 pr._kita dotacija'!K64+'[1]7 pr._kita dotacija'!K71+'[1]7 pr._kita dotacija'!K81+'[1]7 pr._kita dotacija'!K163+'[1]7 pr._kita dotacija'!K169+'[1]7 pr._kita dotacija'!K227+'[1]11 pr._apyvartinės lėšos'!K15+'[1]11 pr._apyvartinės lėšos'!K21+'[1]11 pr._apyvartinės lėšos'!K27+'[1]11 pr._apyvartinės lėšos'!K71+'[1]11 pr._apyvartinės lėšos'!K88+'[1]11 pr._apyvartinės lėšos'!K122+'[1]11 pr._apyvartinės lėšos'!K127+'[1]11 pr._apyvartinės lėšos'!K132+'[1]11 pr._apyvartinės lėšos'!K136</f>
        <v>2351.6</v>
      </c>
      <c r="K14" s="87">
        <f t="shared" ref="K14:K76" si="1">L14+N14</f>
        <v>14765.999999999996</v>
      </c>
      <c r="L14" s="87">
        <f>'[1]4 pr._savarankiškos f-jos'!M17+'[1]4 pr._savarankiškos f-jos'!M85+'[1]4 pr._savarankiškos f-jos'!M139+'[1]4 pr._savarankiškos f-jos'!M143+'[1]4 pr._savarankiškos f-jos'!M183+'[1]4 pr._savarankiškos f-jos'!M188+'[1]4 pr._savarankiškos f-jos'!M205+'[1]5 pr._valstybinės f-jos'!M14+'[1]5 pr._valstybinės f-jos'!M84+'[1]5 pr._valstybinės f-jos'!M110+'[1]6 pr._mokinio krepšelis'!M12+'[1]8 pr._aplinkos apsaugos s. p.'!M12+'[1]8 pr._aplinkos apsaugos s. p.'!M15+'[1]9 pr._įstaigų pajamos'!M28+'[1]9 pr._įstaigų pajamos'!M54+'[1]10 pr._skolintos lėšos'!M24+'[1]10 pr._skolintos lėšos'!M27+'[1]10 pr._skolintos lėšos'!M40+'[1]10 pr._skolintos lėšos'!M43+'[1]10 pr._skolintos lėšos'!M47+'[1]7 pr._kita dotacija'!M14+'[1]7 pr._kita dotacija'!M64+'[1]7 pr._kita dotacija'!M71+'[1]7 pr._kita dotacija'!M81+'[1]7 pr._kita dotacija'!M163+'[1]7 pr._kita dotacija'!M169+'[1]7 pr._kita dotacija'!M227+'[1]11 pr._apyvartinės lėšos'!M15+'[1]11 pr._apyvartinės lėšos'!M21+'[1]11 pr._apyvartinės lėšos'!M27+'[1]11 pr._apyvartinės lėšos'!M71+'[1]11 pr._apyvartinės lėšos'!M88+'[1]11 pr._apyvartinės lėšos'!M122+'[1]11 pr._apyvartinės lėšos'!M127+'[1]11 pr._apyvartinės lėšos'!M132+'[1]11 pr._apyvartinės lėšos'!M136</f>
        <v>10232.699999999997</v>
      </c>
      <c r="M14" s="87">
        <f>'[1]4 pr._savarankiškos f-jos'!N17+'[1]4 pr._savarankiškos f-jos'!N85+'[1]4 pr._savarankiškos f-jos'!N139+'[1]4 pr._savarankiškos f-jos'!N143+'[1]4 pr._savarankiškos f-jos'!N183+'[1]4 pr._savarankiškos f-jos'!N188+'[1]4 pr._savarankiškos f-jos'!N205+'[1]5 pr._valstybinės f-jos'!N14+'[1]5 pr._valstybinės f-jos'!N84+'[1]5 pr._valstybinės f-jos'!N110+'[1]6 pr._mokinio krepšelis'!N12+'[1]8 pr._aplinkos apsaugos s. p.'!N12+'[1]8 pr._aplinkos apsaugos s. p.'!N15+'[1]9 pr._įstaigų pajamos'!N28+'[1]9 pr._įstaigų pajamos'!N54+'[1]10 pr._skolintos lėšos'!N24+'[1]10 pr._skolintos lėšos'!N27+'[1]10 pr._skolintos lėšos'!N40+'[1]10 pr._skolintos lėšos'!N43+'[1]10 pr._skolintos lėšos'!N47+'[1]7 pr._kita dotacija'!N14+'[1]7 pr._kita dotacija'!N64+'[1]7 pr._kita dotacija'!N71+'[1]7 pr._kita dotacija'!N81+'[1]7 pr._kita dotacija'!N163+'[1]7 pr._kita dotacija'!N169+'[1]7 pr._kita dotacija'!N227+'[1]11 pr._apyvartinės lėšos'!N15+'[1]11 pr._apyvartinės lėšos'!N21+'[1]11 pr._apyvartinės lėšos'!N27+'[1]11 pr._apyvartinės lėšos'!N71+'[1]11 pr._apyvartinės lėšos'!N88+'[1]11 pr._apyvartinės lėšos'!N122+'[1]11 pr._apyvartinės lėšos'!N127+'[1]11 pr._apyvartinės lėšos'!N132+'[1]11 pr._apyvartinės lėšos'!N136</f>
        <v>2273.1</v>
      </c>
      <c r="N14" s="87">
        <f>'[1]4 pr._savarankiškos f-jos'!O17+'[1]4 pr._savarankiškos f-jos'!O85+'[1]4 pr._savarankiškos f-jos'!O139+'[1]4 pr._savarankiškos f-jos'!O143+'[1]4 pr._savarankiškos f-jos'!O183+'[1]4 pr._savarankiškos f-jos'!O188+'[1]4 pr._savarankiškos f-jos'!O205+'[1]5 pr._valstybinės f-jos'!O14+'[1]5 pr._valstybinės f-jos'!O84+'[1]5 pr._valstybinės f-jos'!O110+'[1]6 pr._mokinio krepšelis'!O12+'[1]8 pr._aplinkos apsaugos s. p.'!O12+'[1]8 pr._aplinkos apsaugos s. p.'!O15+'[1]9 pr._įstaigų pajamos'!O28+'[1]9 pr._įstaigų pajamos'!O54+'[1]10 pr._skolintos lėšos'!O24+'[1]10 pr._skolintos lėšos'!O27+'[1]10 pr._skolintos lėšos'!O40+'[1]10 pr._skolintos lėšos'!O43+'[1]10 pr._skolintos lėšos'!O47+'[1]7 pr._kita dotacija'!O14+'[1]7 pr._kita dotacija'!O64+'[1]7 pr._kita dotacija'!O71+'[1]7 pr._kita dotacija'!O81+'[1]7 pr._kita dotacija'!O163+'[1]7 pr._kita dotacija'!O169+'[1]7 pr._kita dotacija'!O227+'[1]11 pr._apyvartinės lėšos'!O15+'[1]11 pr._apyvartinės lėšos'!O21+'[1]11 pr._apyvartinės lėšos'!O27+'[1]11 pr._apyvartinės lėšos'!O71+'[1]11 pr._apyvartinės lėšos'!O88+'[1]11 pr._apyvartinės lėšos'!O122+'[1]11 pr._apyvartinės lėšos'!O127+'[1]11 pr._apyvartinės lėšos'!O132+'[1]11 pr._apyvartinės lėšos'!O136</f>
        <v>4533.2999999999993</v>
      </c>
    </row>
    <row r="15" spans="1:14" ht="15" customHeight="1" x14ac:dyDescent="0.25">
      <c r="A15" s="6" t="s">
        <v>72</v>
      </c>
      <c r="B15" s="18" t="s">
        <v>7</v>
      </c>
      <c r="C15" s="17">
        <f t="shared" ref="C15:C25" si="2">D15+F15</f>
        <v>152.29999999999998</v>
      </c>
      <c r="D15" s="17">
        <f>'[1]4 pr._savarankiškos f-jos'!E24+'[1]4 pr._savarankiškos f-jos'!E93+'[1]4 pr._savarankiškos f-jos'!E189+'[1]5 pr._valstybinės f-jos'!E32+'[1]5 pr._valstybinės f-jos'!E86+'[1]7 pr._kita dotacija'!E18+'[1]7 pr._kita dotacija'!E171+'[1]9 pr._įstaigų pajamos'!E29+'[1]9 pr._įstaigų pajamos'!E41++'[1]9 pr._įstaigų pajamos'!E94</f>
        <v>152.29999999999998</v>
      </c>
      <c r="E15" s="17">
        <f>'[1]4 pr._savarankiškos f-jos'!F24+'[1]4 pr._savarankiškos f-jos'!F93+'[1]4 pr._savarankiškos f-jos'!F189+'[1]5 pr._valstybinės f-jos'!F32+'[1]5 pr._valstybinės f-jos'!F86+'[1]7 pr._kita dotacija'!F18+'[1]7 pr._kita dotacija'!F171+'[1]9 pr._įstaigų pajamos'!F29+'[1]9 pr._įstaigų pajamos'!F41++'[1]9 pr._įstaigų pajamos'!F94</f>
        <v>84.9</v>
      </c>
      <c r="F15" s="17">
        <f>'[1]4 pr._savarankiškos f-jos'!G24+'[1]4 pr._savarankiškos f-jos'!G93+'[1]4 pr._savarankiškos f-jos'!G189+'[1]5 pr._valstybinės f-jos'!G32+'[1]5 pr._valstybinės f-jos'!G86+'[1]7 pr._kita dotacija'!G18+'[1]7 pr._kita dotacija'!G171+'[1]9 pr._įstaigų pajamos'!G29+'[1]9 pr._įstaigų pajamos'!G41++'[1]9 pr._įstaigų pajamos'!G94</f>
        <v>0</v>
      </c>
      <c r="G15" s="11">
        <f t="shared" si="0"/>
        <v>0</v>
      </c>
      <c r="H15" s="11">
        <f>'[1]4 pr._savarankiškos f-jos'!I24+'[1]4 pr._savarankiškos f-jos'!I93+'[1]4 pr._savarankiškos f-jos'!I189+'[1]5 pr._valstybinės f-jos'!I32+'[1]5 pr._valstybinės f-jos'!I86+'[1]7 pr._kita dotacija'!I18+'[1]7 pr._kita dotacija'!I171+'[1]9 pr._įstaigų pajamos'!I29+'[1]9 pr._įstaigų pajamos'!I41++'[1]9 pr._įstaigų pajamos'!I94</f>
        <v>0</v>
      </c>
      <c r="I15" s="11">
        <f>'[1]4 pr._savarankiškos f-jos'!J24+'[1]4 pr._savarankiškos f-jos'!J93+'[1]4 pr._savarankiškos f-jos'!J189+'[1]5 pr._valstybinės f-jos'!J32+'[1]5 pr._valstybinės f-jos'!J86+'[1]7 pr._kita dotacija'!J18+'[1]7 pr._kita dotacija'!J171+'[1]9 pr._įstaigų pajamos'!J29+'[1]9 pr._įstaigų pajamos'!J41++'[1]9 pr._įstaigų pajamos'!J94</f>
        <v>0</v>
      </c>
      <c r="J15" s="11">
        <f>'[1]4 pr._savarankiškos f-jos'!K24+'[1]4 pr._savarankiškos f-jos'!K93+'[1]4 pr._savarankiškos f-jos'!K189+'[1]5 pr._valstybinės f-jos'!K32+'[1]5 pr._valstybinės f-jos'!K86+'[1]7 pr._kita dotacija'!K18+'[1]7 pr._kita dotacija'!K171+'[1]9 pr._įstaigų pajamos'!K29+'[1]9 pr._įstaigų pajamos'!K41++'[1]9 pr._įstaigų pajamos'!K94</f>
        <v>0</v>
      </c>
      <c r="K15" s="87">
        <f t="shared" si="1"/>
        <v>152.29999999999998</v>
      </c>
      <c r="L15" s="87">
        <f>'[1]4 pr._savarankiškos f-jos'!M24+'[1]4 pr._savarankiškos f-jos'!M93+'[1]4 pr._savarankiškos f-jos'!M189+'[1]5 pr._valstybinės f-jos'!M32+'[1]5 pr._valstybinės f-jos'!M86+'[1]7 pr._kita dotacija'!M18+'[1]7 pr._kita dotacija'!M171+'[1]9 pr._įstaigų pajamos'!M29+'[1]9 pr._įstaigų pajamos'!M41++'[1]9 pr._įstaigų pajamos'!M94</f>
        <v>152.29999999999998</v>
      </c>
      <c r="M15" s="87">
        <f>'[1]4 pr._savarankiškos f-jos'!N24+'[1]4 pr._savarankiškos f-jos'!N93+'[1]4 pr._savarankiškos f-jos'!N189+'[1]5 pr._valstybinės f-jos'!N32+'[1]5 pr._valstybinės f-jos'!N86+'[1]7 pr._kita dotacija'!N18+'[1]7 pr._kita dotacija'!N171+'[1]9 pr._įstaigų pajamos'!N29+'[1]9 pr._įstaigų pajamos'!N41++'[1]9 pr._įstaigų pajamos'!N94</f>
        <v>84.9</v>
      </c>
      <c r="N15" s="87">
        <f>'[1]4 pr._savarankiškos f-jos'!O24+'[1]4 pr._savarankiškos f-jos'!O93+'[1]4 pr._savarankiškos f-jos'!O189+'[1]5 pr._valstybinės f-jos'!O32+'[1]5 pr._valstybinės f-jos'!O86+'[1]7 pr._kita dotacija'!O18+'[1]7 pr._kita dotacija'!O171+'[1]9 pr._įstaigų pajamos'!O29+'[1]9 pr._įstaigų pajamos'!O41++'[1]9 pr._įstaigų pajamos'!O94</f>
        <v>0</v>
      </c>
    </row>
    <row r="16" spans="1:14" ht="15" customHeight="1" x14ac:dyDescent="0.25">
      <c r="A16" s="6" t="s">
        <v>73</v>
      </c>
      <c r="B16" s="18" t="s">
        <v>10</v>
      </c>
      <c r="C16" s="17">
        <f t="shared" si="2"/>
        <v>143.39999999999998</v>
      </c>
      <c r="D16" s="17">
        <f>'[1]4 pr._savarankiškos f-jos'!E30+'[1]4 pr._savarankiškos f-jos'!E97+'[1]4 pr._savarankiškos f-jos'!E190+'[1]5 pr._valstybinės f-jos'!E36+'[1]5 pr._valstybinės f-jos'!E88+'[1]7 pr._kita dotacija'!E175+'[1]7 pr._kita dotacija'!E22+'[1]9 pr._įstaigų pajamos'!E30+'[1]9 pr._įstaigų pajamos'!E42+'[1]9 pr._įstaigų pajamos'!E95</f>
        <v>143.39999999999998</v>
      </c>
      <c r="E16" s="17">
        <f>'[1]4 pr._savarankiškos f-jos'!F30+'[1]4 pr._savarankiškos f-jos'!F97+'[1]4 pr._savarankiškos f-jos'!F190+'[1]5 pr._valstybinės f-jos'!F36+'[1]5 pr._valstybinės f-jos'!F88+'[1]7 pr._kita dotacija'!F175+'[1]7 pr._kita dotacija'!F22+'[1]9 pr._įstaigų pajamos'!F30+'[1]9 pr._įstaigų pajamos'!F42+'[1]9 pr._įstaigų pajamos'!F95</f>
        <v>87.2</v>
      </c>
      <c r="F16" s="17">
        <f>'[1]4 pr._savarankiškos f-jos'!G30+'[1]4 pr._savarankiškos f-jos'!G97+'[1]4 pr._savarankiškos f-jos'!G190+'[1]5 pr._valstybinės f-jos'!G36+'[1]5 pr._valstybinės f-jos'!G88+'[1]7 pr._kita dotacija'!G175+'[1]7 pr._kita dotacija'!G22+'[1]9 pr._įstaigų pajamos'!G30+'[1]9 pr._įstaigų pajamos'!G42+'[1]9 pr._įstaigų pajamos'!G95</f>
        <v>0</v>
      </c>
      <c r="G16" s="11">
        <f t="shared" si="0"/>
        <v>0</v>
      </c>
      <c r="H16" s="11">
        <f>'[1]4 pr._savarankiškos f-jos'!I30+'[1]4 pr._savarankiškos f-jos'!I97+'[1]4 pr._savarankiškos f-jos'!I190+'[1]5 pr._valstybinės f-jos'!I36+'[1]5 pr._valstybinės f-jos'!I88+'[1]7 pr._kita dotacija'!I175+'[1]7 pr._kita dotacija'!I22+'[1]9 pr._įstaigų pajamos'!I30+'[1]9 pr._įstaigų pajamos'!I42+'[1]9 pr._įstaigų pajamos'!I95</f>
        <v>0</v>
      </c>
      <c r="I16" s="11">
        <f>'[1]4 pr._savarankiškos f-jos'!J30+'[1]4 pr._savarankiškos f-jos'!J97+'[1]4 pr._savarankiškos f-jos'!J190+'[1]5 pr._valstybinės f-jos'!J36+'[1]5 pr._valstybinės f-jos'!J88+'[1]7 pr._kita dotacija'!J175+'[1]7 pr._kita dotacija'!J22+'[1]9 pr._įstaigų pajamos'!J30+'[1]9 pr._įstaigų pajamos'!J42+'[1]9 pr._įstaigų pajamos'!J95</f>
        <v>0</v>
      </c>
      <c r="J16" s="11">
        <f>'[1]4 pr._savarankiškos f-jos'!K30+'[1]4 pr._savarankiškos f-jos'!K97+'[1]4 pr._savarankiškos f-jos'!K190+'[1]5 pr._valstybinės f-jos'!K36+'[1]5 pr._valstybinės f-jos'!K88+'[1]7 pr._kita dotacija'!K175+'[1]7 pr._kita dotacija'!K22+'[1]9 pr._įstaigų pajamos'!K30+'[1]9 pr._įstaigų pajamos'!K42+'[1]9 pr._įstaigų pajamos'!K95</f>
        <v>0</v>
      </c>
      <c r="K16" s="87">
        <f t="shared" si="1"/>
        <v>143.39999999999998</v>
      </c>
      <c r="L16" s="87">
        <f>'[1]4 pr._savarankiškos f-jos'!M30+'[1]4 pr._savarankiškos f-jos'!M97+'[1]4 pr._savarankiškos f-jos'!M190+'[1]5 pr._valstybinės f-jos'!M36+'[1]5 pr._valstybinės f-jos'!M88+'[1]7 pr._kita dotacija'!M175+'[1]7 pr._kita dotacija'!M22+'[1]9 pr._įstaigų pajamos'!M30+'[1]9 pr._įstaigų pajamos'!M42+'[1]9 pr._įstaigų pajamos'!M95</f>
        <v>143.39999999999998</v>
      </c>
      <c r="M16" s="87">
        <f>'[1]4 pr._savarankiškos f-jos'!N30+'[1]4 pr._savarankiškos f-jos'!N97+'[1]4 pr._savarankiškos f-jos'!N190+'[1]5 pr._valstybinės f-jos'!N36+'[1]5 pr._valstybinės f-jos'!N88+'[1]7 pr._kita dotacija'!N175+'[1]7 pr._kita dotacija'!N22+'[1]9 pr._įstaigų pajamos'!N30+'[1]9 pr._įstaigų pajamos'!N42+'[1]9 pr._įstaigų pajamos'!N95</f>
        <v>87.2</v>
      </c>
      <c r="N16" s="87">
        <f>'[1]4 pr._savarankiškos f-jos'!O30+'[1]4 pr._savarankiškos f-jos'!O97+'[1]4 pr._savarankiškos f-jos'!O190+'[1]5 pr._valstybinės f-jos'!O36+'[1]5 pr._valstybinės f-jos'!O88+'[1]7 pr._kita dotacija'!O175+'[1]7 pr._kita dotacija'!O22+'[1]9 pr._įstaigų pajamos'!O30+'[1]9 pr._įstaigų pajamos'!O42+'[1]9 pr._įstaigų pajamos'!O95</f>
        <v>0</v>
      </c>
    </row>
    <row r="17" spans="1:14" ht="15" customHeight="1" x14ac:dyDescent="0.25">
      <c r="A17" s="6" t="s">
        <v>74</v>
      </c>
      <c r="B17" s="18" t="s">
        <v>11</v>
      </c>
      <c r="C17" s="17">
        <f t="shared" si="2"/>
        <v>271</v>
      </c>
      <c r="D17" s="17">
        <f>'[1]4 pr._savarankiškos f-jos'!E35+'[1]4 pr._savarankiškos f-jos'!E101+'[1]4 pr._savarankiškos f-jos'!E191+'[1]5 pr._valstybinės f-jos'!E40+'[1]5 pr._valstybinės f-jos'!E90+'[1]7 pr._kita dotacija'!E26+'[1]7 pr._kita dotacija'!E179+'[1]9 pr._įstaigų pajamos'!E31+'[1]9 pr._įstaigų pajamos'!E43+'[1]9 pr._įstaigų pajamos'!E96</f>
        <v>266.8</v>
      </c>
      <c r="E17" s="17">
        <f>'[1]4 pr._savarankiškos f-jos'!F35+'[1]4 pr._savarankiškos f-jos'!F101+'[1]4 pr._savarankiškos f-jos'!F191+'[1]5 pr._valstybinės f-jos'!F40+'[1]5 pr._valstybinės f-jos'!F90+'[1]7 pr._kita dotacija'!F26+'[1]7 pr._kita dotacija'!F179+'[1]9 pr._įstaigų pajamos'!F31+'[1]9 pr._įstaigų pajamos'!F43+'[1]9 pr._įstaigų pajamos'!F96</f>
        <v>158.4</v>
      </c>
      <c r="F17" s="17">
        <f>'[1]4 pr._savarankiškos f-jos'!G35+'[1]4 pr._savarankiškos f-jos'!G101+'[1]4 pr._savarankiškos f-jos'!G191+'[1]5 pr._valstybinės f-jos'!G40+'[1]5 pr._valstybinės f-jos'!G90+'[1]7 pr._kita dotacija'!G26+'[1]7 pr._kita dotacija'!G179+'[1]9 pr._įstaigų pajamos'!G31+'[1]9 pr._įstaigų pajamos'!G43+'[1]9 pr._įstaigų pajamos'!G96</f>
        <v>4.2</v>
      </c>
      <c r="G17" s="11">
        <f t="shared" si="0"/>
        <v>0</v>
      </c>
      <c r="H17" s="11">
        <f>'[1]4 pr._savarankiškos f-jos'!I35+'[1]4 pr._savarankiškos f-jos'!I101+'[1]4 pr._savarankiškos f-jos'!I191+'[1]5 pr._valstybinės f-jos'!I40+'[1]5 pr._valstybinės f-jos'!I90+'[1]7 pr._kita dotacija'!I26+'[1]7 pr._kita dotacija'!I179+'[1]9 pr._įstaigų pajamos'!I31+'[1]9 pr._įstaigų pajamos'!I43+'[1]9 pr._įstaigų pajamos'!I96</f>
        <v>0</v>
      </c>
      <c r="I17" s="11">
        <f>'[1]4 pr._savarankiškos f-jos'!J35+'[1]4 pr._savarankiškos f-jos'!J101+'[1]4 pr._savarankiškos f-jos'!J191+'[1]5 pr._valstybinės f-jos'!J40+'[1]5 pr._valstybinės f-jos'!J90+'[1]7 pr._kita dotacija'!J26+'[1]7 pr._kita dotacija'!J179+'[1]9 pr._įstaigų pajamos'!J31+'[1]9 pr._įstaigų pajamos'!J43+'[1]9 pr._įstaigų pajamos'!J96</f>
        <v>0</v>
      </c>
      <c r="J17" s="11">
        <f>'[1]4 pr._savarankiškos f-jos'!K35+'[1]4 pr._savarankiškos f-jos'!K101+'[1]4 pr._savarankiškos f-jos'!K191+'[1]5 pr._valstybinės f-jos'!K40+'[1]5 pr._valstybinės f-jos'!K90+'[1]7 pr._kita dotacija'!K26+'[1]7 pr._kita dotacija'!K179+'[1]9 pr._įstaigų pajamos'!K31+'[1]9 pr._įstaigų pajamos'!K43+'[1]9 pr._įstaigų pajamos'!K96</f>
        <v>0</v>
      </c>
      <c r="K17" s="87">
        <f t="shared" si="1"/>
        <v>271</v>
      </c>
      <c r="L17" s="87">
        <f>'[1]4 pr._savarankiškos f-jos'!M35+'[1]4 pr._savarankiškos f-jos'!M101+'[1]4 pr._savarankiškos f-jos'!M191+'[1]5 pr._valstybinės f-jos'!M40+'[1]5 pr._valstybinės f-jos'!M90+'[1]7 pr._kita dotacija'!M26+'[1]7 pr._kita dotacija'!M179+'[1]9 pr._įstaigų pajamos'!M31+'[1]9 pr._įstaigų pajamos'!M43+'[1]9 pr._įstaigų pajamos'!M96</f>
        <v>266.8</v>
      </c>
      <c r="M17" s="87">
        <f>'[1]4 pr._savarankiškos f-jos'!N35+'[1]4 pr._savarankiškos f-jos'!N101+'[1]4 pr._savarankiškos f-jos'!N191+'[1]5 pr._valstybinės f-jos'!N40+'[1]5 pr._valstybinės f-jos'!N90+'[1]7 pr._kita dotacija'!N26+'[1]7 pr._kita dotacija'!N179+'[1]9 pr._įstaigų pajamos'!N31+'[1]9 pr._įstaigų pajamos'!N43+'[1]9 pr._įstaigų pajamos'!N96</f>
        <v>158.4</v>
      </c>
      <c r="N17" s="87">
        <f>'[1]4 pr._savarankiškos f-jos'!O35+'[1]4 pr._savarankiškos f-jos'!O101+'[1]4 pr._savarankiškos f-jos'!O191+'[1]5 pr._valstybinės f-jos'!O40+'[1]5 pr._valstybinės f-jos'!O90+'[1]7 pr._kita dotacija'!O26+'[1]7 pr._kita dotacija'!O179+'[1]9 pr._įstaigų pajamos'!O31+'[1]9 pr._įstaigų pajamos'!O43+'[1]9 pr._įstaigų pajamos'!O96</f>
        <v>4.2</v>
      </c>
    </row>
    <row r="18" spans="1:14" ht="15" customHeight="1" x14ac:dyDescent="0.25">
      <c r="A18" s="6" t="s">
        <v>75</v>
      </c>
      <c r="B18" s="18" t="s">
        <v>12</v>
      </c>
      <c r="C18" s="17">
        <f t="shared" si="2"/>
        <v>168.2</v>
      </c>
      <c r="D18" s="17">
        <f>'[1]4 pr._savarankiškos f-jos'!E41+'[1]4 pr._savarankiškos f-jos'!E105+'[1]5 pr._valstybinės f-jos'!E44+'[1]5 pr._valstybinės f-jos'!E92+'[1]7 pr._kita dotacija'!E30+'[1]9 pr._įstaigų pajamos'!E32+'[1]9 pr._įstaigų pajamos'!E44+'[1]11 pr._apyvartinės lėšos'!E78+'[1]11 pr._apyvartinės lėšos'!E83</f>
        <v>164.7</v>
      </c>
      <c r="E18" s="17">
        <f>'[1]4 pr._savarankiškos f-jos'!F41+'[1]4 pr._savarankiškos f-jos'!F105+'[1]5 pr._valstybinės f-jos'!F44+'[1]5 pr._valstybinės f-jos'!F92+'[1]7 pr._kita dotacija'!F30+'[1]9 pr._įstaigų pajamos'!F32+'[1]9 pr._įstaigų pajamos'!F44+'[1]11 pr._apyvartinės lėšos'!F78+'[1]11 pr._apyvartinės lėšos'!F83</f>
        <v>95.1</v>
      </c>
      <c r="F18" s="17">
        <f>'[1]4 pr._savarankiškos f-jos'!G41+'[1]4 pr._savarankiškos f-jos'!G105+'[1]5 pr._valstybinės f-jos'!G44+'[1]5 pr._valstybinės f-jos'!G92+'[1]7 pr._kita dotacija'!G30+'[1]9 pr._įstaigų pajamos'!G32+'[1]9 pr._įstaigų pajamos'!G44+'[1]11 pr._apyvartinės lėšos'!G78+'[1]11 pr._apyvartinės lėšos'!G83</f>
        <v>3.5</v>
      </c>
      <c r="G18" s="11">
        <f t="shared" si="0"/>
        <v>0</v>
      </c>
      <c r="H18" s="11">
        <f>'[1]4 pr._savarankiškos f-jos'!I41+'[1]4 pr._savarankiškos f-jos'!I105+'[1]5 pr._valstybinės f-jos'!I44+'[1]5 pr._valstybinės f-jos'!I92+'[1]7 pr._kita dotacija'!I30+'[1]9 pr._įstaigų pajamos'!I32+'[1]9 pr._įstaigų pajamos'!I44+'[1]11 pr._apyvartinės lėšos'!I78+'[1]11 pr._apyvartinės lėšos'!I83</f>
        <v>0</v>
      </c>
      <c r="I18" s="11">
        <f>'[1]4 pr._savarankiškos f-jos'!J41+'[1]4 pr._savarankiškos f-jos'!J105+'[1]5 pr._valstybinės f-jos'!J44+'[1]5 pr._valstybinės f-jos'!J92+'[1]7 pr._kita dotacija'!J30+'[1]9 pr._įstaigų pajamos'!J32+'[1]9 pr._įstaigų pajamos'!J44+'[1]11 pr._apyvartinės lėšos'!J78+'[1]11 pr._apyvartinės lėšos'!J83</f>
        <v>0</v>
      </c>
      <c r="J18" s="11">
        <f>'[1]4 pr._savarankiškos f-jos'!K41+'[1]4 pr._savarankiškos f-jos'!K105+'[1]5 pr._valstybinės f-jos'!K44+'[1]5 pr._valstybinės f-jos'!K92+'[1]7 pr._kita dotacija'!K30+'[1]9 pr._įstaigų pajamos'!K32+'[1]9 pr._įstaigų pajamos'!K44+'[1]11 pr._apyvartinės lėšos'!K78+'[1]11 pr._apyvartinės lėšos'!K83</f>
        <v>0</v>
      </c>
      <c r="K18" s="87">
        <f t="shared" si="1"/>
        <v>168.2</v>
      </c>
      <c r="L18" s="87">
        <f>'[1]4 pr._savarankiškos f-jos'!M41+'[1]4 pr._savarankiškos f-jos'!M105+'[1]5 pr._valstybinės f-jos'!M44+'[1]5 pr._valstybinės f-jos'!M92+'[1]7 pr._kita dotacija'!M30+'[1]9 pr._įstaigų pajamos'!M32+'[1]9 pr._įstaigų pajamos'!M44+'[1]11 pr._apyvartinės lėšos'!M78+'[1]11 pr._apyvartinės lėšos'!M83</f>
        <v>164.7</v>
      </c>
      <c r="M18" s="87">
        <f>'[1]4 pr._savarankiškos f-jos'!N41+'[1]4 pr._savarankiškos f-jos'!N105+'[1]5 pr._valstybinės f-jos'!N44+'[1]5 pr._valstybinės f-jos'!N92+'[1]7 pr._kita dotacija'!N30+'[1]9 pr._įstaigų pajamos'!N32+'[1]9 pr._įstaigų pajamos'!N44+'[1]11 pr._apyvartinės lėšos'!N78+'[1]11 pr._apyvartinės lėšos'!N83</f>
        <v>95.1</v>
      </c>
      <c r="N18" s="87">
        <f>'[1]4 pr._savarankiškos f-jos'!O41+'[1]4 pr._savarankiškos f-jos'!O105+'[1]5 pr._valstybinės f-jos'!O44+'[1]5 pr._valstybinės f-jos'!O92+'[1]7 pr._kita dotacija'!O30+'[1]9 pr._įstaigų pajamos'!O32+'[1]9 pr._įstaigų pajamos'!O44+'[1]11 pr._apyvartinės lėšos'!O78+'[1]11 pr._apyvartinės lėšos'!O83</f>
        <v>3.5</v>
      </c>
    </row>
    <row r="19" spans="1:14" ht="15" customHeight="1" x14ac:dyDescent="0.25">
      <c r="A19" s="6" t="s">
        <v>76</v>
      </c>
      <c r="B19" s="18" t="s">
        <v>13</v>
      </c>
      <c r="C19" s="17">
        <f t="shared" si="2"/>
        <v>118.89999999999999</v>
      </c>
      <c r="D19" s="17">
        <f>'[1]4 pr._savarankiškos f-jos'!E46+'[1]4 pr._savarankiškos f-jos'!E109+'[1]5 pr._valstybinės f-jos'!E48+'[1]5 pr._valstybinės f-jos'!E94+'[1]7 pr._kita dotacija'!E34+'[1]9 pr._įstaigų pajamos'!E45</f>
        <v>118.89999999999999</v>
      </c>
      <c r="E19" s="17">
        <f>'[1]4 pr._savarankiškos f-jos'!F46+'[1]4 pr._savarankiškos f-jos'!F109+'[1]5 pr._valstybinės f-jos'!F48+'[1]5 pr._valstybinės f-jos'!F94+'[1]7 pr._kita dotacija'!F34+'[1]9 pr._įstaigų pajamos'!F45</f>
        <v>70</v>
      </c>
      <c r="F19" s="17">
        <f>'[1]4 pr._savarankiškos f-jos'!G46+'[1]4 pr._savarankiškos f-jos'!G109+'[1]5 pr._valstybinės f-jos'!G48+'[1]5 pr._valstybinės f-jos'!G94+'[1]7 pr._kita dotacija'!G34+'[1]9 pr._įstaigų pajamos'!G45</f>
        <v>0</v>
      </c>
      <c r="G19" s="11">
        <f t="shared" si="0"/>
        <v>0</v>
      </c>
      <c r="H19" s="11">
        <f>'[1]4 pr._savarankiškos f-jos'!I46+'[1]4 pr._savarankiškos f-jos'!I109+'[1]5 pr._valstybinės f-jos'!I48+'[1]5 pr._valstybinės f-jos'!I94+'[1]7 pr._kita dotacija'!I34+'[1]9 pr._įstaigų pajamos'!I45</f>
        <v>0</v>
      </c>
      <c r="I19" s="11">
        <f>'[1]4 pr._savarankiškos f-jos'!J46+'[1]4 pr._savarankiškos f-jos'!J109+'[1]5 pr._valstybinės f-jos'!J48+'[1]5 pr._valstybinės f-jos'!J94+'[1]7 pr._kita dotacija'!J34+'[1]9 pr._įstaigų pajamos'!J45</f>
        <v>0</v>
      </c>
      <c r="J19" s="11">
        <f>'[1]4 pr._savarankiškos f-jos'!K46+'[1]4 pr._savarankiškos f-jos'!K109+'[1]5 pr._valstybinės f-jos'!K48+'[1]5 pr._valstybinės f-jos'!K94+'[1]7 pr._kita dotacija'!K34+'[1]9 pr._įstaigų pajamos'!K45</f>
        <v>0</v>
      </c>
      <c r="K19" s="87">
        <f t="shared" si="1"/>
        <v>118.89999999999999</v>
      </c>
      <c r="L19" s="87">
        <f>'[1]4 pr._savarankiškos f-jos'!M46+'[1]4 pr._savarankiškos f-jos'!M109+'[1]5 pr._valstybinės f-jos'!M48+'[1]5 pr._valstybinės f-jos'!M94+'[1]7 pr._kita dotacija'!M34+'[1]9 pr._įstaigų pajamos'!M45</f>
        <v>118.89999999999999</v>
      </c>
      <c r="M19" s="87">
        <f>'[1]4 pr._savarankiškos f-jos'!N46+'[1]4 pr._savarankiškos f-jos'!N109+'[1]5 pr._valstybinės f-jos'!N48+'[1]5 pr._valstybinės f-jos'!N94+'[1]7 pr._kita dotacija'!N34+'[1]9 pr._įstaigų pajamos'!N45</f>
        <v>70</v>
      </c>
      <c r="N19" s="87">
        <f>'[1]4 pr._savarankiškos f-jos'!O46+'[1]4 pr._savarankiškos f-jos'!O109+'[1]5 pr._valstybinės f-jos'!O48+'[1]5 pr._valstybinės f-jos'!O94+'[1]7 pr._kita dotacija'!O34+'[1]9 pr._įstaigų pajamos'!O45</f>
        <v>0</v>
      </c>
    </row>
    <row r="20" spans="1:14" ht="15" customHeight="1" x14ac:dyDescent="0.25">
      <c r="A20" s="6" t="s">
        <v>77</v>
      </c>
      <c r="B20" s="13" t="s">
        <v>14</v>
      </c>
      <c r="C20" s="17">
        <f t="shared" si="2"/>
        <v>146.80000000000001</v>
      </c>
      <c r="D20" s="17">
        <f>'[1]4 pr._savarankiškos f-jos'!E51+'[1]4 pr._savarankiškos f-jos'!E113+'[1]5 pr._valstybinės f-jos'!E52+'[1]5 pr._valstybinės f-jos'!E96+'[1]7 pr._kita dotacija'!E38+'[1]9 pr._įstaigų pajamos'!E33+'[1]9 pr._įstaigų pajamos'!E46</f>
        <v>146.80000000000001</v>
      </c>
      <c r="E20" s="17">
        <f>'[1]4 pr._savarankiškos f-jos'!F51+'[1]4 pr._savarankiškos f-jos'!F113+'[1]5 pr._valstybinės f-jos'!F52+'[1]5 pr._valstybinės f-jos'!F96+'[1]7 pr._kita dotacija'!F38+'[1]9 pr._įstaigų pajamos'!F33+'[1]9 pr._įstaigų pajamos'!F46</f>
        <v>72.8</v>
      </c>
      <c r="F20" s="17">
        <f>'[1]4 pr._savarankiškos f-jos'!G51+'[1]4 pr._savarankiškos f-jos'!G113+'[1]5 pr._valstybinės f-jos'!G52+'[1]5 pr._valstybinės f-jos'!G96+'[1]7 pr._kita dotacija'!G38+'[1]9 pr._įstaigų pajamos'!G33+'[1]9 pr._įstaigų pajamos'!G46</f>
        <v>0</v>
      </c>
      <c r="G20" s="11">
        <f t="shared" si="0"/>
        <v>0</v>
      </c>
      <c r="H20" s="11">
        <f>'[1]4 pr._savarankiškos f-jos'!I51+'[1]4 pr._savarankiškos f-jos'!I113+'[1]5 pr._valstybinės f-jos'!I52+'[1]5 pr._valstybinės f-jos'!I96+'[1]7 pr._kita dotacija'!I38+'[1]9 pr._įstaigų pajamos'!I33+'[1]9 pr._įstaigų pajamos'!I46</f>
        <v>0</v>
      </c>
      <c r="I20" s="11">
        <f>'[1]4 pr._savarankiškos f-jos'!J51+'[1]4 pr._savarankiškos f-jos'!J113+'[1]5 pr._valstybinės f-jos'!J52+'[1]5 pr._valstybinės f-jos'!J96+'[1]7 pr._kita dotacija'!J38+'[1]9 pr._įstaigų pajamos'!J33+'[1]9 pr._įstaigų pajamos'!J46</f>
        <v>0</v>
      </c>
      <c r="J20" s="11">
        <f>'[1]4 pr._savarankiškos f-jos'!K51+'[1]4 pr._savarankiškos f-jos'!K113+'[1]5 pr._valstybinės f-jos'!K52+'[1]5 pr._valstybinės f-jos'!K96+'[1]7 pr._kita dotacija'!K38+'[1]9 pr._įstaigų pajamos'!K33+'[1]9 pr._įstaigų pajamos'!K46</f>
        <v>0</v>
      </c>
      <c r="K20" s="87">
        <f t="shared" si="1"/>
        <v>146.80000000000001</v>
      </c>
      <c r="L20" s="87">
        <f>'[1]4 pr._savarankiškos f-jos'!M51+'[1]4 pr._savarankiškos f-jos'!M113+'[1]5 pr._valstybinės f-jos'!M52+'[1]5 pr._valstybinės f-jos'!M96+'[1]7 pr._kita dotacija'!M38+'[1]9 pr._įstaigų pajamos'!M33+'[1]9 pr._įstaigų pajamos'!M46</f>
        <v>146.80000000000001</v>
      </c>
      <c r="M20" s="87">
        <f>'[1]4 pr._savarankiškos f-jos'!N51+'[1]4 pr._savarankiškos f-jos'!N113+'[1]5 pr._valstybinės f-jos'!N52+'[1]5 pr._valstybinės f-jos'!N96+'[1]7 pr._kita dotacija'!N38+'[1]9 pr._įstaigų pajamos'!N33+'[1]9 pr._įstaigų pajamos'!N46</f>
        <v>72.8</v>
      </c>
      <c r="N20" s="87">
        <f>'[1]4 pr._savarankiškos f-jos'!O51+'[1]4 pr._savarankiškos f-jos'!O113+'[1]5 pr._valstybinės f-jos'!O52+'[1]5 pr._valstybinės f-jos'!O96+'[1]7 pr._kita dotacija'!O38+'[1]9 pr._įstaigų pajamos'!O33+'[1]9 pr._įstaigų pajamos'!O46</f>
        <v>0</v>
      </c>
    </row>
    <row r="21" spans="1:14" ht="15" customHeight="1" x14ac:dyDescent="0.25">
      <c r="A21" s="14" t="s">
        <v>78</v>
      </c>
      <c r="B21" s="13" t="s">
        <v>15</v>
      </c>
      <c r="C21" s="17">
        <f t="shared" si="2"/>
        <v>164.79999999999998</v>
      </c>
      <c r="D21" s="17">
        <f>'[1]4 pr._savarankiškos f-jos'!E56+'[1]4 pr._savarankiškos f-jos'!E117++'[1]4 pr._savarankiškos f-jos'!E192+'[1]5 pr._valstybinės f-jos'!E56+'[1]5 pr._valstybinės f-jos'!E98+'[1]7 pr._kita dotacija'!E42+'[1]7 pr._kita dotacija'!E183+'[1]9 pr._įstaigų pajamos'!E34+'[1]9 pr._įstaigų pajamos'!E47+'[1]9 pr._įstaigų pajamos'!E97+'[1]11 pr._apyvartinės lėšos'!E85</f>
        <v>162.79999999999998</v>
      </c>
      <c r="E21" s="17">
        <f>'[1]4 pr._savarankiškos f-jos'!F56+'[1]4 pr._savarankiškos f-jos'!F117++'[1]4 pr._savarankiškos f-jos'!F192+'[1]5 pr._valstybinės f-jos'!F56+'[1]5 pr._valstybinės f-jos'!F98+'[1]7 pr._kita dotacija'!F42+'[1]7 pr._kita dotacija'!F183+'[1]9 pr._įstaigų pajamos'!F34+'[1]9 pr._įstaigų pajamos'!F47+'[1]9 pr._įstaigų pajamos'!F97+'[1]11 pr._apyvartinės lėšos'!F85</f>
        <v>100.2</v>
      </c>
      <c r="F21" s="17">
        <f>'[1]4 pr._savarankiškos f-jos'!G56+'[1]4 pr._savarankiškos f-jos'!G117++'[1]4 pr._savarankiškos f-jos'!G192+'[1]5 pr._valstybinės f-jos'!G56+'[1]5 pr._valstybinės f-jos'!G98+'[1]7 pr._kita dotacija'!G42+'[1]7 pr._kita dotacija'!G183+'[1]9 pr._įstaigų pajamos'!G34+'[1]9 pr._įstaigų pajamos'!G47+'[1]9 pr._įstaigų pajamos'!G97+'[1]11 pr._apyvartinės lėšos'!G85</f>
        <v>2</v>
      </c>
      <c r="G21" s="11">
        <f t="shared" si="0"/>
        <v>0</v>
      </c>
      <c r="H21" s="11">
        <f>'[1]4 pr._savarankiškos f-jos'!I56+'[1]4 pr._savarankiškos f-jos'!I117++'[1]4 pr._savarankiškos f-jos'!I192+'[1]5 pr._valstybinės f-jos'!I56+'[1]5 pr._valstybinės f-jos'!I98+'[1]7 pr._kita dotacija'!I42+'[1]7 pr._kita dotacija'!I183+'[1]9 pr._įstaigų pajamos'!I34+'[1]9 pr._įstaigų pajamos'!I47+'[1]9 pr._įstaigų pajamos'!I97+'[1]11 pr._apyvartinės lėšos'!I85</f>
        <v>0</v>
      </c>
      <c r="I21" s="11">
        <f>'[1]4 pr._savarankiškos f-jos'!J56+'[1]4 pr._savarankiškos f-jos'!J117++'[1]4 pr._savarankiškos f-jos'!J192+'[1]5 pr._valstybinės f-jos'!J56+'[1]5 pr._valstybinės f-jos'!J98+'[1]7 pr._kita dotacija'!J42+'[1]7 pr._kita dotacija'!J183+'[1]9 pr._įstaigų pajamos'!J34+'[1]9 pr._įstaigų pajamos'!J47+'[1]9 pr._įstaigų pajamos'!J97+'[1]11 pr._apyvartinės lėšos'!J85</f>
        <v>0</v>
      </c>
      <c r="J21" s="11">
        <f>'[1]4 pr._savarankiškos f-jos'!K56+'[1]4 pr._savarankiškos f-jos'!K117++'[1]4 pr._savarankiškos f-jos'!K192+'[1]5 pr._valstybinės f-jos'!K56+'[1]5 pr._valstybinės f-jos'!K98+'[1]7 pr._kita dotacija'!K42+'[1]7 pr._kita dotacija'!K183+'[1]9 pr._įstaigų pajamos'!K34+'[1]9 pr._įstaigų pajamos'!K47+'[1]9 pr._įstaigų pajamos'!K97+'[1]11 pr._apyvartinės lėšos'!K85</f>
        <v>0</v>
      </c>
      <c r="K21" s="87">
        <f t="shared" si="1"/>
        <v>164.79999999999998</v>
      </c>
      <c r="L21" s="87">
        <f>'[1]4 pr._savarankiškos f-jos'!M56+'[1]4 pr._savarankiškos f-jos'!M117++'[1]4 pr._savarankiškos f-jos'!M192+'[1]5 pr._valstybinės f-jos'!M56+'[1]5 pr._valstybinės f-jos'!M98+'[1]7 pr._kita dotacija'!M42+'[1]7 pr._kita dotacija'!M183+'[1]9 pr._įstaigų pajamos'!M34+'[1]9 pr._įstaigų pajamos'!M47+'[1]9 pr._įstaigų pajamos'!M97+'[1]11 pr._apyvartinės lėšos'!M85</f>
        <v>162.79999999999998</v>
      </c>
      <c r="M21" s="87">
        <f>'[1]4 pr._savarankiškos f-jos'!N56+'[1]4 pr._savarankiškos f-jos'!N117++'[1]4 pr._savarankiškos f-jos'!N192+'[1]5 pr._valstybinės f-jos'!N56+'[1]5 pr._valstybinės f-jos'!N98+'[1]7 pr._kita dotacija'!N42+'[1]7 pr._kita dotacija'!N183+'[1]9 pr._įstaigų pajamos'!N34+'[1]9 pr._įstaigų pajamos'!N47+'[1]9 pr._įstaigų pajamos'!N97+'[1]11 pr._apyvartinės lėšos'!N85</f>
        <v>100.2</v>
      </c>
      <c r="N21" s="87">
        <f>'[1]4 pr._savarankiškos f-jos'!O56+'[1]4 pr._savarankiškos f-jos'!O117++'[1]4 pr._savarankiškos f-jos'!O192+'[1]5 pr._valstybinės f-jos'!O56+'[1]5 pr._valstybinės f-jos'!O98+'[1]7 pr._kita dotacija'!O42+'[1]7 pr._kita dotacija'!O183+'[1]9 pr._įstaigų pajamos'!O34+'[1]9 pr._įstaigų pajamos'!O47+'[1]9 pr._įstaigų pajamos'!O97+'[1]11 pr._apyvartinės lėšos'!O85</f>
        <v>2</v>
      </c>
    </row>
    <row r="22" spans="1:14" ht="15" customHeight="1" x14ac:dyDescent="0.25">
      <c r="A22" s="20" t="s">
        <v>79</v>
      </c>
      <c r="B22" s="18" t="s">
        <v>16</v>
      </c>
      <c r="C22" s="17">
        <f t="shared" si="2"/>
        <v>266.79999999999995</v>
      </c>
      <c r="D22" s="17">
        <f>'[1]4 pr._savarankiškos f-jos'!E61+'[1]4 pr._savarankiškos f-jos'!E121+'[1]5 pr._valstybinės f-jos'!E60+'[1]5 pr._valstybinės f-jos'!E100+'[1]7 pr._kita dotacija'!E46+'[1]9 pr._įstaigų pajamos'!E35+'[1]9 pr._įstaigų pajamos'!E48</f>
        <v>265.29999999999995</v>
      </c>
      <c r="E22" s="17">
        <f>'[1]4 pr._savarankiškos f-jos'!F61+'[1]4 pr._savarankiškos f-jos'!F121+'[1]5 pr._valstybinės f-jos'!F60+'[1]5 pr._valstybinės f-jos'!F100+'[1]7 pr._kita dotacija'!F46+'[1]9 pr._įstaigų pajamos'!F35+'[1]9 pr._įstaigų pajamos'!F48</f>
        <v>153.79999999999998</v>
      </c>
      <c r="F22" s="17">
        <f>'[1]4 pr._savarankiškos f-jos'!G61+'[1]4 pr._savarankiškos f-jos'!G121+'[1]5 pr._valstybinės f-jos'!G60+'[1]5 pr._valstybinės f-jos'!G100+'[1]7 pr._kita dotacija'!G46+'[1]9 pr._įstaigų pajamos'!G35+'[1]9 pr._įstaigų pajamos'!G48</f>
        <v>1.5</v>
      </c>
      <c r="G22" s="11">
        <f t="shared" si="0"/>
        <v>0</v>
      </c>
      <c r="H22" s="11">
        <f>'[1]4 pr._savarankiškos f-jos'!I61+'[1]4 pr._savarankiškos f-jos'!I121+'[1]5 pr._valstybinės f-jos'!I60+'[1]5 pr._valstybinės f-jos'!I100+'[1]7 pr._kita dotacija'!I46+'[1]9 pr._įstaigų pajamos'!I35+'[1]9 pr._įstaigų pajamos'!I48</f>
        <v>0</v>
      </c>
      <c r="I22" s="11">
        <f>'[1]4 pr._savarankiškos f-jos'!J61+'[1]4 pr._savarankiškos f-jos'!J121+'[1]5 pr._valstybinės f-jos'!J60+'[1]5 pr._valstybinės f-jos'!J100+'[1]7 pr._kita dotacija'!J46+'[1]9 pr._įstaigų pajamos'!J35+'[1]9 pr._įstaigų pajamos'!J48</f>
        <v>0</v>
      </c>
      <c r="J22" s="11">
        <f>'[1]4 pr._savarankiškos f-jos'!K61+'[1]4 pr._savarankiškos f-jos'!K121+'[1]5 pr._valstybinės f-jos'!K60+'[1]5 pr._valstybinės f-jos'!K100+'[1]7 pr._kita dotacija'!K46+'[1]9 pr._įstaigų pajamos'!K35+'[1]9 pr._įstaigų pajamos'!K48</f>
        <v>0</v>
      </c>
      <c r="K22" s="87">
        <f t="shared" si="1"/>
        <v>266.79999999999995</v>
      </c>
      <c r="L22" s="87">
        <f>'[1]4 pr._savarankiškos f-jos'!M61+'[1]4 pr._savarankiškos f-jos'!M121+'[1]5 pr._valstybinės f-jos'!M60+'[1]5 pr._valstybinės f-jos'!M100+'[1]7 pr._kita dotacija'!M46+'[1]9 pr._įstaigų pajamos'!M35+'[1]9 pr._įstaigų pajamos'!M48</f>
        <v>265.29999999999995</v>
      </c>
      <c r="M22" s="87">
        <f>'[1]4 pr._savarankiškos f-jos'!N61+'[1]4 pr._savarankiškos f-jos'!N121+'[1]5 pr._valstybinės f-jos'!N60+'[1]5 pr._valstybinės f-jos'!N100+'[1]7 pr._kita dotacija'!N46+'[1]9 pr._įstaigų pajamos'!N35+'[1]9 pr._įstaigų pajamos'!N48</f>
        <v>153.79999999999998</v>
      </c>
      <c r="N22" s="87">
        <f>'[1]4 pr._savarankiškos f-jos'!O61+'[1]4 pr._savarankiškos f-jos'!O121+'[1]5 pr._valstybinės f-jos'!O60+'[1]5 pr._valstybinės f-jos'!O100+'[1]7 pr._kita dotacija'!O46+'[1]9 pr._įstaigų pajamos'!O35+'[1]9 pr._įstaigų pajamos'!O48</f>
        <v>1.5</v>
      </c>
    </row>
    <row r="23" spans="1:14" ht="15" customHeight="1" x14ac:dyDescent="0.25">
      <c r="A23" s="6" t="s">
        <v>80</v>
      </c>
      <c r="B23" s="18" t="s">
        <v>17</v>
      </c>
      <c r="C23" s="17">
        <f t="shared" si="2"/>
        <v>147.79999999999998</v>
      </c>
      <c r="D23" s="17">
        <f>'[1]4 pr._savarankiškos f-jos'!E67+'[1]4 pr._savarankiškos f-jos'!E125+'[1]5 pr._valstybinės f-jos'!E64+'[1]5 pr._valstybinės f-jos'!E102+'[1]7 pr._kita dotacija'!E50+'[1]9 pr._įstaigų pajamos'!E36+'[1]9 pr._įstaigų pajamos'!E49+'[1]11 pr._apyvartinės lėšos'!E24</f>
        <v>127.1</v>
      </c>
      <c r="E23" s="17">
        <f>'[1]4 pr._savarankiškos f-jos'!F67+'[1]4 pr._savarankiškos f-jos'!F125+'[1]5 pr._valstybinės f-jos'!F64+'[1]5 pr._valstybinės f-jos'!F102+'[1]7 pr._kita dotacija'!F50+'[1]9 pr._įstaigų pajamos'!F36+'[1]9 pr._įstaigų pajamos'!F49+'[1]11 pr._apyvartinės lėšos'!F24</f>
        <v>76.2</v>
      </c>
      <c r="F23" s="17">
        <f>'[1]4 pr._savarankiškos f-jos'!G67+'[1]4 pr._savarankiškos f-jos'!G125+'[1]5 pr._valstybinės f-jos'!G64+'[1]5 pr._valstybinės f-jos'!G102+'[1]7 pr._kita dotacija'!G50+'[1]9 pr._įstaigų pajamos'!G36+'[1]9 pr._įstaigų pajamos'!G49+'[1]11 pr._apyvartinės lėšos'!G24</f>
        <v>20.7</v>
      </c>
      <c r="G23" s="11">
        <f t="shared" si="0"/>
        <v>0</v>
      </c>
      <c r="H23" s="11">
        <f>'[1]4 pr._savarankiškos f-jos'!I67+'[1]4 pr._savarankiškos f-jos'!I125+'[1]5 pr._valstybinės f-jos'!I64+'[1]5 pr._valstybinės f-jos'!I102+'[1]7 pr._kita dotacija'!I50+'[1]9 pr._įstaigų pajamos'!I36+'[1]9 pr._įstaigų pajamos'!I49+'[1]11 pr._apyvartinės lėšos'!I24</f>
        <v>0</v>
      </c>
      <c r="I23" s="11">
        <f>'[1]4 pr._savarankiškos f-jos'!J67+'[1]4 pr._savarankiškos f-jos'!J125+'[1]5 pr._valstybinės f-jos'!J64+'[1]5 pr._valstybinės f-jos'!J102+'[1]7 pr._kita dotacija'!J50+'[1]9 pr._įstaigų pajamos'!J36+'[1]9 pr._įstaigų pajamos'!J49+'[1]11 pr._apyvartinės lėšos'!J24</f>
        <v>0</v>
      </c>
      <c r="J23" s="11">
        <f>'[1]4 pr._savarankiškos f-jos'!K67+'[1]4 pr._savarankiškos f-jos'!K125+'[1]5 pr._valstybinės f-jos'!K64+'[1]5 pr._valstybinės f-jos'!K102+'[1]7 pr._kita dotacija'!K50+'[1]9 pr._įstaigų pajamos'!K36+'[1]9 pr._įstaigų pajamos'!K49+'[1]11 pr._apyvartinės lėšos'!K24</f>
        <v>0</v>
      </c>
      <c r="K23" s="87">
        <f t="shared" si="1"/>
        <v>147.79999999999998</v>
      </c>
      <c r="L23" s="87">
        <f>'[1]4 pr._savarankiškos f-jos'!M67+'[1]4 pr._savarankiškos f-jos'!M125+'[1]5 pr._valstybinės f-jos'!M64+'[1]5 pr._valstybinės f-jos'!M102+'[1]7 pr._kita dotacija'!M50+'[1]9 pr._įstaigų pajamos'!M36+'[1]9 pr._įstaigų pajamos'!M49+'[1]11 pr._apyvartinės lėšos'!M24</f>
        <v>127.1</v>
      </c>
      <c r="M23" s="87">
        <f>'[1]4 pr._savarankiškos f-jos'!N67+'[1]4 pr._savarankiškos f-jos'!N125+'[1]5 pr._valstybinės f-jos'!N64+'[1]5 pr._valstybinės f-jos'!N102+'[1]7 pr._kita dotacija'!N50+'[1]9 pr._įstaigų pajamos'!N36+'[1]9 pr._įstaigų pajamos'!N49+'[1]11 pr._apyvartinės lėšos'!N24</f>
        <v>76.2</v>
      </c>
      <c r="N23" s="87">
        <f>'[1]4 pr._savarankiškos f-jos'!O67+'[1]4 pr._savarankiškos f-jos'!O125+'[1]5 pr._valstybinės f-jos'!O64+'[1]5 pr._valstybinės f-jos'!O102+'[1]7 pr._kita dotacija'!O50+'[1]9 pr._įstaigų pajamos'!O36+'[1]9 pr._įstaigų pajamos'!O49+'[1]11 pr._apyvartinės lėšos'!O24</f>
        <v>20.7</v>
      </c>
    </row>
    <row r="24" spans="1:14" ht="15" customHeight="1" x14ac:dyDescent="0.25">
      <c r="A24" s="6" t="s">
        <v>81</v>
      </c>
      <c r="B24" s="18" t="s">
        <v>18</v>
      </c>
      <c r="C24" s="17">
        <f t="shared" si="2"/>
        <v>94</v>
      </c>
      <c r="D24" s="17">
        <f>'[1]4 pr._savarankiškos f-jos'!E72+'[1]4 pr._savarankiškos f-jos'!E129+'[1]5 pr._valstybinės f-jos'!E68+'[1]5 pr._valstybinės f-jos'!E104+'[1]7 pr._kita dotacija'!E54+'[1]9 pr._įstaigų pajamos'!E37+'[1]9 pr._įstaigų pajamos'!E50</f>
        <v>94</v>
      </c>
      <c r="E24" s="17">
        <f>'[1]4 pr._savarankiškos f-jos'!F72+'[1]4 pr._savarankiškos f-jos'!F129+'[1]5 pr._valstybinės f-jos'!F68+'[1]5 pr._valstybinės f-jos'!F104+'[1]7 pr._kita dotacija'!F54+'[1]9 pr._įstaigų pajamos'!F37+'[1]9 pr._įstaigų pajamos'!F50</f>
        <v>58.1</v>
      </c>
      <c r="F24" s="17">
        <f>'[1]4 pr._savarankiškos f-jos'!G72+'[1]4 pr._savarankiškos f-jos'!G129+'[1]5 pr._valstybinės f-jos'!G68+'[1]5 pr._valstybinės f-jos'!G104+'[1]7 pr._kita dotacija'!G54+'[1]9 pr._įstaigų pajamos'!G37+'[1]9 pr._įstaigų pajamos'!G50</f>
        <v>0</v>
      </c>
      <c r="G24" s="11">
        <f t="shared" si="0"/>
        <v>0</v>
      </c>
      <c r="H24" s="11">
        <f>'[1]4 pr._savarankiškos f-jos'!I72+'[1]4 pr._savarankiškos f-jos'!I129+'[1]5 pr._valstybinės f-jos'!I68+'[1]5 pr._valstybinės f-jos'!I104+'[1]7 pr._kita dotacija'!I54+'[1]9 pr._įstaigų pajamos'!I37+'[1]9 pr._įstaigų pajamos'!I50</f>
        <v>0</v>
      </c>
      <c r="I24" s="11">
        <f>'[1]4 pr._savarankiškos f-jos'!J72+'[1]4 pr._savarankiškos f-jos'!J129+'[1]5 pr._valstybinės f-jos'!J68+'[1]5 pr._valstybinės f-jos'!J104+'[1]7 pr._kita dotacija'!J54+'[1]9 pr._įstaigų pajamos'!J37+'[1]9 pr._įstaigų pajamos'!J50</f>
        <v>0</v>
      </c>
      <c r="J24" s="11">
        <f>'[1]4 pr._savarankiškos f-jos'!K72+'[1]4 pr._savarankiškos f-jos'!K129+'[1]5 pr._valstybinės f-jos'!K68+'[1]5 pr._valstybinės f-jos'!K104+'[1]7 pr._kita dotacija'!K54+'[1]9 pr._įstaigų pajamos'!K37+'[1]9 pr._įstaigų pajamos'!K50</f>
        <v>0</v>
      </c>
      <c r="K24" s="87">
        <f t="shared" si="1"/>
        <v>94</v>
      </c>
      <c r="L24" s="87">
        <f>'[1]4 pr._savarankiškos f-jos'!M72+'[1]4 pr._savarankiškos f-jos'!M129+'[1]5 pr._valstybinės f-jos'!M68+'[1]5 pr._valstybinės f-jos'!M104+'[1]7 pr._kita dotacija'!M54+'[1]9 pr._įstaigų pajamos'!M37+'[1]9 pr._įstaigų pajamos'!M50</f>
        <v>94</v>
      </c>
      <c r="M24" s="87">
        <f>'[1]4 pr._savarankiškos f-jos'!N72+'[1]4 pr._savarankiškos f-jos'!N129+'[1]5 pr._valstybinės f-jos'!N68+'[1]5 pr._valstybinės f-jos'!N104+'[1]7 pr._kita dotacija'!N54+'[1]9 pr._įstaigų pajamos'!N37+'[1]9 pr._įstaigų pajamos'!N50</f>
        <v>58.1</v>
      </c>
      <c r="N24" s="87">
        <f>'[1]4 pr._savarankiškos f-jos'!O72+'[1]4 pr._savarankiškos f-jos'!O129+'[1]5 pr._valstybinės f-jos'!O68+'[1]5 pr._valstybinės f-jos'!O104+'[1]7 pr._kita dotacija'!O54+'[1]9 pr._įstaigų pajamos'!O37+'[1]9 pr._įstaigų pajamos'!O50</f>
        <v>0</v>
      </c>
    </row>
    <row r="25" spans="1:14" ht="15" customHeight="1" x14ac:dyDescent="0.25">
      <c r="A25" s="6" t="s">
        <v>82</v>
      </c>
      <c r="B25" s="18" t="s">
        <v>19</v>
      </c>
      <c r="C25" s="17">
        <f t="shared" si="2"/>
        <v>764.6</v>
      </c>
      <c r="D25" s="17">
        <f>'[1]4 pr._savarankiškos f-jos'!E77+'[1]4 pr._savarankiškos f-jos'!E133+'[1]5 pr._valstybinės f-jos'!E72+'[1]5 pr._valstybinės f-jos'!E106+'[1]7 pr._kita dotacija'!E58+'[1]9 pr._įstaigų pajamos'!E51</f>
        <v>764.6</v>
      </c>
      <c r="E25" s="17">
        <f>'[1]4 pr._savarankiškos f-jos'!F77+'[1]4 pr._savarankiškos f-jos'!F133+'[1]5 pr._valstybinės f-jos'!F72+'[1]5 pr._valstybinės f-jos'!F106+'[1]7 pr._kita dotacija'!F58+'[1]9 pr._įstaigų pajamos'!F51</f>
        <v>160.1</v>
      </c>
      <c r="F25" s="17">
        <f>'[1]4 pr._savarankiškos f-jos'!G77+'[1]4 pr._savarankiškos f-jos'!G133+'[1]5 pr._valstybinės f-jos'!G72+'[1]5 pr._valstybinės f-jos'!G106+'[1]7 pr._kita dotacija'!G58+'[1]9 pr._įstaigų pajamos'!G51</f>
        <v>0</v>
      </c>
      <c r="G25" s="11">
        <f t="shared" si="0"/>
        <v>0</v>
      </c>
      <c r="H25" s="11">
        <f>'[1]4 pr._savarankiškos f-jos'!I77+'[1]4 pr._savarankiškos f-jos'!I133+'[1]5 pr._valstybinės f-jos'!I72+'[1]5 pr._valstybinės f-jos'!I106+'[1]7 pr._kita dotacija'!I58+'[1]9 pr._įstaigų pajamos'!I51</f>
        <v>0</v>
      </c>
      <c r="I25" s="11">
        <f>'[1]4 pr._savarankiškos f-jos'!J77+'[1]4 pr._savarankiškos f-jos'!J133+'[1]5 pr._valstybinės f-jos'!J72+'[1]5 pr._valstybinės f-jos'!J106+'[1]7 pr._kita dotacija'!J58+'[1]9 pr._įstaigų pajamos'!J51</f>
        <v>0</v>
      </c>
      <c r="J25" s="11">
        <f>'[1]4 pr._savarankiškos f-jos'!K77+'[1]4 pr._savarankiškos f-jos'!K133+'[1]5 pr._valstybinės f-jos'!K72+'[1]5 pr._valstybinės f-jos'!K106+'[1]7 pr._kita dotacija'!K58+'[1]9 pr._įstaigų pajamos'!K51</f>
        <v>0</v>
      </c>
      <c r="K25" s="87">
        <f t="shared" si="1"/>
        <v>764.6</v>
      </c>
      <c r="L25" s="87">
        <f>'[1]4 pr._savarankiškos f-jos'!M77+'[1]4 pr._savarankiškos f-jos'!M133+'[1]5 pr._valstybinės f-jos'!M72+'[1]5 pr._valstybinės f-jos'!M106+'[1]7 pr._kita dotacija'!M58+'[1]9 pr._įstaigų pajamos'!M51</f>
        <v>764.6</v>
      </c>
      <c r="M25" s="87">
        <f>'[1]4 pr._savarankiškos f-jos'!N77+'[1]4 pr._savarankiškos f-jos'!N133+'[1]5 pr._valstybinės f-jos'!N72+'[1]5 pr._valstybinės f-jos'!N106+'[1]7 pr._kita dotacija'!N58+'[1]9 pr._įstaigų pajamos'!N51</f>
        <v>160.1</v>
      </c>
      <c r="N25" s="87">
        <f>'[1]4 pr._savarankiškos f-jos'!O77+'[1]4 pr._savarankiškos f-jos'!O133+'[1]5 pr._valstybinės f-jos'!O72+'[1]5 pr._valstybinės f-jos'!O106+'[1]7 pr._kita dotacija'!O58+'[1]9 pr._įstaigų pajamos'!O51</f>
        <v>0</v>
      </c>
    </row>
    <row r="26" spans="1:14" ht="15" customHeight="1" x14ac:dyDescent="0.25">
      <c r="A26" s="6" t="s">
        <v>83</v>
      </c>
      <c r="B26" s="18" t="s">
        <v>26</v>
      </c>
      <c r="C26" s="17">
        <f>D26+F26</f>
        <v>1444</v>
      </c>
      <c r="D26" s="17">
        <f>'[1]4 pr._savarankiškos f-jos'!E81</f>
        <v>247.8</v>
      </c>
      <c r="E26" s="17">
        <f>'[1]4 pr._savarankiškos f-jos'!F81</f>
        <v>0</v>
      </c>
      <c r="F26" s="17">
        <f>'[1]4 pr._savarankiškos f-jos'!G81</f>
        <v>1196.2</v>
      </c>
      <c r="G26" s="11">
        <f t="shared" si="0"/>
        <v>0</v>
      </c>
      <c r="H26" s="11">
        <f>'[1]4 pr._savarankiškos f-jos'!I81</f>
        <v>0</v>
      </c>
      <c r="I26" s="11">
        <f>'[1]4 pr._savarankiškos f-jos'!J81</f>
        <v>0</v>
      </c>
      <c r="J26" s="11">
        <f>'[1]4 pr._savarankiškos f-jos'!K81</f>
        <v>0</v>
      </c>
      <c r="K26" s="87">
        <f t="shared" si="1"/>
        <v>1444</v>
      </c>
      <c r="L26" s="87">
        <f>'[1]4 pr._savarankiškos f-jos'!M81</f>
        <v>247.8</v>
      </c>
      <c r="M26" s="87">
        <f>'[1]4 pr._savarankiškos f-jos'!N81</f>
        <v>0</v>
      </c>
      <c r="N26" s="87">
        <f>'[1]4 pr._savarankiškos f-jos'!O81</f>
        <v>1196.2</v>
      </c>
    </row>
    <row r="27" spans="1:14" ht="15" customHeight="1" x14ac:dyDescent="0.25">
      <c r="A27" s="14" t="s">
        <v>84</v>
      </c>
      <c r="B27" s="36" t="s">
        <v>170</v>
      </c>
      <c r="C27" s="17">
        <f>D27+F27</f>
        <v>374.40000000000003</v>
      </c>
      <c r="D27" s="17">
        <f>'[1]4 pr._savarankiškos f-jos'!E82+'[1]5 pr._valstybinės f-jos'!E74+'[1]11 pr._apyvartinės lėšos'!E80+'[1]9 pr._įstaigų pajamos'!E38</f>
        <v>374.40000000000003</v>
      </c>
      <c r="E27" s="17">
        <f>'[1]4 pr._savarankiškos f-jos'!F82+'[1]5 pr._valstybinės f-jos'!F74+'[1]11 pr._apyvartinės lėšos'!F80+'[1]9 pr._įstaigų pajamos'!F38</f>
        <v>259.10000000000002</v>
      </c>
      <c r="F27" s="17">
        <f>'[1]4 pr._savarankiškos f-jos'!G82+'[1]5 pr._valstybinės f-jos'!G74+'[1]11 pr._apyvartinės lėšos'!G80+'[1]9 pr._įstaigų pajamos'!G38</f>
        <v>0</v>
      </c>
      <c r="G27" s="11">
        <f t="shared" si="0"/>
        <v>0</v>
      </c>
      <c r="H27" s="11">
        <f>'[1]4 pr._savarankiškos f-jos'!I82+'[1]5 pr._valstybinės f-jos'!I74+'[1]11 pr._apyvartinės lėšos'!I80+'[1]9 pr._įstaigų pajamos'!I38</f>
        <v>0</v>
      </c>
      <c r="I27" s="11">
        <f>'[1]4 pr._savarankiškos f-jos'!J82+'[1]5 pr._valstybinės f-jos'!J74+'[1]11 pr._apyvartinės lėšos'!J80+'[1]9 pr._įstaigų pajamos'!J38</f>
        <v>0</v>
      </c>
      <c r="J27" s="11">
        <f>'[1]4 pr._savarankiškos f-jos'!K82+'[1]5 pr._valstybinės f-jos'!K74+'[1]11 pr._apyvartinės lėšos'!K80+'[1]9 pr._įstaigų pajamos'!K38</f>
        <v>0</v>
      </c>
      <c r="K27" s="87">
        <f t="shared" si="1"/>
        <v>374.40000000000003</v>
      </c>
      <c r="L27" s="87">
        <f>'[1]4 pr._savarankiškos f-jos'!M82+'[1]5 pr._valstybinės f-jos'!M74+'[1]11 pr._apyvartinės lėšos'!M80+'[1]9 pr._įstaigų pajamos'!M38</f>
        <v>374.40000000000003</v>
      </c>
      <c r="M27" s="87">
        <f>'[1]4 pr._savarankiškos f-jos'!N82+'[1]5 pr._valstybinės f-jos'!N74+'[1]11 pr._apyvartinės lėšos'!N80+'[1]9 pr._įstaigų pajamos'!N38</f>
        <v>259.10000000000002</v>
      </c>
      <c r="N27" s="87">
        <f>'[1]4 pr._savarankiškos f-jos'!O82+'[1]5 pr._valstybinės f-jos'!O74+'[1]11 pr._apyvartinės lėšos'!O80+'[1]9 pr._įstaigų pajamos'!O38</f>
        <v>0</v>
      </c>
    </row>
    <row r="28" spans="1:14" ht="15" customHeight="1" x14ac:dyDescent="0.25">
      <c r="A28" s="20" t="s">
        <v>85</v>
      </c>
      <c r="B28" s="30" t="s">
        <v>70</v>
      </c>
      <c r="C28" s="17">
        <f>D28+F28</f>
        <v>199.40000000000003</v>
      </c>
      <c r="D28" s="17">
        <f>'[1]4 pr._savarankiškos f-jos'!E140+'[1]5 pr._valstybinės f-jos'!E78+'[1]9 pr._įstaigų pajamos'!E55+'[1]7 pr._kita dotacija'!E75</f>
        <v>199.40000000000003</v>
      </c>
      <c r="E28" s="17">
        <f>'[1]4 pr._savarankiškos f-jos'!F140+'[1]5 pr._valstybinės f-jos'!F78+'[1]9 pr._įstaigų pajamos'!F55+'[1]7 pr._kita dotacija'!F75</f>
        <v>121.4</v>
      </c>
      <c r="F28" s="17">
        <f>'[1]4 pr._savarankiškos f-jos'!G140+'[1]5 pr._valstybinės f-jos'!G78+'[1]9 pr._įstaigų pajamos'!G55+'[1]7 pr._kita dotacija'!G75</f>
        <v>0</v>
      </c>
      <c r="G28" s="11">
        <f t="shared" si="0"/>
        <v>0</v>
      </c>
      <c r="H28" s="11">
        <f>'[1]4 pr._savarankiškos f-jos'!I140+'[1]5 pr._valstybinės f-jos'!I78+'[1]9 pr._įstaigų pajamos'!I55+'[1]7 pr._kita dotacija'!I75</f>
        <v>0</v>
      </c>
      <c r="I28" s="11">
        <f>'[1]4 pr._savarankiškos f-jos'!J140+'[1]5 pr._valstybinės f-jos'!J78+'[1]9 pr._įstaigų pajamos'!J55+'[1]7 pr._kita dotacija'!J75</f>
        <v>0</v>
      </c>
      <c r="J28" s="11">
        <f>'[1]4 pr._savarankiškos f-jos'!K140+'[1]5 pr._valstybinės f-jos'!K78+'[1]9 pr._įstaigų pajamos'!K55+'[1]7 pr._kita dotacija'!K75</f>
        <v>0</v>
      </c>
      <c r="K28" s="87">
        <f t="shared" si="1"/>
        <v>199.40000000000003</v>
      </c>
      <c r="L28" s="87">
        <f>'[1]4 pr._savarankiškos f-jos'!M140+'[1]5 pr._valstybinės f-jos'!M78+'[1]9 pr._įstaigų pajamos'!M55+'[1]7 pr._kita dotacija'!M75</f>
        <v>199.40000000000003</v>
      </c>
      <c r="M28" s="87">
        <f>'[1]4 pr._savarankiškos f-jos'!N140+'[1]5 pr._valstybinės f-jos'!N78+'[1]9 pr._įstaigų pajamos'!N55+'[1]7 pr._kita dotacija'!N75</f>
        <v>121.4</v>
      </c>
      <c r="N28" s="87">
        <f>'[1]4 pr._savarankiškos f-jos'!O140+'[1]5 pr._valstybinės f-jos'!O78+'[1]9 pr._įstaigų pajamos'!O55+'[1]7 pr._kita dotacija'!O75</f>
        <v>0</v>
      </c>
    </row>
    <row r="29" spans="1:14" ht="15" customHeight="1" x14ac:dyDescent="0.25">
      <c r="A29" s="6" t="s">
        <v>86</v>
      </c>
      <c r="B29" s="85" t="s">
        <v>55</v>
      </c>
      <c r="C29" s="17">
        <f>D29+F29</f>
        <v>602.00000000000011</v>
      </c>
      <c r="D29" s="17">
        <f>'[1]4 pr._savarankiškos f-jos'!E146+'[1]6 pr._mokinio krepšelis'!E15+'[1]7 pr._kita dotacija'!E87+'[1]9 pr._įstaigų pajamos'!E58+'[1]11 pr._apyvartinės lėšos'!E28</f>
        <v>602.00000000000011</v>
      </c>
      <c r="E29" s="17">
        <f>'[1]4 pr._savarankiškos f-jos'!F146+'[1]6 pr._mokinio krepšelis'!F15+'[1]7 pr._kita dotacija'!F87+'[1]9 pr._įstaigų pajamos'!F58+'[1]11 pr._apyvartinės lėšos'!F28</f>
        <v>421</v>
      </c>
      <c r="F29" s="17">
        <f>'[1]4 pr._savarankiškos f-jos'!G146+'[1]6 pr._mokinio krepšelis'!G15+'[1]7 pr._kita dotacija'!G87+'[1]9 pr._įstaigų pajamos'!G58+'[1]11 pr._apyvartinės lėšos'!G28</f>
        <v>0</v>
      </c>
      <c r="G29" s="11">
        <f t="shared" si="0"/>
        <v>0</v>
      </c>
      <c r="H29" s="11">
        <f>'[1]4 pr._savarankiškos f-jos'!I146+'[1]6 pr._mokinio krepšelis'!I15+'[1]7 pr._kita dotacija'!I87+'[1]9 pr._įstaigų pajamos'!I58+'[1]11 pr._apyvartinės lėšos'!I28</f>
        <v>0</v>
      </c>
      <c r="I29" s="11">
        <f>'[1]4 pr._savarankiškos f-jos'!J146+'[1]6 pr._mokinio krepšelis'!J15+'[1]7 pr._kita dotacija'!J87+'[1]9 pr._įstaigų pajamos'!J58+'[1]11 pr._apyvartinės lėšos'!J28</f>
        <v>0</v>
      </c>
      <c r="J29" s="11">
        <f>'[1]4 pr._savarankiškos f-jos'!K146+'[1]6 pr._mokinio krepšelis'!K15+'[1]7 pr._kita dotacija'!K87+'[1]9 pr._įstaigų pajamos'!K58+'[1]11 pr._apyvartinės lėšos'!K28</f>
        <v>0</v>
      </c>
      <c r="K29" s="87">
        <f t="shared" si="1"/>
        <v>602.00000000000011</v>
      </c>
      <c r="L29" s="87">
        <f>'[1]4 pr._savarankiškos f-jos'!M146+'[1]6 pr._mokinio krepšelis'!M15+'[1]7 pr._kita dotacija'!M87+'[1]9 pr._įstaigų pajamos'!M58+'[1]11 pr._apyvartinės lėšos'!M28</f>
        <v>602.00000000000011</v>
      </c>
      <c r="M29" s="87">
        <f>'[1]4 pr._savarankiškos f-jos'!N146+'[1]6 pr._mokinio krepšelis'!N15+'[1]7 pr._kita dotacija'!N87+'[1]9 pr._įstaigų pajamos'!N58+'[1]11 pr._apyvartinės lėšos'!N28</f>
        <v>421</v>
      </c>
      <c r="N29" s="87">
        <f>'[1]4 pr._savarankiškos f-jos'!O146+'[1]6 pr._mokinio krepšelis'!O15+'[1]7 pr._kita dotacija'!O87+'[1]9 pr._įstaigų pajamos'!O58+'[1]11 pr._apyvartinės lėšos'!O28</f>
        <v>0</v>
      </c>
    </row>
    <row r="30" spans="1:14" ht="15" customHeight="1" x14ac:dyDescent="0.25">
      <c r="A30" s="6" t="s">
        <v>87</v>
      </c>
      <c r="B30" s="30" t="s">
        <v>33</v>
      </c>
      <c r="C30" s="17">
        <f t="shared" ref="C30:C73" si="3">D30+F30</f>
        <v>630.40000000000009</v>
      </c>
      <c r="D30" s="17">
        <f>'[1]4 pr._savarankiškos f-jos'!E147+'[1]6 pr._mokinio krepšelis'!E16+'[1]7 pr._kita dotacija'!E89+'[1]9 pr._įstaigų pajamos'!E59+'[1]11 pr._apyvartinės lėšos'!E29</f>
        <v>630.40000000000009</v>
      </c>
      <c r="E30" s="17">
        <f>'[1]4 pr._savarankiškos f-jos'!F147+'[1]6 pr._mokinio krepšelis'!F16+'[1]7 pr._kita dotacija'!F89+'[1]9 pr._įstaigų pajamos'!F59+'[1]11 pr._apyvartinės lėšos'!F29</f>
        <v>454.5</v>
      </c>
      <c r="F30" s="17">
        <f>'[1]4 pr._savarankiškos f-jos'!G147+'[1]6 pr._mokinio krepšelis'!G16+'[1]7 pr._kita dotacija'!G89+'[1]9 pr._įstaigų pajamos'!G59+'[1]11 pr._apyvartinės lėšos'!G29</f>
        <v>0</v>
      </c>
      <c r="G30" s="11">
        <f t="shared" si="0"/>
        <v>0</v>
      </c>
      <c r="H30" s="11">
        <f>'[1]4 pr._savarankiškos f-jos'!I147+'[1]6 pr._mokinio krepšelis'!I16+'[1]7 pr._kita dotacija'!I89+'[1]9 pr._įstaigų pajamos'!I59+'[1]11 pr._apyvartinės lėšos'!I29</f>
        <v>0</v>
      </c>
      <c r="I30" s="11">
        <f>'[1]4 pr._savarankiškos f-jos'!J147+'[1]6 pr._mokinio krepšelis'!J16+'[1]7 pr._kita dotacija'!J89+'[1]9 pr._įstaigų pajamos'!J59+'[1]11 pr._apyvartinės lėšos'!J29</f>
        <v>0</v>
      </c>
      <c r="J30" s="11">
        <f>'[1]4 pr._savarankiškos f-jos'!K147+'[1]6 pr._mokinio krepšelis'!K16+'[1]7 pr._kita dotacija'!K89+'[1]9 pr._įstaigų pajamos'!K59+'[1]11 pr._apyvartinės lėšos'!K29</f>
        <v>0</v>
      </c>
      <c r="K30" s="87">
        <f t="shared" si="1"/>
        <v>630.40000000000009</v>
      </c>
      <c r="L30" s="87">
        <f>'[1]4 pr._savarankiškos f-jos'!M147+'[1]6 pr._mokinio krepšelis'!M16+'[1]7 pr._kita dotacija'!M89+'[1]9 pr._įstaigų pajamos'!M59+'[1]11 pr._apyvartinės lėšos'!M29</f>
        <v>630.40000000000009</v>
      </c>
      <c r="M30" s="87">
        <f>'[1]4 pr._savarankiškos f-jos'!N147+'[1]6 pr._mokinio krepšelis'!N16+'[1]7 pr._kita dotacija'!N89+'[1]9 pr._įstaigų pajamos'!N59+'[1]11 pr._apyvartinės lėšos'!N29</f>
        <v>454.5</v>
      </c>
      <c r="N30" s="87">
        <f>'[1]4 pr._savarankiškos f-jos'!O147+'[1]6 pr._mokinio krepšelis'!O16+'[1]7 pr._kita dotacija'!O89+'[1]9 pr._įstaigų pajamos'!O59+'[1]11 pr._apyvartinės lėšos'!O29</f>
        <v>0</v>
      </c>
    </row>
    <row r="31" spans="1:14" ht="15" customHeight="1" x14ac:dyDescent="0.25">
      <c r="A31" s="6" t="s">
        <v>88</v>
      </c>
      <c r="B31" s="30" t="s">
        <v>160</v>
      </c>
      <c r="C31" s="17">
        <f t="shared" si="3"/>
        <v>927.50000000000011</v>
      </c>
      <c r="D31" s="17">
        <f>'[1]4 pr._savarankiškos f-jos'!E148+'[1]6 pr._mokinio krepšelis'!E17+'[1]9 pr._įstaigų pajamos'!E60+'[1]7 pr._kita dotacija'!E91+'[1]11 pr._apyvartinės lėšos'!E30</f>
        <v>927.50000000000011</v>
      </c>
      <c r="E31" s="17">
        <f>'[1]4 pr._savarankiškos f-jos'!F148+'[1]6 pr._mokinio krepšelis'!F17+'[1]9 pr._įstaigų pajamos'!F60+'[1]7 pr._kita dotacija'!F91+'[1]11 pr._apyvartinės lėšos'!F30</f>
        <v>644.29999999999995</v>
      </c>
      <c r="F31" s="17">
        <f>'[1]4 pr._savarankiškos f-jos'!G148+'[1]6 pr._mokinio krepšelis'!G17+'[1]9 pr._įstaigų pajamos'!G60+'[1]7 pr._kita dotacija'!G91+'[1]11 pr._apyvartinės lėšos'!G30</f>
        <v>0</v>
      </c>
      <c r="G31" s="11">
        <f t="shared" si="0"/>
        <v>0</v>
      </c>
      <c r="H31" s="11">
        <f>'[1]4 pr._savarankiškos f-jos'!I148+'[1]6 pr._mokinio krepšelis'!I17+'[1]9 pr._įstaigų pajamos'!I60+'[1]7 pr._kita dotacija'!I91+'[1]11 pr._apyvartinės lėšos'!I30</f>
        <v>0</v>
      </c>
      <c r="I31" s="11">
        <f>'[1]4 pr._savarankiškos f-jos'!J148+'[1]6 pr._mokinio krepšelis'!J17+'[1]9 pr._įstaigų pajamos'!J60+'[1]7 pr._kita dotacija'!J91+'[1]11 pr._apyvartinės lėšos'!J30</f>
        <v>0</v>
      </c>
      <c r="J31" s="11">
        <f>'[1]4 pr._savarankiškos f-jos'!K148+'[1]6 pr._mokinio krepšelis'!K17+'[1]9 pr._įstaigų pajamos'!K60+'[1]7 pr._kita dotacija'!K91+'[1]11 pr._apyvartinės lėšos'!K30</f>
        <v>0</v>
      </c>
      <c r="K31" s="87">
        <f t="shared" si="1"/>
        <v>927.50000000000011</v>
      </c>
      <c r="L31" s="87">
        <f>'[1]4 pr._savarankiškos f-jos'!M148+'[1]6 pr._mokinio krepšelis'!M17+'[1]9 pr._įstaigų pajamos'!M60+'[1]7 pr._kita dotacija'!M91+'[1]11 pr._apyvartinės lėšos'!M30</f>
        <v>927.50000000000011</v>
      </c>
      <c r="M31" s="87">
        <f>'[1]4 pr._savarankiškos f-jos'!N148+'[1]6 pr._mokinio krepšelis'!N17+'[1]9 pr._įstaigų pajamos'!N60+'[1]7 pr._kita dotacija'!N91+'[1]11 pr._apyvartinės lėšos'!N30</f>
        <v>644.29999999999995</v>
      </c>
      <c r="N31" s="87">
        <f>'[1]4 pr._savarankiškos f-jos'!O148+'[1]6 pr._mokinio krepšelis'!O17+'[1]9 pr._įstaigų pajamos'!O60+'[1]7 pr._kita dotacija'!O91+'[1]11 pr._apyvartinės lėšos'!O30</f>
        <v>0</v>
      </c>
    </row>
    <row r="32" spans="1:14" ht="15" customHeight="1" x14ac:dyDescent="0.25">
      <c r="A32" s="6" t="s">
        <v>89</v>
      </c>
      <c r="B32" s="30" t="s">
        <v>419</v>
      </c>
      <c r="C32" s="17">
        <f t="shared" si="3"/>
        <v>568</v>
      </c>
      <c r="D32" s="17">
        <f>'[1]4 pr._savarankiškos f-jos'!E149+'[1]6 pr._mokinio krepšelis'!E18+'[1]9 pr._įstaigų pajamos'!E61+'[1]7 pr._kita dotacija'!E93+'[1]11 pr._apyvartinės lėšos'!E91+'[1]11 pr._apyvartinės lėšos'!E31</f>
        <v>568</v>
      </c>
      <c r="E32" s="17">
        <f>'[1]4 pr._savarankiškos f-jos'!F149+'[1]6 pr._mokinio krepšelis'!F18+'[1]9 pr._įstaigų pajamos'!F61+'[1]7 pr._kita dotacija'!F93+'[1]11 pr._apyvartinės lėšos'!F91+'[1]11 pr._apyvartinės lėšos'!F31</f>
        <v>398.6</v>
      </c>
      <c r="F32" s="17">
        <f>'[1]4 pr._savarankiškos f-jos'!G149+'[1]6 pr._mokinio krepšelis'!G18+'[1]9 pr._įstaigų pajamos'!G61+'[1]7 pr._kita dotacija'!G93+'[1]11 pr._apyvartinės lėšos'!G91+'[1]11 pr._apyvartinės lėšos'!G31</f>
        <v>0</v>
      </c>
      <c r="G32" s="11">
        <f t="shared" si="0"/>
        <v>0</v>
      </c>
      <c r="H32" s="11">
        <f>'[1]4 pr._savarankiškos f-jos'!I149+'[1]6 pr._mokinio krepšelis'!I18+'[1]9 pr._įstaigų pajamos'!I61+'[1]7 pr._kita dotacija'!I93+'[1]11 pr._apyvartinės lėšos'!I91+'[1]11 pr._apyvartinės lėšos'!I31</f>
        <v>0</v>
      </c>
      <c r="I32" s="11">
        <f>'[1]4 pr._savarankiškos f-jos'!J149+'[1]6 pr._mokinio krepšelis'!J18+'[1]9 pr._įstaigų pajamos'!J61+'[1]7 pr._kita dotacija'!J93+'[1]11 pr._apyvartinės lėšos'!J91+'[1]11 pr._apyvartinės lėšos'!J31</f>
        <v>0</v>
      </c>
      <c r="J32" s="11">
        <f>'[1]4 pr._savarankiškos f-jos'!K149+'[1]6 pr._mokinio krepšelis'!K18+'[1]9 pr._įstaigų pajamos'!K61+'[1]7 pr._kita dotacija'!K93+'[1]11 pr._apyvartinės lėšos'!K91+'[1]11 pr._apyvartinės lėšos'!K31</f>
        <v>0</v>
      </c>
      <c r="K32" s="87">
        <f t="shared" si="1"/>
        <v>568</v>
      </c>
      <c r="L32" s="87">
        <f>'[1]4 pr._savarankiškos f-jos'!M149+'[1]6 pr._mokinio krepšelis'!M18+'[1]9 pr._įstaigų pajamos'!M61+'[1]7 pr._kita dotacija'!M93+'[1]11 pr._apyvartinės lėšos'!M91+'[1]11 pr._apyvartinės lėšos'!M31</f>
        <v>568</v>
      </c>
      <c r="M32" s="87">
        <f>'[1]4 pr._savarankiškos f-jos'!N149+'[1]6 pr._mokinio krepšelis'!N18+'[1]9 pr._įstaigų pajamos'!N61+'[1]7 pr._kita dotacija'!N93+'[1]11 pr._apyvartinės lėšos'!N91+'[1]11 pr._apyvartinės lėšos'!N31</f>
        <v>398.6</v>
      </c>
      <c r="N32" s="87">
        <f>'[1]4 pr._savarankiškos f-jos'!O149+'[1]6 pr._mokinio krepšelis'!O18+'[1]9 pr._įstaigų pajamos'!O61+'[1]7 pr._kita dotacija'!O93+'[1]11 pr._apyvartinės lėšos'!O91+'[1]11 pr._apyvartinės lėšos'!O31</f>
        <v>0</v>
      </c>
    </row>
    <row r="33" spans="1:14" ht="15" customHeight="1" x14ac:dyDescent="0.25">
      <c r="A33" s="6" t="s">
        <v>90</v>
      </c>
      <c r="B33" s="19" t="s">
        <v>152</v>
      </c>
      <c r="C33" s="17">
        <f t="shared" si="3"/>
        <v>407.8</v>
      </c>
      <c r="D33" s="17">
        <f>'[1]4 pr._savarankiškos f-jos'!E150+'[1]6 pr._mokinio krepšelis'!E19+'[1]9 pr._įstaigų pajamos'!E62+'[1]7 pr._kita dotacija'!E95+'[1]11 pr._apyvartinės lėšos'!E32+'[1]11 pr._apyvartinės lėšos'!E92</f>
        <v>407.8</v>
      </c>
      <c r="E33" s="17">
        <f>'[1]4 pr._savarankiškos f-jos'!F150+'[1]6 pr._mokinio krepšelis'!F19+'[1]9 pr._įstaigų pajamos'!F62+'[1]7 pr._kita dotacija'!F95+'[1]11 pr._apyvartinės lėšos'!F32+'[1]11 pr._apyvartinės lėšos'!F92</f>
        <v>290</v>
      </c>
      <c r="F33" s="17">
        <f>'[1]4 pr._savarankiškos f-jos'!G150+'[1]6 pr._mokinio krepšelis'!G19+'[1]9 pr._įstaigų pajamos'!G62+'[1]7 pr._kita dotacija'!G95+'[1]11 pr._apyvartinės lėšos'!G32+'[1]11 pr._apyvartinės lėšos'!G92</f>
        <v>0</v>
      </c>
      <c r="G33" s="11">
        <f t="shared" si="0"/>
        <v>0</v>
      </c>
      <c r="H33" s="11">
        <f>'[1]4 pr._savarankiškos f-jos'!I150+'[1]6 pr._mokinio krepšelis'!I19+'[1]9 pr._įstaigų pajamos'!I62+'[1]7 pr._kita dotacija'!I95+'[1]11 pr._apyvartinės lėšos'!I32+'[1]11 pr._apyvartinės lėšos'!I92</f>
        <v>0</v>
      </c>
      <c r="I33" s="11">
        <f>'[1]4 pr._savarankiškos f-jos'!J150+'[1]6 pr._mokinio krepšelis'!J19+'[1]9 pr._įstaigų pajamos'!J62+'[1]7 pr._kita dotacija'!J95+'[1]11 pr._apyvartinės lėšos'!J32+'[1]11 pr._apyvartinės lėšos'!J92</f>
        <v>0</v>
      </c>
      <c r="J33" s="11">
        <f>'[1]4 pr._savarankiškos f-jos'!K150+'[1]6 pr._mokinio krepšelis'!K19+'[1]9 pr._įstaigų pajamos'!K62+'[1]7 pr._kita dotacija'!K95+'[1]11 pr._apyvartinės lėšos'!K32+'[1]11 pr._apyvartinės lėšos'!K92</f>
        <v>0</v>
      </c>
      <c r="K33" s="87">
        <f t="shared" si="1"/>
        <v>407.8</v>
      </c>
      <c r="L33" s="87">
        <f>'[1]4 pr._savarankiškos f-jos'!M150+'[1]6 pr._mokinio krepšelis'!M19+'[1]9 pr._įstaigų pajamos'!M62+'[1]7 pr._kita dotacija'!M95+'[1]11 pr._apyvartinės lėšos'!M32+'[1]11 pr._apyvartinės lėšos'!M92</f>
        <v>407.8</v>
      </c>
      <c r="M33" s="87">
        <f>'[1]4 pr._savarankiškos f-jos'!N150+'[1]6 pr._mokinio krepšelis'!N19+'[1]9 pr._įstaigų pajamos'!N62+'[1]7 pr._kita dotacija'!N95+'[1]11 pr._apyvartinės lėšos'!N32+'[1]11 pr._apyvartinės lėšos'!N92</f>
        <v>290</v>
      </c>
      <c r="N33" s="87">
        <f>'[1]4 pr._savarankiškos f-jos'!O150+'[1]6 pr._mokinio krepšelis'!O19+'[1]9 pr._įstaigų pajamos'!O62+'[1]7 pr._kita dotacija'!O95+'[1]11 pr._apyvartinės lėšos'!O32+'[1]11 pr._apyvartinės lėšos'!O92</f>
        <v>0</v>
      </c>
    </row>
    <row r="34" spans="1:14" ht="15" customHeight="1" x14ac:dyDescent="0.25">
      <c r="A34" s="14" t="s">
        <v>91</v>
      </c>
      <c r="B34" s="32" t="s">
        <v>342</v>
      </c>
      <c r="C34" s="17">
        <f t="shared" si="3"/>
        <v>602.29999999999995</v>
      </c>
      <c r="D34" s="17">
        <f>'[1]4 pr._savarankiškos f-jos'!E151+'[1]6 pr._mokinio krepšelis'!E20+'[1]9 pr._įstaigų pajamos'!E63+'[1]7 pr._kita dotacija'!E97+'[1]11 pr._apyvartinės lėšos'!E33</f>
        <v>602.29999999999995</v>
      </c>
      <c r="E34" s="17">
        <f>'[1]4 pr._savarankiškos f-jos'!F151+'[1]6 pr._mokinio krepšelis'!F20+'[1]9 pr._įstaigų pajamos'!F63+'[1]7 pr._kita dotacija'!F97+'[1]11 pr._apyvartinės lėšos'!F33</f>
        <v>421.70000000000005</v>
      </c>
      <c r="F34" s="17">
        <f>'[1]4 pr._savarankiškos f-jos'!G151+'[1]6 pr._mokinio krepšelis'!G20+'[1]9 pr._įstaigų pajamos'!G63+'[1]7 pr._kita dotacija'!G97+'[1]11 pr._apyvartinės lėšos'!G33</f>
        <v>0</v>
      </c>
      <c r="G34" s="11">
        <f t="shared" si="0"/>
        <v>0</v>
      </c>
      <c r="H34" s="11">
        <f>'[1]4 pr._savarankiškos f-jos'!I151+'[1]6 pr._mokinio krepšelis'!I20+'[1]9 pr._įstaigų pajamos'!I63+'[1]7 pr._kita dotacija'!I97+'[1]11 pr._apyvartinės lėšos'!I33</f>
        <v>0</v>
      </c>
      <c r="I34" s="11">
        <f>'[1]4 pr._savarankiškos f-jos'!J151+'[1]6 pr._mokinio krepšelis'!J20+'[1]9 pr._įstaigų pajamos'!J63+'[1]7 pr._kita dotacija'!J97+'[1]11 pr._apyvartinės lėšos'!J33</f>
        <v>0</v>
      </c>
      <c r="J34" s="11">
        <f>'[1]4 pr._savarankiškos f-jos'!K151+'[1]6 pr._mokinio krepšelis'!K20+'[1]9 pr._įstaigų pajamos'!K63+'[1]7 pr._kita dotacija'!K97+'[1]11 pr._apyvartinės lėšos'!K33</f>
        <v>0</v>
      </c>
      <c r="K34" s="87">
        <f t="shared" si="1"/>
        <v>602.29999999999995</v>
      </c>
      <c r="L34" s="87">
        <f>'[1]4 pr._savarankiškos f-jos'!M151+'[1]6 pr._mokinio krepšelis'!M20+'[1]9 pr._įstaigų pajamos'!M63+'[1]7 pr._kita dotacija'!M97+'[1]11 pr._apyvartinės lėšos'!M33</f>
        <v>602.29999999999995</v>
      </c>
      <c r="M34" s="87">
        <f>'[1]4 pr._savarankiškos f-jos'!N151+'[1]6 pr._mokinio krepšelis'!N20+'[1]9 pr._įstaigų pajamos'!N63+'[1]7 pr._kita dotacija'!N97+'[1]11 pr._apyvartinės lėšos'!N33</f>
        <v>421.70000000000005</v>
      </c>
      <c r="N34" s="87">
        <f>'[1]4 pr._savarankiškos f-jos'!O151+'[1]6 pr._mokinio krepšelis'!O20+'[1]9 pr._įstaigų pajamos'!O63+'[1]7 pr._kita dotacija'!O97+'[1]11 pr._apyvartinės lėšos'!O33</f>
        <v>0</v>
      </c>
    </row>
    <row r="35" spans="1:14" ht="15" customHeight="1" x14ac:dyDescent="0.25">
      <c r="A35" s="6" t="s">
        <v>92</v>
      </c>
      <c r="B35" s="30" t="s">
        <v>420</v>
      </c>
      <c r="C35" s="17">
        <f t="shared" si="3"/>
        <v>729.2</v>
      </c>
      <c r="D35" s="17">
        <f>'[1]4 pr._savarankiškos f-jos'!E152+'[1]6 pr._mokinio krepšelis'!E21+'[1]9 pr._įstaigų pajamos'!E64+'[1]7 pr._kita dotacija'!E99+'[1]11 pr._apyvartinės lėšos'!E34+'[1]11 pr._apyvartinės lėšos'!E93</f>
        <v>729.2</v>
      </c>
      <c r="E35" s="17">
        <f>'[1]4 pr._savarankiškos f-jos'!F152+'[1]6 pr._mokinio krepšelis'!F21+'[1]9 pr._įstaigų pajamos'!F64+'[1]7 pr._kita dotacija'!F99+'[1]11 pr._apyvartinės lėšos'!F34+'[1]11 pr._apyvartinės lėšos'!F93</f>
        <v>476.5</v>
      </c>
      <c r="F35" s="17">
        <f>'[1]4 pr._savarankiškos f-jos'!G152+'[1]6 pr._mokinio krepšelis'!G21+'[1]9 pr._įstaigų pajamos'!G64+'[1]7 pr._kita dotacija'!G99+'[1]11 pr._apyvartinės lėšos'!G34+'[1]11 pr._apyvartinės lėšos'!G93</f>
        <v>0</v>
      </c>
      <c r="G35" s="11">
        <f t="shared" si="0"/>
        <v>0</v>
      </c>
      <c r="H35" s="11">
        <f>'[1]4 pr._savarankiškos f-jos'!I152+'[1]6 pr._mokinio krepšelis'!I21+'[1]9 pr._įstaigų pajamos'!I64+'[1]7 pr._kita dotacija'!I99+'[1]11 pr._apyvartinės lėšos'!I34+'[1]11 pr._apyvartinės lėšos'!I93</f>
        <v>0</v>
      </c>
      <c r="I35" s="11">
        <f>'[1]4 pr._savarankiškos f-jos'!J152+'[1]6 pr._mokinio krepšelis'!J21+'[1]9 pr._įstaigų pajamos'!J64+'[1]7 pr._kita dotacija'!J99+'[1]11 pr._apyvartinės lėšos'!J34+'[1]11 pr._apyvartinės lėšos'!J93</f>
        <v>0</v>
      </c>
      <c r="J35" s="11">
        <f>'[1]4 pr._savarankiškos f-jos'!K152+'[1]6 pr._mokinio krepšelis'!K21+'[1]9 pr._įstaigų pajamos'!K64+'[1]7 pr._kita dotacija'!K99+'[1]11 pr._apyvartinės lėšos'!K34+'[1]11 pr._apyvartinės lėšos'!K93</f>
        <v>0</v>
      </c>
      <c r="K35" s="87">
        <f t="shared" si="1"/>
        <v>729.2</v>
      </c>
      <c r="L35" s="87">
        <f>'[1]4 pr._savarankiškos f-jos'!M152+'[1]6 pr._mokinio krepšelis'!M21+'[1]9 pr._įstaigų pajamos'!M64+'[1]7 pr._kita dotacija'!M99+'[1]11 pr._apyvartinės lėšos'!M34+'[1]11 pr._apyvartinės lėšos'!M93</f>
        <v>729.2</v>
      </c>
      <c r="M35" s="87">
        <f>'[1]4 pr._savarankiškos f-jos'!N152+'[1]6 pr._mokinio krepšelis'!N21+'[1]9 pr._įstaigų pajamos'!N64+'[1]7 pr._kita dotacija'!N99+'[1]11 pr._apyvartinės lėšos'!N34+'[1]11 pr._apyvartinės lėšos'!N93</f>
        <v>476.5</v>
      </c>
      <c r="N35" s="87">
        <f>'[1]4 pr._savarankiškos f-jos'!O152+'[1]6 pr._mokinio krepšelis'!O21+'[1]9 pr._įstaigų pajamos'!O64+'[1]7 pr._kita dotacija'!O99+'[1]11 pr._apyvartinės lėšos'!O34+'[1]11 pr._apyvartinės lėšos'!O93</f>
        <v>0</v>
      </c>
    </row>
    <row r="36" spans="1:14" ht="15" customHeight="1" x14ac:dyDescent="0.25">
      <c r="A36" s="6" t="s">
        <v>93</v>
      </c>
      <c r="B36" s="30" t="s">
        <v>421</v>
      </c>
      <c r="C36" s="17">
        <f t="shared" si="3"/>
        <v>883.09999999999991</v>
      </c>
      <c r="D36" s="17">
        <f>'[1]4 pr._savarankiškos f-jos'!E153+'[1]6 pr._mokinio krepšelis'!E22+'[1]9 pr._įstaigų pajamos'!E65+'[1]7 pr._kita dotacija'!E101+'[1]11 pr._apyvartinės lėšos'!E35+'[1]11 pr._apyvartinės lėšos'!E94</f>
        <v>883.09999999999991</v>
      </c>
      <c r="E36" s="17">
        <f>'[1]4 pr._savarankiškos f-jos'!F153+'[1]6 pr._mokinio krepšelis'!F22+'[1]9 pr._įstaigų pajamos'!F65+'[1]7 pr._kita dotacija'!F101+'[1]11 pr._apyvartinės lėšos'!F35+'[1]11 pr._apyvartinės lėšos'!F94</f>
        <v>602.20000000000005</v>
      </c>
      <c r="F36" s="17">
        <f>'[1]4 pr._savarankiškos f-jos'!G153+'[1]6 pr._mokinio krepšelis'!G22+'[1]9 pr._įstaigų pajamos'!G65+'[1]7 pr._kita dotacija'!G101+'[1]11 pr._apyvartinės lėšos'!G35+'[1]11 pr._apyvartinės lėšos'!G94</f>
        <v>0</v>
      </c>
      <c r="G36" s="11">
        <f t="shared" si="0"/>
        <v>0</v>
      </c>
      <c r="H36" s="11">
        <f>'[1]4 pr._savarankiškos f-jos'!I153+'[1]6 pr._mokinio krepšelis'!I22+'[1]9 pr._įstaigų pajamos'!I65+'[1]7 pr._kita dotacija'!I101+'[1]11 pr._apyvartinės lėšos'!I35+'[1]11 pr._apyvartinės lėšos'!I94</f>
        <v>0</v>
      </c>
      <c r="I36" s="11">
        <f>'[1]4 pr._savarankiškos f-jos'!J153+'[1]6 pr._mokinio krepšelis'!J22+'[1]9 pr._įstaigų pajamos'!J65+'[1]7 pr._kita dotacija'!J101+'[1]11 pr._apyvartinės lėšos'!J35+'[1]11 pr._apyvartinės lėšos'!J94</f>
        <v>0</v>
      </c>
      <c r="J36" s="11">
        <f>'[1]4 pr._savarankiškos f-jos'!K153+'[1]6 pr._mokinio krepšelis'!K22+'[1]9 pr._įstaigų pajamos'!K65+'[1]7 pr._kita dotacija'!K101+'[1]11 pr._apyvartinės lėšos'!K35+'[1]11 pr._apyvartinės lėšos'!K94</f>
        <v>0</v>
      </c>
      <c r="K36" s="87">
        <f t="shared" si="1"/>
        <v>883.09999999999991</v>
      </c>
      <c r="L36" s="87">
        <f>'[1]4 pr._savarankiškos f-jos'!M153+'[1]6 pr._mokinio krepšelis'!M22+'[1]9 pr._įstaigų pajamos'!M65+'[1]7 pr._kita dotacija'!M101+'[1]11 pr._apyvartinės lėšos'!M35+'[1]11 pr._apyvartinės lėšos'!M94</f>
        <v>883.09999999999991</v>
      </c>
      <c r="M36" s="87">
        <f>'[1]4 pr._savarankiškos f-jos'!N153+'[1]6 pr._mokinio krepšelis'!N22+'[1]9 pr._įstaigų pajamos'!N65+'[1]7 pr._kita dotacija'!N101+'[1]11 pr._apyvartinės lėšos'!N35+'[1]11 pr._apyvartinės lėšos'!N94</f>
        <v>602.20000000000005</v>
      </c>
      <c r="N36" s="87">
        <f>'[1]4 pr._savarankiškos f-jos'!O153+'[1]6 pr._mokinio krepšelis'!O22+'[1]9 pr._įstaigų pajamos'!O65+'[1]7 pr._kita dotacija'!O101+'[1]11 pr._apyvartinės lėšos'!O35+'[1]11 pr._apyvartinės lėšos'!O94</f>
        <v>0</v>
      </c>
    </row>
    <row r="37" spans="1:14" ht="15" customHeight="1" x14ac:dyDescent="0.25">
      <c r="A37" s="6" t="s">
        <v>94</v>
      </c>
      <c r="B37" s="30" t="s">
        <v>422</v>
      </c>
      <c r="C37" s="17">
        <f t="shared" si="3"/>
        <v>656.7</v>
      </c>
      <c r="D37" s="17">
        <f>'[1]4 pr._savarankiškos f-jos'!E154+'[1]6 pr._mokinio krepšelis'!E23+'[1]7 pr._kita dotacija'!E103+'[1]9 pr._įstaigų pajamos'!E66+'[1]11 pr._apyvartinės lėšos'!E36</f>
        <v>656.7</v>
      </c>
      <c r="E37" s="17">
        <f>'[1]4 pr._savarankiškos f-jos'!F154+'[1]6 pr._mokinio krepšelis'!F23+'[1]7 pr._kita dotacija'!F103+'[1]9 pr._įstaigų pajamos'!F66+'[1]11 pr._apyvartinės lėšos'!F36</f>
        <v>459.6</v>
      </c>
      <c r="F37" s="17">
        <f>'[1]4 pr._savarankiškos f-jos'!G154+'[1]6 pr._mokinio krepšelis'!G23+'[1]7 pr._kita dotacija'!G103+'[1]9 pr._įstaigų pajamos'!G66+'[1]11 pr._apyvartinės lėšos'!G36</f>
        <v>0</v>
      </c>
      <c r="G37" s="11">
        <f t="shared" si="0"/>
        <v>0</v>
      </c>
      <c r="H37" s="11">
        <f>'[1]4 pr._savarankiškos f-jos'!I154+'[1]6 pr._mokinio krepšelis'!I23+'[1]7 pr._kita dotacija'!I103+'[1]9 pr._įstaigų pajamos'!I66+'[1]11 pr._apyvartinės lėšos'!I36</f>
        <v>0</v>
      </c>
      <c r="I37" s="11">
        <f>'[1]4 pr._savarankiškos f-jos'!J154+'[1]6 pr._mokinio krepšelis'!J23+'[1]7 pr._kita dotacija'!J103+'[1]9 pr._įstaigų pajamos'!J66+'[1]11 pr._apyvartinės lėšos'!J36</f>
        <v>0</v>
      </c>
      <c r="J37" s="11">
        <f>'[1]4 pr._savarankiškos f-jos'!K154+'[1]6 pr._mokinio krepšelis'!K23+'[1]7 pr._kita dotacija'!K103+'[1]9 pr._įstaigų pajamos'!K66+'[1]11 pr._apyvartinės lėšos'!K36</f>
        <v>0</v>
      </c>
      <c r="K37" s="87">
        <f t="shared" si="1"/>
        <v>656.7</v>
      </c>
      <c r="L37" s="87">
        <f>'[1]4 pr._savarankiškos f-jos'!M154+'[1]6 pr._mokinio krepšelis'!M23+'[1]7 pr._kita dotacija'!M103+'[1]9 pr._įstaigų pajamos'!M66+'[1]11 pr._apyvartinės lėšos'!M36</f>
        <v>656.7</v>
      </c>
      <c r="M37" s="87">
        <f>'[1]4 pr._savarankiškos f-jos'!N154+'[1]6 pr._mokinio krepšelis'!N23+'[1]7 pr._kita dotacija'!N103+'[1]9 pr._įstaigų pajamos'!N66+'[1]11 pr._apyvartinės lėšos'!N36</f>
        <v>459.6</v>
      </c>
      <c r="N37" s="87">
        <f>'[1]4 pr._savarankiškos f-jos'!O154+'[1]6 pr._mokinio krepšelis'!O23+'[1]7 pr._kita dotacija'!O103+'[1]9 pr._įstaigų pajamos'!O66+'[1]11 pr._apyvartinės lėšos'!O36</f>
        <v>0</v>
      </c>
    </row>
    <row r="38" spans="1:14" ht="15" customHeight="1" x14ac:dyDescent="0.25">
      <c r="A38" s="6" t="s">
        <v>95</v>
      </c>
      <c r="B38" s="13" t="s">
        <v>393</v>
      </c>
      <c r="C38" s="17">
        <f t="shared" si="3"/>
        <v>749.60000000000014</v>
      </c>
      <c r="D38" s="17">
        <f>'[1]4 pr._savarankiškos f-jos'!E155+'[1]6 pr._mokinio krepšelis'!E24+'[1]9 pr._įstaigų pajamos'!E67+'[1]7 pr._kita dotacija'!E105+'[1]11 pr._apyvartinės lėšos'!E37</f>
        <v>749.60000000000014</v>
      </c>
      <c r="E38" s="17">
        <f>'[1]4 pr._savarankiškos f-jos'!F155+'[1]6 pr._mokinio krepšelis'!F24+'[1]9 pr._įstaigų pajamos'!F67+'[1]7 pr._kita dotacija'!F105+'[1]11 pr._apyvartinės lėšos'!F37</f>
        <v>521.29999999999995</v>
      </c>
      <c r="F38" s="17">
        <f>'[1]4 pr._savarankiškos f-jos'!G155+'[1]6 pr._mokinio krepšelis'!G24+'[1]9 pr._įstaigų pajamos'!G67+'[1]7 pr._kita dotacija'!G105+'[1]11 pr._apyvartinės lėšos'!G37</f>
        <v>0</v>
      </c>
      <c r="G38" s="11">
        <f t="shared" si="0"/>
        <v>0</v>
      </c>
      <c r="H38" s="11">
        <f>'[1]4 pr._savarankiškos f-jos'!I155+'[1]6 pr._mokinio krepšelis'!I24+'[1]9 pr._įstaigų pajamos'!I67+'[1]7 pr._kita dotacija'!I105+'[1]11 pr._apyvartinės lėšos'!I37</f>
        <v>0</v>
      </c>
      <c r="I38" s="11">
        <f>'[1]4 pr._savarankiškos f-jos'!J155+'[1]6 pr._mokinio krepšelis'!J24+'[1]9 pr._įstaigų pajamos'!J67+'[1]7 pr._kita dotacija'!J105+'[1]11 pr._apyvartinės lėšos'!J37</f>
        <v>0</v>
      </c>
      <c r="J38" s="11">
        <f>'[1]4 pr._savarankiškos f-jos'!K155+'[1]6 pr._mokinio krepšelis'!K24+'[1]9 pr._įstaigų pajamos'!K67+'[1]7 pr._kita dotacija'!K105+'[1]11 pr._apyvartinės lėšos'!K37</f>
        <v>0</v>
      </c>
      <c r="K38" s="87">
        <f t="shared" si="1"/>
        <v>749.60000000000014</v>
      </c>
      <c r="L38" s="87">
        <f>'[1]4 pr._savarankiškos f-jos'!M155+'[1]6 pr._mokinio krepšelis'!M24+'[1]9 pr._įstaigų pajamos'!M67+'[1]7 pr._kita dotacija'!M105+'[1]11 pr._apyvartinės lėšos'!M37</f>
        <v>749.60000000000014</v>
      </c>
      <c r="M38" s="87">
        <f>'[1]4 pr._savarankiškos f-jos'!N155+'[1]6 pr._mokinio krepšelis'!N24+'[1]9 pr._įstaigų pajamos'!N67+'[1]7 pr._kita dotacija'!N105+'[1]11 pr._apyvartinės lėšos'!N37</f>
        <v>521.29999999999995</v>
      </c>
      <c r="N38" s="87">
        <f>'[1]4 pr._savarankiškos f-jos'!O155+'[1]6 pr._mokinio krepšelis'!O24+'[1]9 pr._įstaigų pajamos'!O67+'[1]7 pr._kita dotacija'!O105+'[1]11 pr._apyvartinės lėšos'!O37</f>
        <v>0</v>
      </c>
    </row>
    <row r="39" spans="1:14" ht="15" customHeight="1" x14ac:dyDescent="0.25">
      <c r="A39" s="6" t="s">
        <v>96</v>
      </c>
      <c r="B39" s="86" t="s">
        <v>46</v>
      </c>
      <c r="C39" s="17">
        <f t="shared" si="3"/>
        <v>268.3</v>
      </c>
      <c r="D39" s="17">
        <f>'[1]4 pr._savarankiškos f-jos'!E156+'[1]6 pr._mokinio krepšelis'!E25+'[1]7 pr._kita dotacija'!E107+'[1]9 pr._įstaigų pajamos'!E68+'[1]11 pr._apyvartinės lėšos'!E38</f>
        <v>268.3</v>
      </c>
      <c r="E39" s="17">
        <f>'[1]4 pr._savarankiškos f-jos'!F156+'[1]6 pr._mokinio krepšelis'!F25+'[1]7 pr._kita dotacija'!F107+'[1]9 pr._įstaigų pajamos'!F68+'[1]11 pr._apyvartinės lėšos'!F38</f>
        <v>193.10000000000002</v>
      </c>
      <c r="F39" s="17">
        <f>'[1]4 pr._savarankiškos f-jos'!G156+'[1]6 pr._mokinio krepšelis'!G25+'[1]7 pr._kita dotacija'!G107+'[1]9 pr._įstaigų pajamos'!G68+'[1]11 pr._apyvartinės lėšos'!G38</f>
        <v>0</v>
      </c>
      <c r="G39" s="11">
        <f t="shared" si="0"/>
        <v>0</v>
      </c>
      <c r="H39" s="11">
        <f>'[1]4 pr._savarankiškos f-jos'!I156+'[1]6 pr._mokinio krepšelis'!I25+'[1]7 pr._kita dotacija'!I107+'[1]9 pr._įstaigų pajamos'!I68+'[1]11 pr._apyvartinės lėšos'!I38</f>
        <v>0</v>
      </c>
      <c r="I39" s="11">
        <f>'[1]4 pr._savarankiškos f-jos'!J156+'[1]6 pr._mokinio krepšelis'!J25+'[1]7 pr._kita dotacija'!J107+'[1]9 pr._įstaigų pajamos'!J68+'[1]11 pr._apyvartinės lėšos'!J38</f>
        <v>0</v>
      </c>
      <c r="J39" s="11">
        <f>'[1]4 pr._savarankiškos f-jos'!K156+'[1]6 pr._mokinio krepšelis'!K25+'[1]7 pr._kita dotacija'!K107+'[1]9 pr._įstaigų pajamos'!K68+'[1]11 pr._apyvartinės lėšos'!K38</f>
        <v>0</v>
      </c>
      <c r="K39" s="87">
        <f t="shared" si="1"/>
        <v>268.3</v>
      </c>
      <c r="L39" s="87">
        <f>'[1]4 pr._savarankiškos f-jos'!M156+'[1]6 pr._mokinio krepšelis'!M25+'[1]7 pr._kita dotacija'!M107+'[1]9 pr._įstaigų pajamos'!M68+'[1]11 pr._apyvartinės lėšos'!M38</f>
        <v>268.3</v>
      </c>
      <c r="M39" s="87">
        <f>'[1]4 pr._savarankiškos f-jos'!N156+'[1]6 pr._mokinio krepšelis'!N25+'[1]7 pr._kita dotacija'!N107+'[1]9 pr._įstaigų pajamos'!N68+'[1]11 pr._apyvartinės lėšos'!N38</f>
        <v>193.10000000000002</v>
      </c>
      <c r="N39" s="87">
        <f>'[1]4 pr._savarankiškos f-jos'!O156+'[1]6 pr._mokinio krepšelis'!O25+'[1]7 pr._kita dotacija'!O107+'[1]9 pr._įstaigų pajamos'!O68+'[1]11 pr._apyvartinės lėšos'!O38</f>
        <v>0</v>
      </c>
    </row>
    <row r="40" spans="1:14" ht="15" customHeight="1" x14ac:dyDescent="0.25">
      <c r="A40" s="6" t="s">
        <v>97</v>
      </c>
      <c r="B40" s="30" t="s">
        <v>43</v>
      </c>
      <c r="C40" s="17">
        <f t="shared" si="3"/>
        <v>273.60000000000002</v>
      </c>
      <c r="D40" s="17">
        <f>'[1]4 pr._savarankiškos f-jos'!E157+'[1]6 pr._mokinio krepšelis'!E26+'[1]7 pr._kita dotacija'!E109+'[1]9 pr._įstaigų pajamos'!E69+'[1]11 pr._apyvartinės lėšos'!E39</f>
        <v>273.60000000000002</v>
      </c>
      <c r="E40" s="17">
        <f>'[1]4 pr._savarankiškos f-jos'!F157+'[1]6 pr._mokinio krepšelis'!F26+'[1]7 pr._kita dotacija'!F109+'[1]9 pr._įstaigų pajamos'!F69+'[1]11 pr._apyvartinės lėšos'!F39</f>
        <v>195.3</v>
      </c>
      <c r="F40" s="17">
        <f>'[1]4 pr._savarankiškos f-jos'!G157+'[1]6 pr._mokinio krepšelis'!G26+'[1]7 pr._kita dotacija'!G109+'[1]9 pr._įstaigų pajamos'!G69+'[1]11 pr._apyvartinės lėšos'!G39</f>
        <v>0</v>
      </c>
      <c r="G40" s="11">
        <f t="shared" si="0"/>
        <v>0</v>
      </c>
      <c r="H40" s="11">
        <f>'[1]4 pr._savarankiškos f-jos'!I157+'[1]6 pr._mokinio krepšelis'!I26+'[1]7 pr._kita dotacija'!I109+'[1]9 pr._įstaigų pajamos'!I69+'[1]11 pr._apyvartinės lėšos'!I39</f>
        <v>0</v>
      </c>
      <c r="I40" s="11">
        <f>'[1]4 pr._savarankiškos f-jos'!J157+'[1]6 pr._mokinio krepšelis'!J26+'[1]7 pr._kita dotacija'!J109+'[1]9 pr._įstaigų pajamos'!J69+'[1]11 pr._apyvartinės lėšos'!J39</f>
        <v>0</v>
      </c>
      <c r="J40" s="11">
        <f>'[1]4 pr._savarankiškos f-jos'!K157+'[1]6 pr._mokinio krepšelis'!K26+'[1]7 pr._kita dotacija'!K109+'[1]9 pr._įstaigų pajamos'!K69+'[1]11 pr._apyvartinės lėšos'!K39</f>
        <v>0</v>
      </c>
      <c r="K40" s="87">
        <f t="shared" si="1"/>
        <v>273.60000000000002</v>
      </c>
      <c r="L40" s="87">
        <f>'[1]4 pr._savarankiškos f-jos'!M157+'[1]6 pr._mokinio krepšelis'!M26+'[1]7 pr._kita dotacija'!M109+'[1]9 pr._įstaigų pajamos'!M69+'[1]11 pr._apyvartinės lėšos'!M39</f>
        <v>273.60000000000002</v>
      </c>
      <c r="M40" s="87">
        <f>'[1]4 pr._savarankiškos f-jos'!N157+'[1]6 pr._mokinio krepšelis'!N26+'[1]7 pr._kita dotacija'!N109+'[1]9 pr._įstaigų pajamos'!N69+'[1]11 pr._apyvartinės lėšos'!N39</f>
        <v>195.3</v>
      </c>
      <c r="N40" s="87">
        <f>'[1]4 pr._savarankiškos f-jos'!O157+'[1]6 pr._mokinio krepšelis'!O26+'[1]7 pr._kita dotacija'!O109+'[1]9 pr._įstaigų pajamos'!O69+'[1]11 pr._apyvartinės lėšos'!O39</f>
        <v>0</v>
      </c>
    </row>
    <row r="41" spans="1:14" ht="15" customHeight="1" x14ac:dyDescent="0.25">
      <c r="A41" s="6" t="s">
        <v>98</v>
      </c>
      <c r="B41" s="30" t="s">
        <v>45</v>
      </c>
      <c r="C41" s="17">
        <f t="shared" si="3"/>
        <v>246.4</v>
      </c>
      <c r="D41" s="17">
        <f>'[1]4 pr._savarankiškos f-jos'!E158+'[1]6 pr._mokinio krepšelis'!E27+'[1]7 pr._kita dotacija'!E111+'[1]11 pr._apyvartinės lėšos'!E40</f>
        <v>246.4</v>
      </c>
      <c r="E41" s="17">
        <f>'[1]4 pr._savarankiškos f-jos'!F158+'[1]6 pr._mokinio krepšelis'!F27+'[1]7 pr._kita dotacija'!F111+'[1]11 pr._apyvartinės lėšos'!F40</f>
        <v>178.4</v>
      </c>
      <c r="F41" s="17">
        <f>'[1]4 pr._savarankiškos f-jos'!G158+'[1]6 pr._mokinio krepšelis'!G27+'[1]7 pr._kita dotacija'!G111+'[1]11 pr._apyvartinės lėšos'!G40</f>
        <v>0</v>
      </c>
      <c r="G41" s="11">
        <f t="shared" si="0"/>
        <v>0</v>
      </c>
      <c r="H41" s="11">
        <f>'[1]4 pr._savarankiškos f-jos'!I158+'[1]6 pr._mokinio krepšelis'!I27+'[1]7 pr._kita dotacija'!I111+'[1]11 pr._apyvartinės lėšos'!I40</f>
        <v>0</v>
      </c>
      <c r="I41" s="11">
        <f>'[1]4 pr._savarankiškos f-jos'!J158+'[1]6 pr._mokinio krepšelis'!J27+'[1]7 pr._kita dotacija'!J111+'[1]11 pr._apyvartinės lėšos'!J40</f>
        <v>0</v>
      </c>
      <c r="J41" s="11">
        <f>'[1]4 pr._savarankiškos f-jos'!K158+'[1]6 pr._mokinio krepšelis'!K27+'[1]7 pr._kita dotacija'!K111+'[1]11 pr._apyvartinės lėšos'!K40</f>
        <v>0</v>
      </c>
      <c r="K41" s="87">
        <f t="shared" si="1"/>
        <v>246.4</v>
      </c>
      <c r="L41" s="87">
        <f>'[1]4 pr._savarankiškos f-jos'!M158+'[1]6 pr._mokinio krepšelis'!M27+'[1]7 pr._kita dotacija'!M111+'[1]11 pr._apyvartinės lėšos'!M40</f>
        <v>246.4</v>
      </c>
      <c r="M41" s="87">
        <f>'[1]4 pr._savarankiškos f-jos'!N158+'[1]6 pr._mokinio krepšelis'!N27+'[1]7 pr._kita dotacija'!N111+'[1]11 pr._apyvartinės lėšos'!N40</f>
        <v>178.4</v>
      </c>
      <c r="N41" s="87">
        <f>'[1]4 pr._savarankiškos f-jos'!O158+'[1]6 pr._mokinio krepšelis'!O27+'[1]7 pr._kita dotacija'!O111+'[1]11 pr._apyvartinės lėšos'!O40</f>
        <v>0</v>
      </c>
    </row>
    <row r="42" spans="1:14" ht="15" customHeight="1" x14ac:dyDescent="0.25">
      <c r="A42" s="6" t="s">
        <v>99</v>
      </c>
      <c r="B42" s="30" t="s">
        <v>165</v>
      </c>
      <c r="C42" s="17">
        <f t="shared" si="3"/>
        <v>436.20000000000005</v>
      </c>
      <c r="D42" s="17">
        <f>'[1]4 pr._savarankiškos f-jos'!E159+'[1]6 pr._mokinio krepšelis'!E28+'[1]7 pr._kita dotacija'!E113+'[1]9 pr._įstaigų pajamos'!E70+'[1]11 pr._apyvartinės lėšos'!E41</f>
        <v>436.20000000000005</v>
      </c>
      <c r="E42" s="17">
        <f>'[1]4 pr._savarankiškos f-jos'!F159+'[1]6 pr._mokinio krepšelis'!F28+'[1]7 pr._kita dotacija'!F113+'[1]9 pr._įstaigų pajamos'!F70+'[1]11 pr._apyvartinės lėšos'!F41</f>
        <v>305.29999999999995</v>
      </c>
      <c r="F42" s="17">
        <f>'[1]4 pr._savarankiškos f-jos'!G159+'[1]6 pr._mokinio krepšelis'!G28+'[1]7 pr._kita dotacija'!G113+'[1]9 pr._įstaigų pajamos'!G70+'[1]11 pr._apyvartinės lėšos'!G41</f>
        <v>0</v>
      </c>
      <c r="G42" s="11">
        <f t="shared" si="0"/>
        <v>0</v>
      </c>
      <c r="H42" s="11">
        <f>'[1]4 pr._savarankiškos f-jos'!I159+'[1]6 pr._mokinio krepšelis'!I28+'[1]7 pr._kita dotacija'!I113+'[1]9 pr._įstaigų pajamos'!I70+'[1]11 pr._apyvartinės lėšos'!I41</f>
        <v>0</v>
      </c>
      <c r="I42" s="11">
        <f>'[1]4 pr._savarankiškos f-jos'!J159+'[1]6 pr._mokinio krepšelis'!J28+'[1]7 pr._kita dotacija'!J113+'[1]9 pr._įstaigų pajamos'!J70+'[1]11 pr._apyvartinės lėšos'!J41</f>
        <v>0</v>
      </c>
      <c r="J42" s="11">
        <f>'[1]4 pr._savarankiškos f-jos'!K159+'[1]6 pr._mokinio krepšelis'!K28+'[1]7 pr._kita dotacija'!K113+'[1]9 pr._įstaigų pajamos'!K70+'[1]11 pr._apyvartinės lėšos'!K41</f>
        <v>0</v>
      </c>
      <c r="K42" s="87">
        <f t="shared" si="1"/>
        <v>436.20000000000005</v>
      </c>
      <c r="L42" s="87">
        <f>'[1]4 pr._savarankiškos f-jos'!M159+'[1]6 pr._mokinio krepšelis'!M28+'[1]7 pr._kita dotacija'!M113+'[1]9 pr._įstaigų pajamos'!M70+'[1]11 pr._apyvartinės lėšos'!M41</f>
        <v>436.20000000000005</v>
      </c>
      <c r="M42" s="87">
        <f>'[1]4 pr._savarankiškos f-jos'!N159+'[1]6 pr._mokinio krepšelis'!N28+'[1]7 pr._kita dotacija'!N113+'[1]9 pr._įstaigų pajamos'!N70+'[1]11 pr._apyvartinės lėšos'!N41</f>
        <v>305.29999999999995</v>
      </c>
      <c r="N42" s="87">
        <f>'[1]4 pr._savarankiškos f-jos'!O159+'[1]6 pr._mokinio krepšelis'!O28+'[1]7 pr._kita dotacija'!O113+'[1]9 pr._įstaigų pajamos'!O70+'[1]11 pr._apyvartinės lėšos'!O41</f>
        <v>0</v>
      </c>
    </row>
    <row r="43" spans="1:14" ht="15" customHeight="1" x14ac:dyDescent="0.25">
      <c r="A43" s="6" t="s">
        <v>100</v>
      </c>
      <c r="B43" s="30" t="s">
        <v>44</v>
      </c>
      <c r="C43" s="17">
        <f t="shared" si="3"/>
        <v>196.10000000000002</v>
      </c>
      <c r="D43" s="17">
        <f>'[1]4 pr._savarankiškos f-jos'!E160+'[1]6 pr._mokinio krepšelis'!E29+'[1]7 pr._kita dotacija'!E115+'[1]9 pr._įstaigų pajamos'!E71+'[1]11 pr._apyvartinės lėšos'!E42</f>
        <v>196.10000000000002</v>
      </c>
      <c r="E43" s="17">
        <f>'[1]4 pr._savarankiškos f-jos'!F160+'[1]6 pr._mokinio krepšelis'!F29+'[1]7 pr._kita dotacija'!F115+'[1]9 pr._įstaigų pajamos'!F71+'[1]11 pr._apyvartinės lėšos'!F42</f>
        <v>140.60000000000002</v>
      </c>
      <c r="F43" s="17">
        <f>'[1]4 pr._savarankiškos f-jos'!G160+'[1]6 pr._mokinio krepšelis'!G29+'[1]7 pr._kita dotacija'!G115+'[1]9 pr._įstaigų pajamos'!G71+'[1]11 pr._apyvartinės lėšos'!G42</f>
        <v>0</v>
      </c>
      <c r="G43" s="11">
        <f t="shared" si="0"/>
        <v>0</v>
      </c>
      <c r="H43" s="11">
        <f>'[1]4 pr._savarankiškos f-jos'!I160+'[1]6 pr._mokinio krepšelis'!I29+'[1]7 pr._kita dotacija'!I115+'[1]9 pr._įstaigų pajamos'!I71+'[1]11 pr._apyvartinės lėšos'!I42</f>
        <v>0</v>
      </c>
      <c r="I43" s="11">
        <f>'[1]4 pr._savarankiškos f-jos'!J160+'[1]6 pr._mokinio krepšelis'!J29+'[1]7 pr._kita dotacija'!J115+'[1]9 pr._įstaigų pajamos'!J71+'[1]11 pr._apyvartinės lėšos'!J42</f>
        <v>0</v>
      </c>
      <c r="J43" s="11">
        <f>'[1]4 pr._savarankiškos f-jos'!K160+'[1]6 pr._mokinio krepšelis'!K29+'[1]7 pr._kita dotacija'!K115+'[1]9 pr._įstaigų pajamos'!K71+'[1]11 pr._apyvartinės lėšos'!K42</f>
        <v>0</v>
      </c>
      <c r="K43" s="87">
        <f t="shared" si="1"/>
        <v>196.10000000000002</v>
      </c>
      <c r="L43" s="87">
        <f>'[1]4 pr._savarankiškos f-jos'!M160+'[1]6 pr._mokinio krepšelis'!M29+'[1]7 pr._kita dotacija'!M115+'[1]9 pr._įstaigų pajamos'!M71+'[1]11 pr._apyvartinės lėšos'!M42</f>
        <v>196.10000000000002</v>
      </c>
      <c r="M43" s="87">
        <f>'[1]4 pr._savarankiškos f-jos'!N160+'[1]6 pr._mokinio krepšelis'!N29+'[1]7 pr._kita dotacija'!N115+'[1]9 pr._įstaigų pajamos'!N71+'[1]11 pr._apyvartinės lėšos'!N42</f>
        <v>140.60000000000002</v>
      </c>
      <c r="N43" s="87">
        <f>'[1]4 pr._savarankiškos f-jos'!O160+'[1]6 pr._mokinio krepšelis'!O29+'[1]7 pr._kita dotacija'!O115+'[1]9 pr._įstaigų pajamos'!O71+'[1]11 pr._apyvartinės lėšos'!O42</f>
        <v>0</v>
      </c>
    </row>
    <row r="44" spans="1:14" ht="15" customHeight="1" x14ac:dyDescent="0.25">
      <c r="A44" s="6" t="s">
        <v>101</v>
      </c>
      <c r="B44" s="86" t="s">
        <v>47</v>
      </c>
      <c r="C44" s="17">
        <f>D44+F44</f>
        <v>346.1</v>
      </c>
      <c r="D44" s="17">
        <f>'[1]4 pr._savarankiškos f-jos'!E161+'[1]6 pr._mokinio krepšelis'!E30+'[1]7 pr._kita dotacija'!E117+'[1]9 pr._įstaigų pajamos'!E72+'[1]11 pr._apyvartinės lėšos'!E43</f>
        <v>346.1</v>
      </c>
      <c r="E44" s="17">
        <f>'[1]4 pr._savarankiškos f-jos'!F161+'[1]6 pr._mokinio krepšelis'!F30+'[1]7 pr._kita dotacija'!F117+'[1]9 pr._įstaigų pajamos'!F72+'[1]11 pr._apyvartinės lėšos'!F43</f>
        <v>247.1</v>
      </c>
      <c r="F44" s="17">
        <f>'[1]4 pr._savarankiškos f-jos'!G161+'[1]6 pr._mokinio krepšelis'!G30+'[1]7 pr._kita dotacija'!G117+'[1]9 pr._įstaigų pajamos'!G72+'[1]11 pr._apyvartinės lėšos'!G43</f>
        <v>0</v>
      </c>
      <c r="G44" s="11">
        <f t="shared" si="0"/>
        <v>0</v>
      </c>
      <c r="H44" s="11">
        <f>'[1]4 pr._savarankiškos f-jos'!I161+'[1]6 pr._mokinio krepšelis'!I30+'[1]7 pr._kita dotacija'!I117+'[1]9 pr._įstaigų pajamos'!I72+'[1]11 pr._apyvartinės lėšos'!I43</f>
        <v>0</v>
      </c>
      <c r="I44" s="11">
        <f>'[1]4 pr._savarankiškos f-jos'!J161+'[1]6 pr._mokinio krepšelis'!J30+'[1]7 pr._kita dotacija'!J117+'[1]9 pr._įstaigų pajamos'!J72+'[1]11 pr._apyvartinės lėšos'!J43</f>
        <v>0</v>
      </c>
      <c r="J44" s="11">
        <f>'[1]4 pr._savarankiškos f-jos'!K161+'[1]6 pr._mokinio krepšelis'!K30+'[1]7 pr._kita dotacija'!K117+'[1]9 pr._įstaigų pajamos'!K72+'[1]11 pr._apyvartinės lėšos'!K43</f>
        <v>0</v>
      </c>
      <c r="K44" s="87">
        <f t="shared" si="1"/>
        <v>346.1</v>
      </c>
      <c r="L44" s="87">
        <f>'[1]4 pr._savarankiškos f-jos'!M161+'[1]6 pr._mokinio krepšelis'!M30+'[1]7 pr._kita dotacija'!M117+'[1]9 pr._įstaigų pajamos'!M72+'[1]11 pr._apyvartinės lėšos'!M43</f>
        <v>346.1</v>
      </c>
      <c r="M44" s="87">
        <f>'[1]4 pr._savarankiškos f-jos'!N161+'[1]6 pr._mokinio krepšelis'!N30+'[1]7 pr._kita dotacija'!N117+'[1]9 pr._įstaigų pajamos'!N72+'[1]11 pr._apyvartinės lėšos'!N43</f>
        <v>247.1</v>
      </c>
      <c r="N44" s="87">
        <f>'[1]4 pr._savarankiškos f-jos'!O161+'[1]6 pr._mokinio krepšelis'!O30+'[1]7 pr._kita dotacija'!O117+'[1]9 pr._įstaigų pajamos'!O72+'[1]11 pr._apyvartinės lėšos'!O43</f>
        <v>0</v>
      </c>
    </row>
    <row r="45" spans="1:14" ht="15" customHeight="1" x14ac:dyDescent="0.25">
      <c r="A45" s="6" t="s">
        <v>102</v>
      </c>
      <c r="B45" s="34" t="s">
        <v>394</v>
      </c>
      <c r="C45" s="17">
        <f>D45+F45</f>
        <v>301.10000000000008</v>
      </c>
      <c r="D45" s="17">
        <f>'[1]4 pr._savarankiškos f-jos'!E162+'[1]6 pr._mokinio krepšelis'!E31+'[1]7 pr._kita dotacija'!E119+'[1]9 pr._įstaigų pajamos'!E73+'[1]11 pr._apyvartinės lėšos'!E44</f>
        <v>301.10000000000008</v>
      </c>
      <c r="E45" s="17">
        <f>'[1]4 pr._savarankiškos f-jos'!F162+'[1]6 pr._mokinio krepšelis'!F31+'[1]7 pr._kita dotacija'!F119+'[1]9 pr._įstaigų pajamos'!F73+'[1]11 pr._apyvartinės lėšos'!F44</f>
        <v>212.6</v>
      </c>
      <c r="F45" s="17">
        <f>'[1]4 pr._savarankiškos f-jos'!G162+'[1]6 pr._mokinio krepšelis'!G31+'[1]7 pr._kita dotacija'!G119+'[1]9 pr._įstaigų pajamos'!G73+'[1]11 pr._apyvartinės lėšos'!G44</f>
        <v>0</v>
      </c>
      <c r="G45" s="11">
        <f t="shared" si="0"/>
        <v>0</v>
      </c>
      <c r="H45" s="11">
        <f>'[1]4 pr._savarankiškos f-jos'!I162+'[1]6 pr._mokinio krepšelis'!I31+'[1]7 pr._kita dotacija'!I119+'[1]9 pr._įstaigų pajamos'!I73+'[1]11 pr._apyvartinės lėšos'!I44</f>
        <v>0</v>
      </c>
      <c r="I45" s="11">
        <f>'[1]4 pr._savarankiškos f-jos'!J162+'[1]6 pr._mokinio krepšelis'!J31+'[1]7 pr._kita dotacija'!J119+'[1]9 pr._įstaigų pajamos'!J73+'[1]11 pr._apyvartinės lėšos'!J44</f>
        <v>0</v>
      </c>
      <c r="J45" s="11">
        <f>'[1]4 pr._savarankiškos f-jos'!K162+'[1]6 pr._mokinio krepšelis'!K31+'[1]7 pr._kita dotacija'!K119+'[1]9 pr._įstaigų pajamos'!K73+'[1]11 pr._apyvartinės lėšos'!K44</f>
        <v>0</v>
      </c>
      <c r="K45" s="87">
        <f t="shared" si="1"/>
        <v>301.10000000000008</v>
      </c>
      <c r="L45" s="87">
        <f>'[1]4 pr._savarankiškos f-jos'!M162+'[1]6 pr._mokinio krepšelis'!M31+'[1]7 pr._kita dotacija'!M119+'[1]9 pr._įstaigų pajamos'!M73+'[1]11 pr._apyvartinės lėšos'!M44</f>
        <v>301.10000000000008</v>
      </c>
      <c r="M45" s="87">
        <f>'[1]4 pr._savarankiškos f-jos'!N162+'[1]6 pr._mokinio krepšelis'!N31+'[1]7 pr._kita dotacija'!N119+'[1]9 pr._įstaigų pajamos'!N73+'[1]11 pr._apyvartinės lėšos'!N44</f>
        <v>212.6</v>
      </c>
      <c r="N45" s="87">
        <f>'[1]4 pr._savarankiškos f-jos'!O162+'[1]6 pr._mokinio krepšelis'!O31+'[1]7 pr._kita dotacija'!O119+'[1]9 pr._įstaigų pajamos'!O73+'[1]11 pr._apyvartinės lėšos'!O44</f>
        <v>0</v>
      </c>
    </row>
    <row r="46" spans="1:14" ht="15" customHeight="1" x14ac:dyDescent="0.25">
      <c r="A46" s="14" t="s">
        <v>103</v>
      </c>
      <c r="B46" s="30" t="s">
        <v>42</v>
      </c>
      <c r="C46" s="17">
        <f t="shared" si="3"/>
        <v>374.09999999999997</v>
      </c>
      <c r="D46" s="17">
        <f>'[1]4 pr._savarankiškos f-jos'!E163+'[1]6 pr._mokinio krepšelis'!E32+'[1]9 pr._įstaigų pajamos'!E74+'[1]7 pr._kita dotacija'!E121+'[1]11 pr._apyvartinės lėšos'!E45+'[1]11 pr._apyvartinės lėšos'!E95</f>
        <v>374.09999999999997</v>
      </c>
      <c r="E46" s="17">
        <f>'[1]4 pr._savarankiškos f-jos'!F163+'[1]6 pr._mokinio krepšelis'!F32+'[1]9 pr._įstaigų pajamos'!F74+'[1]7 pr._kita dotacija'!F121+'[1]11 pr._apyvartinės lėšos'!F45+'[1]11 pr._apyvartinės lėšos'!F95</f>
        <v>233.60000000000002</v>
      </c>
      <c r="F46" s="17">
        <f>'[1]4 pr._savarankiškos f-jos'!G163+'[1]6 pr._mokinio krepšelis'!G32+'[1]9 pr._įstaigų pajamos'!G74+'[1]7 pr._kita dotacija'!G121+'[1]11 pr._apyvartinės lėšos'!G45+'[1]11 pr._apyvartinės lėšos'!G95</f>
        <v>0</v>
      </c>
      <c r="G46" s="11">
        <f t="shared" si="0"/>
        <v>0</v>
      </c>
      <c r="H46" s="11">
        <f>'[1]4 pr._savarankiškos f-jos'!I163+'[1]6 pr._mokinio krepšelis'!I32+'[1]9 pr._įstaigų pajamos'!I74+'[1]7 pr._kita dotacija'!I121+'[1]11 pr._apyvartinės lėšos'!I45+'[1]11 pr._apyvartinės lėšos'!I95</f>
        <v>0</v>
      </c>
      <c r="I46" s="11">
        <f>'[1]4 pr._savarankiškos f-jos'!J163+'[1]6 pr._mokinio krepšelis'!J32+'[1]9 pr._įstaigų pajamos'!J74+'[1]7 pr._kita dotacija'!J121+'[1]11 pr._apyvartinės lėšos'!J45+'[1]11 pr._apyvartinės lėšos'!J95</f>
        <v>0</v>
      </c>
      <c r="J46" s="11">
        <f>'[1]4 pr._savarankiškos f-jos'!K163+'[1]6 pr._mokinio krepšelis'!K32+'[1]9 pr._įstaigų pajamos'!K74+'[1]7 pr._kita dotacija'!K121+'[1]11 pr._apyvartinės lėšos'!K45+'[1]11 pr._apyvartinės lėšos'!K95</f>
        <v>0</v>
      </c>
      <c r="K46" s="87">
        <f t="shared" si="1"/>
        <v>374.09999999999997</v>
      </c>
      <c r="L46" s="87">
        <f>'[1]4 pr._savarankiškos f-jos'!M163+'[1]6 pr._mokinio krepšelis'!M32+'[1]9 pr._įstaigų pajamos'!M74+'[1]7 pr._kita dotacija'!M121+'[1]11 pr._apyvartinės lėšos'!M45+'[1]11 pr._apyvartinės lėšos'!M95</f>
        <v>374.09999999999997</v>
      </c>
      <c r="M46" s="87">
        <f>'[1]4 pr._savarankiškos f-jos'!N163+'[1]6 pr._mokinio krepšelis'!N32+'[1]9 pr._įstaigų pajamos'!N74+'[1]7 pr._kita dotacija'!N121+'[1]11 pr._apyvartinės lėšos'!N45+'[1]11 pr._apyvartinės lėšos'!N95</f>
        <v>233.60000000000002</v>
      </c>
      <c r="N46" s="87">
        <f>'[1]4 pr._savarankiškos f-jos'!O163+'[1]6 pr._mokinio krepšelis'!O32+'[1]9 pr._įstaigų pajamos'!O74+'[1]7 pr._kita dotacija'!O121+'[1]11 pr._apyvartinės lėšos'!O45+'[1]11 pr._apyvartinės lėšos'!O95</f>
        <v>0</v>
      </c>
    </row>
    <row r="47" spans="1:14" ht="15" customHeight="1" x14ac:dyDescent="0.25">
      <c r="A47" s="14" t="s">
        <v>104</v>
      </c>
      <c r="B47" s="30" t="s">
        <v>395</v>
      </c>
      <c r="C47" s="17">
        <f>D47+F47</f>
        <v>242.4</v>
      </c>
      <c r="D47" s="17">
        <f>'[1]4 pr._savarankiškos f-jos'!E164+'[1]6 pr._mokinio krepšelis'!E33+'[1]7 pr._kita dotacija'!E123+'[1]9 pr._įstaigų pajamos'!E75+'[1]11 pr._apyvartinės lėšos'!E46+'[1]11 pr._apyvartinės lėšos'!E96</f>
        <v>242.4</v>
      </c>
      <c r="E47" s="17">
        <f>'[1]4 pr._savarankiškos f-jos'!F164+'[1]6 pr._mokinio krepšelis'!F33+'[1]7 pr._kita dotacija'!F123+'[1]9 pr._įstaigų pajamos'!F75+'[1]11 pr._apyvartinės lėšos'!F46+'[1]11 pr._apyvartinės lėšos'!F96</f>
        <v>141.80000000000001</v>
      </c>
      <c r="F47" s="17">
        <f>'[1]4 pr._savarankiškos f-jos'!G164+'[1]6 pr._mokinio krepšelis'!G33+'[1]7 pr._kita dotacija'!G123+'[1]9 pr._įstaigų pajamos'!G75+'[1]11 pr._apyvartinės lėšos'!G46+'[1]11 pr._apyvartinės lėšos'!G96</f>
        <v>0</v>
      </c>
      <c r="G47" s="11">
        <f t="shared" si="0"/>
        <v>0</v>
      </c>
      <c r="H47" s="11">
        <f>'[1]4 pr._savarankiškos f-jos'!I164+'[1]6 pr._mokinio krepšelis'!I33+'[1]7 pr._kita dotacija'!I123+'[1]9 pr._įstaigų pajamos'!I75+'[1]11 pr._apyvartinės lėšos'!I46+'[1]11 pr._apyvartinės lėšos'!I96</f>
        <v>0</v>
      </c>
      <c r="I47" s="11">
        <f>'[1]4 pr._savarankiškos f-jos'!J164+'[1]6 pr._mokinio krepšelis'!J33+'[1]7 pr._kita dotacija'!J123+'[1]9 pr._įstaigų pajamos'!J75+'[1]11 pr._apyvartinės lėšos'!J46+'[1]11 pr._apyvartinės lėšos'!J96</f>
        <v>0</v>
      </c>
      <c r="J47" s="11">
        <f>'[1]4 pr._savarankiškos f-jos'!K164+'[1]6 pr._mokinio krepšelis'!K33+'[1]7 pr._kita dotacija'!K123+'[1]9 pr._įstaigų pajamos'!K75+'[1]11 pr._apyvartinės lėšos'!K46+'[1]11 pr._apyvartinės lėšos'!K96</f>
        <v>0</v>
      </c>
      <c r="K47" s="87">
        <f t="shared" si="1"/>
        <v>242.4</v>
      </c>
      <c r="L47" s="87">
        <f>'[1]4 pr._savarankiškos f-jos'!M164+'[1]6 pr._mokinio krepšelis'!M33+'[1]7 pr._kita dotacija'!M123+'[1]9 pr._įstaigų pajamos'!M75+'[1]11 pr._apyvartinės lėšos'!M46+'[1]11 pr._apyvartinės lėšos'!M96</f>
        <v>242.4</v>
      </c>
      <c r="M47" s="87">
        <f>'[1]4 pr._savarankiškos f-jos'!N164+'[1]6 pr._mokinio krepšelis'!N33+'[1]7 pr._kita dotacija'!N123+'[1]9 pr._įstaigų pajamos'!N75+'[1]11 pr._apyvartinės lėšos'!N46+'[1]11 pr._apyvartinės lėšos'!N96</f>
        <v>141.80000000000001</v>
      </c>
      <c r="N47" s="87">
        <f>'[1]4 pr._savarankiškos f-jos'!O164+'[1]6 pr._mokinio krepšelis'!O33+'[1]7 pr._kita dotacija'!O123+'[1]9 pr._įstaigų pajamos'!O75+'[1]11 pr._apyvartinės lėšos'!O46+'[1]11 pr._apyvartinės lėšos'!O96</f>
        <v>0</v>
      </c>
    </row>
    <row r="48" spans="1:14" ht="15" customHeight="1" x14ac:dyDescent="0.25">
      <c r="A48" s="33" t="s">
        <v>105</v>
      </c>
      <c r="B48" s="86" t="s">
        <v>41</v>
      </c>
      <c r="C48" s="17">
        <f t="shared" si="3"/>
        <v>200.39999999999998</v>
      </c>
      <c r="D48" s="17">
        <f>'[1]4 pr._savarankiškos f-jos'!E165+'[1]6 pr._mokinio krepšelis'!E34+'[1]9 pr._įstaigų pajamos'!E76+'[1]7 pr._kita dotacija'!E125+'[1]11 pr._apyvartinės lėšos'!E47+'[1]11 pr._apyvartinės lėšos'!E97</f>
        <v>200.39999999999998</v>
      </c>
      <c r="E48" s="17">
        <f>'[1]4 pr._savarankiškos f-jos'!F165+'[1]6 pr._mokinio krepšelis'!F34+'[1]9 pr._įstaigų pajamos'!F76+'[1]7 pr._kita dotacija'!F125+'[1]11 pr._apyvartinės lėšos'!F47+'[1]11 pr._apyvartinės lėšos'!F97</f>
        <v>119.19999999999999</v>
      </c>
      <c r="F48" s="17">
        <f>'[1]4 pr._savarankiškos f-jos'!G165+'[1]6 pr._mokinio krepšelis'!G34+'[1]9 pr._įstaigų pajamos'!G76+'[1]7 pr._kita dotacija'!G125+'[1]11 pr._apyvartinės lėšos'!G47+'[1]11 pr._apyvartinės lėšos'!G97</f>
        <v>0</v>
      </c>
      <c r="G48" s="11">
        <f t="shared" si="0"/>
        <v>0</v>
      </c>
      <c r="H48" s="11">
        <f>'[1]4 pr._savarankiškos f-jos'!I165+'[1]6 pr._mokinio krepšelis'!I34+'[1]9 pr._įstaigų pajamos'!I76+'[1]7 pr._kita dotacija'!I125+'[1]11 pr._apyvartinės lėšos'!I47+'[1]11 pr._apyvartinės lėšos'!I97</f>
        <v>0</v>
      </c>
      <c r="I48" s="11">
        <f>'[1]4 pr._savarankiškos f-jos'!J165+'[1]6 pr._mokinio krepšelis'!J34+'[1]9 pr._įstaigų pajamos'!J76+'[1]7 pr._kita dotacija'!J125+'[1]11 pr._apyvartinės lėšos'!J47+'[1]11 pr._apyvartinės lėšos'!J97</f>
        <v>0</v>
      </c>
      <c r="J48" s="11">
        <f>'[1]4 pr._savarankiškos f-jos'!K165+'[1]6 pr._mokinio krepšelis'!K34+'[1]9 pr._įstaigų pajamos'!K76+'[1]7 pr._kita dotacija'!K125+'[1]11 pr._apyvartinės lėšos'!K47+'[1]11 pr._apyvartinės lėšos'!K97</f>
        <v>0</v>
      </c>
      <c r="K48" s="87">
        <f t="shared" si="1"/>
        <v>200.39999999999998</v>
      </c>
      <c r="L48" s="87">
        <f>'[1]4 pr._savarankiškos f-jos'!M165+'[1]6 pr._mokinio krepšelis'!M34+'[1]9 pr._įstaigų pajamos'!M76+'[1]7 pr._kita dotacija'!M125+'[1]11 pr._apyvartinės lėšos'!M47+'[1]11 pr._apyvartinės lėšos'!M97</f>
        <v>200.39999999999998</v>
      </c>
      <c r="M48" s="87">
        <f>'[1]4 pr._savarankiškos f-jos'!N165+'[1]6 pr._mokinio krepšelis'!N34+'[1]9 pr._įstaigų pajamos'!N76+'[1]7 pr._kita dotacija'!N125+'[1]11 pr._apyvartinės lėšos'!N47+'[1]11 pr._apyvartinės lėšos'!N97</f>
        <v>119.19999999999999</v>
      </c>
      <c r="N48" s="87">
        <f>'[1]4 pr._savarankiškos f-jos'!O165+'[1]6 pr._mokinio krepšelis'!O34+'[1]9 pr._įstaigų pajamos'!O76+'[1]7 pr._kita dotacija'!O125+'[1]11 pr._apyvartinės lėšos'!O47+'[1]11 pr._apyvartinės lėšos'!O97</f>
        <v>0</v>
      </c>
    </row>
    <row r="49" spans="1:14" ht="15" customHeight="1" x14ac:dyDescent="0.25">
      <c r="A49" s="6" t="s">
        <v>106</v>
      </c>
      <c r="B49" s="30" t="s">
        <v>161</v>
      </c>
      <c r="C49" s="17">
        <f t="shared" si="3"/>
        <v>196.6</v>
      </c>
      <c r="D49" s="17">
        <f>'[1]4 pr._savarankiškos f-jos'!E166+'[1]6 pr._mokinio krepšelis'!E35+'[1]9 pr._įstaigų pajamos'!E77+'[1]7 pr._kita dotacija'!E127+'[1]11 pr._apyvartinės lėšos'!E98</f>
        <v>196.6</v>
      </c>
      <c r="E49" s="17">
        <f>'[1]4 pr._savarankiškos f-jos'!F166+'[1]6 pr._mokinio krepšelis'!F35+'[1]9 pr._įstaigų pajamos'!F77+'[1]7 pr._kita dotacija'!F127+'[1]11 pr._apyvartinės lėšos'!F98</f>
        <v>131.80000000000001</v>
      </c>
      <c r="F49" s="17">
        <f>'[1]4 pr._savarankiškos f-jos'!G166+'[1]6 pr._mokinio krepšelis'!G35+'[1]9 pr._įstaigų pajamos'!G77+'[1]7 pr._kita dotacija'!G127+'[1]11 pr._apyvartinės lėšos'!G98</f>
        <v>0</v>
      </c>
      <c r="G49" s="11">
        <f t="shared" si="0"/>
        <v>0</v>
      </c>
      <c r="H49" s="11">
        <f>'[1]4 pr._savarankiškos f-jos'!I166+'[1]6 pr._mokinio krepšelis'!I35+'[1]9 pr._įstaigų pajamos'!I77+'[1]7 pr._kita dotacija'!I127+'[1]11 pr._apyvartinės lėšos'!I98</f>
        <v>0</v>
      </c>
      <c r="I49" s="11">
        <f>'[1]4 pr._savarankiškos f-jos'!J166+'[1]6 pr._mokinio krepšelis'!J35+'[1]9 pr._įstaigų pajamos'!J77+'[1]7 pr._kita dotacija'!J127+'[1]11 pr._apyvartinės lėšos'!J98</f>
        <v>0</v>
      </c>
      <c r="J49" s="11">
        <f>'[1]4 pr._savarankiškos f-jos'!K166+'[1]6 pr._mokinio krepšelis'!K35+'[1]9 pr._įstaigų pajamos'!K77+'[1]7 pr._kita dotacija'!K127+'[1]11 pr._apyvartinės lėšos'!K98</f>
        <v>0</v>
      </c>
      <c r="K49" s="87">
        <f t="shared" si="1"/>
        <v>196.6</v>
      </c>
      <c r="L49" s="87">
        <f>'[1]4 pr._savarankiškos f-jos'!M166+'[1]6 pr._mokinio krepšelis'!M35+'[1]9 pr._įstaigų pajamos'!M77+'[1]7 pr._kita dotacija'!M127+'[1]11 pr._apyvartinės lėšos'!M98</f>
        <v>196.6</v>
      </c>
      <c r="M49" s="87">
        <f>'[1]4 pr._savarankiškos f-jos'!N166+'[1]6 pr._mokinio krepšelis'!N35+'[1]9 pr._įstaigų pajamos'!N77+'[1]7 pr._kita dotacija'!N127+'[1]11 pr._apyvartinės lėšos'!N98</f>
        <v>131.80000000000001</v>
      </c>
      <c r="N49" s="87">
        <f>'[1]4 pr._savarankiškos f-jos'!O166+'[1]6 pr._mokinio krepšelis'!O35+'[1]9 pr._įstaigų pajamos'!O77+'[1]7 pr._kita dotacija'!O127+'[1]11 pr._apyvartinės lėšos'!O98</f>
        <v>0</v>
      </c>
    </row>
    <row r="50" spans="1:14" ht="15" customHeight="1" x14ac:dyDescent="0.25">
      <c r="A50" s="6" t="s">
        <v>107</v>
      </c>
      <c r="B50" s="30" t="s">
        <v>153</v>
      </c>
      <c r="C50" s="17">
        <f t="shared" si="3"/>
        <v>549.29999999999995</v>
      </c>
      <c r="D50" s="17">
        <f>'[1]4 pr._savarankiškos f-jos'!E167+'[1]6 pr._mokinio krepšelis'!E36+'[1]9 pr._įstaigų pajamos'!E78+'[1]7 pr._kita dotacija'!E129+'[1]11 pr._apyvartinės lėšos'!E48+'[1]11 pr._apyvartinės lėšos'!E99</f>
        <v>549.29999999999995</v>
      </c>
      <c r="E50" s="17">
        <f>'[1]4 pr._savarankiškos f-jos'!F167+'[1]6 pr._mokinio krepšelis'!F36+'[1]9 pr._įstaigų pajamos'!F78+'[1]7 pr._kita dotacija'!F129+'[1]11 pr._apyvartinės lėšos'!F48+'[1]11 pr._apyvartinės lėšos'!F99</f>
        <v>287.00000000000006</v>
      </c>
      <c r="F50" s="17">
        <f>'[1]4 pr._savarankiškos f-jos'!G167+'[1]6 pr._mokinio krepšelis'!G36+'[1]9 pr._įstaigų pajamos'!G78+'[1]7 pr._kita dotacija'!G129+'[1]11 pr._apyvartinės lėšos'!G48+'[1]11 pr._apyvartinės lėšos'!G99</f>
        <v>0</v>
      </c>
      <c r="G50" s="11">
        <f t="shared" si="0"/>
        <v>0</v>
      </c>
      <c r="H50" s="11">
        <f>'[1]4 pr._savarankiškos f-jos'!I167+'[1]6 pr._mokinio krepšelis'!I36+'[1]9 pr._įstaigų pajamos'!I78+'[1]7 pr._kita dotacija'!I129+'[1]11 pr._apyvartinės lėšos'!I48+'[1]11 pr._apyvartinės lėšos'!I99</f>
        <v>0</v>
      </c>
      <c r="I50" s="11">
        <f>'[1]4 pr._savarankiškos f-jos'!J167+'[1]6 pr._mokinio krepšelis'!J36+'[1]9 pr._įstaigų pajamos'!J78+'[1]7 pr._kita dotacija'!J129+'[1]11 pr._apyvartinės lėšos'!J48+'[1]11 pr._apyvartinės lėšos'!J99</f>
        <v>0</v>
      </c>
      <c r="J50" s="11">
        <f>'[1]4 pr._savarankiškos f-jos'!K167+'[1]6 pr._mokinio krepšelis'!K36+'[1]9 pr._įstaigų pajamos'!K78+'[1]7 pr._kita dotacija'!K129+'[1]11 pr._apyvartinės lėšos'!K48+'[1]11 pr._apyvartinės lėšos'!K99</f>
        <v>0</v>
      </c>
      <c r="K50" s="87">
        <f t="shared" si="1"/>
        <v>549.29999999999995</v>
      </c>
      <c r="L50" s="87">
        <f>'[1]4 pr._savarankiškos f-jos'!M167+'[1]6 pr._mokinio krepšelis'!M36+'[1]9 pr._įstaigų pajamos'!M78+'[1]7 pr._kita dotacija'!M129+'[1]11 pr._apyvartinės lėšos'!M48+'[1]11 pr._apyvartinės lėšos'!M99</f>
        <v>549.29999999999995</v>
      </c>
      <c r="M50" s="87">
        <f>'[1]4 pr._savarankiškos f-jos'!N167+'[1]6 pr._mokinio krepšelis'!N36+'[1]9 pr._įstaigų pajamos'!N78+'[1]7 pr._kita dotacija'!N129+'[1]11 pr._apyvartinės lėšos'!N48+'[1]11 pr._apyvartinės lėšos'!N99</f>
        <v>287.00000000000006</v>
      </c>
      <c r="N50" s="87">
        <f>'[1]4 pr._savarankiškos f-jos'!O167+'[1]6 pr._mokinio krepšelis'!O36+'[1]9 pr._įstaigų pajamos'!O78+'[1]7 pr._kita dotacija'!O129+'[1]11 pr._apyvartinės lėšos'!O48+'[1]11 pr._apyvartinės lėšos'!O99</f>
        <v>0</v>
      </c>
    </row>
    <row r="51" spans="1:14" ht="15" customHeight="1" x14ac:dyDescent="0.25">
      <c r="A51" s="6" t="s">
        <v>108</v>
      </c>
      <c r="B51" s="30" t="s">
        <v>34</v>
      </c>
      <c r="C51" s="17">
        <f t="shared" si="3"/>
        <v>287.49999999999994</v>
      </c>
      <c r="D51" s="17">
        <f>'[1]4 pr._savarankiškos f-jos'!E168+'[1]6 pr._mokinio krepšelis'!E37+'[1]9 pr._įstaigų pajamos'!E79+'[1]7 pr._kita dotacija'!E131+'[1]11 pr._apyvartinės lėšos'!E49+'[1]11 pr._apyvartinės lėšos'!E100</f>
        <v>287.49999999999994</v>
      </c>
      <c r="E51" s="17">
        <f>'[1]4 pr._savarankiškos f-jos'!F168+'[1]6 pr._mokinio krepšelis'!F37+'[1]9 pr._įstaigų pajamos'!F79+'[1]7 pr._kita dotacija'!F131+'[1]11 pr._apyvartinės lėšos'!F49+'[1]11 pr._apyvartinės lėšos'!F100</f>
        <v>170.79999999999998</v>
      </c>
      <c r="F51" s="17">
        <f>'[1]4 pr._savarankiškos f-jos'!G168+'[1]6 pr._mokinio krepšelis'!G37+'[1]9 pr._įstaigų pajamos'!G79+'[1]7 pr._kita dotacija'!G131+'[1]11 pr._apyvartinės lėšos'!G49+'[1]11 pr._apyvartinės lėšos'!G100</f>
        <v>0</v>
      </c>
      <c r="G51" s="11">
        <f t="shared" si="0"/>
        <v>0</v>
      </c>
      <c r="H51" s="11">
        <f>'[1]4 pr._savarankiškos f-jos'!I168+'[1]6 pr._mokinio krepšelis'!I37+'[1]9 pr._įstaigų pajamos'!I79+'[1]7 pr._kita dotacija'!I131+'[1]11 pr._apyvartinės lėšos'!I49+'[1]11 pr._apyvartinės lėšos'!I100</f>
        <v>0</v>
      </c>
      <c r="I51" s="11">
        <f>'[1]4 pr._savarankiškos f-jos'!J168+'[1]6 pr._mokinio krepšelis'!J37+'[1]9 pr._įstaigų pajamos'!J79+'[1]7 pr._kita dotacija'!J131+'[1]11 pr._apyvartinės lėšos'!J49+'[1]11 pr._apyvartinės lėšos'!J100</f>
        <v>0</v>
      </c>
      <c r="J51" s="11">
        <f>'[1]4 pr._savarankiškos f-jos'!K168+'[1]6 pr._mokinio krepšelis'!K37+'[1]9 pr._įstaigų pajamos'!K79+'[1]7 pr._kita dotacija'!K131+'[1]11 pr._apyvartinės lėšos'!K49+'[1]11 pr._apyvartinės lėšos'!K100</f>
        <v>0</v>
      </c>
      <c r="K51" s="87">
        <f t="shared" si="1"/>
        <v>287.49999999999994</v>
      </c>
      <c r="L51" s="87">
        <f>'[1]4 pr._savarankiškos f-jos'!M168+'[1]6 pr._mokinio krepšelis'!M37+'[1]9 pr._įstaigų pajamos'!M79+'[1]7 pr._kita dotacija'!M131+'[1]11 pr._apyvartinės lėšos'!M49+'[1]11 pr._apyvartinės lėšos'!M100</f>
        <v>287.49999999999994</v>
      </c>
      <c r="M51" s="87">
        <f>'[1]4 pr._savarankiškos f-jos'!N168+'[1]6 pr._mokinio krepšelis'!N37+'[1]9 pr._įstaigų pajamos'!N79+'[1]7 pr._kita dotacija'!N131+'[1]11 pr._apyvartinės lėšos'!N49+'[1]11 pr._apyvartinės lėšos'!N100</f>
        <v>170.79999999999998</v>
      </c>
      <c r="N51" s="87">
        <f>'[1]4 pr._savarankiškos f-jos'!O168+'[1]6 pr._mokinio krepšelis'!O37+'[1]9 pr._įstaigų pajamos'!O79+'[1]7 pr._kita dotacija'!O131+'[1]11 pr._apyvartinės lėšos'!O49+'[1]11 pr._apyvartinės lėšos'!O100</f>
        <v>0</v>
      </c>
    </row>
    <row r="52" spans="1:14" ht="15" customHeight="1" x14ac:dyDescent="0.25">
      <c r="A52" s="6" t="s">
        <v>109</v>
      </c>
      <c r="B52" s="30" t="s">
        <v>36</v>
      </c>
      <c r="C52" s="17">
        <f t="shared" si="3"/>
        <v>314.10000000000008</v>
      </c>
      <c r="D52" s="17">
        <f>'[1]4 pr._savarankiškos f-jos'!E169+'[1]6 pr._mokinio krepšelis'!E38+'[1]9 pr._įstaigų pajamos'!E80+'[1]7 pr._kita dotacija'!E133+'[1]11 pr._apyvartinės lėšos'!E50+'[1]11 pr._apyvartinės lėšos'!E101</f>
        <v>314.10000000000008</v>
      </c>
      <c r="E52" s="17">
        <f>'[1]4 pr._savarankiškos f-jos'!F169+'[1]6 pr._mokinio krepšelis'!F38+'[1]9 pr._įstaigų pajamos'!F80+'[1]7 pr._kita dotacija'!F133+'[1]11 pr._apyvartinės lėšos'!F50+'[1]11 pr._apyvartinės lėšos'!F101</f>
        <v>180.1</v>
      </c>
      <c r="F52" s="17">
        <f>'[1]4 pr._savarankiškos f-jos'!G169+'[1]6 pr._mokinio krepšelis'!G38+'[1]9 pr._įstaigų pajamos'!G80+'[1]7 pr._kita dotacija'!G133+'[1]11 pr._apyvartinės lėšos'!G50+'[1]11 pr._apyvartinės lėšos'!G101</f>
        <v>0</v>
      </c>
      <c r="G52" s="11">
        <f t="shared" si="0"/>
        <v>0</v>
      </c>
      <c r="H52" s="11">
        <f>'[1]4 pr._savarankiškos f-jos'!I169+'[1]6 pr._mokinio krepšelis'!I38+'[1]9 pr._įstaigų pajamos'!I80+'[1]7 pr._kita dotacija'!I133+'[1]11 pr._apyvartinės lėšos'!I50+'[1]11 pr._apyvartinės lėšos'!I101</f>
        <v>0</v>
      </c>
      <c r="I52" s="11">
        <f>'[1]4 pr._savarankiškos f-jos'!J169+'[1]6 pr._mokinio krepšelis'!J38+'[1]9 pr._įstaigų pajamos'!J80+'[1]7 pr._kita dotacija'!J133+'[1]11 pr._apyvartinės lėšos'!J50+'[1]11 pr._apyvartinės lėšos'!J101</f>
        <v>0</v>
      </c>
      <c r="J52" s="11">
        <f>'[1]4 pr._savarankiškos f-jos'!K169+'[1]6 pr._mokinio krepšelis'!K38+'[1]9 pr._įstaigų pajamos'!K80+'[1]7 pr._kita dotacija'!K133+'[1]11 pr._apyvartinės lėšos'!K50+'[1]11 pr._apyvartinės lėšos'!K101</f>
        <v>0</v>
      </c>
      <c r="K52" s="87">
        <f t="shared" si="1"/>
        <v>314.10000000000008</v>
      </c>
      <c r="L52" s="87">
        <f>'[1]4 pr._savarankiškos f-jos'!M169+'[1]6 pr._mokinio krepšelis'!M38+'[1]9 pr._įstaigų pajamos'!M80+'[1]7 pr._kita dotacija'!M133+'[1]11 pr._apyvartinės lėšos'!M50+'[1]11 pr._apyvartinės lėšos'!M101</f>
        <v>314.10000000000008</v>
      </c>
      <c r="M52" s="87">
        <f>'[1]4 pr._savarankiškos f-jos'!N169+'[1]6 pr._mokinio krepšelis'!N38+'[1]9 pr._įstaigų pajamos'!N80+'[1]7 pr._kita dotacija'!N133+'[1]11 pr._apyvartinės lėšos'!N50+'[1]11 pr._apyvartinės lėšos'!N101</f>
        <v>180.1</v>
      </c>
      <c r="N52" s="87">
        <f>'[1]4 pr._savarankiškos f-jos'!O169+'[1]6 pr._mokinio krepšelis'!O38+'[1]9 pr._įstaigų pajamos'!O80+'[1]7 pr._kita dotacija'!O133+'[1]11 pr._apyvartinės lėšos'!O50+'[1]11 pr._apyvartinės lėšos'!O101</f>
        <v>0</v>
      </c>
    </row>
    <row r="53" spans="1:14" ht="15" customHeight="1" x14ac:dyDescent="0.25">
      <c r="A53" s="6" t="s">
        <v>155</v>
      </c>
      <c r="B53" s="30" t="s">
        <v>38</v>
      </c>
      <c r="C53" s="17">
        <f t="shared" si="3"/>
        <v>548.50000000000011</v>
      </c>
      <c r="D53" s="17">
        <f>'[1]4 pr._savarankiškos f-jos'!E170+'[1]6 pr._mokinio krepšelis'!E39+'[1]9 pr._įstaigų pajamos'!E81+'[1]7 pr._kita dotacija'!E135+'[1]11 pr._apyvartinės lėšos'!E51+'[1]11 pr._apyvartinės lėšos'!E102</f>
        <v>548.50000000000011</v>
      </c>
      <c r="E53" s="17">
        <f>'[1]4 pr._savarankiškos f-jos'!F170+'[1]6 pr._mokinio krepšelis'!F39+'[1]9 pr._įstaigų pajamos'!F81+'[1]7 pr._kita dotacija'!F135+'[1]11 pr._apyvartinės lėšos'!F51+'[1]11 pr._apyvartinės lėšos'!F102</f>
        <v>308.60000000000002</v>
      </c>
      <c r="F53" s="17">
        <f>'[1]4 pr._savarankiškos f-jos'!G170+'[1]6 pr._mokinio krepšelis'!G39+'[1]9 pr._įstaigų pajamos'!G81+'[1]7 pr._kita dotacija'!G135+'[1]11 pr._apyvartinės lėšos'!G51+'[1]11 pr._apyvartinės lėšos'!G102</f>
        <v>0</v>
      </c>
      <c r="G53" s="11">
        <f t="shared" si="0"/>
        <v>0</v>
      </c>
      <c r="H53" s="11">
        <f>'[1]4 pr._savarankiškos f-jos'!I170+'[1]6 pr._mokinio krepšelis'!I39+'[1]9 pr._įstaigų pajamos'!I81+'[1]7 pr._kita dotacija'!I135+'[1]11 pr._apyvartinės lėšos'!I51+'[1]11 pr._apyvartinės lėšos'!I102</f>
        <v>0</v>
      </c>
      <c r="I53" s="11">
        <f>'[1]4 pr._savarankiškos f-jos'!J170+'[1]6 pr._mokinio krepšelis'!J39+'[1]9 pr._įstaigų pajamos'!J81+'[1]7 pr._kita dotacija'!J135+'[1]11 pr._apyvartinės lėšos'!J51+'[1]11 pr._apyvartinės lėšos'!J102</f>
        <v>0</v>
      </c>
      <c r="J53" s="11">
        <f>'[1]4 pr._savarankiškos f-jos'!K170+'[1]6 pr._mokinio krepšelis'!K39+'[1]9 pr._įstaigų pajamos'!K81+'[1]7 pr._kita dotacija'!K135+'[1]11 pr._apyvartinės lėšos'!K51+'[1]11 pr._apyvartinės lėšos'!K102</f>
        <v>0</v>
      </c>
      <c r="K53" s="87">
        <f t="shared" si="1"/>
        <v>548.50000000000011</v>
      </c>
      <c r="L53" s="87">
        <f>'[1]4 pr._savarankiškos f-jos'!M170+'[1]6 pr._mokinio krepšelis'!M39+'[1]9 pr._įstaigų pajamos'!M81+'[1]7 pr._kita dotacija'!M135+'[1]11 pr._apyvartinės lėšos'!M51+'[1]11 pr._apyvartinės lėšos'!M102</f>
        <v>548.50000000000011</v>
      </c>
      <c r="M53" s="87">
        <f>'[1]4 pr._savarankiškos f-jos'!N170+'[1]6 pr._mokinio krepšelis'!N39+'[1]9 pr._įstaigų pajamos'!N81+'[1]7 pr._kita dotacija'!N135+'[1]11 pr._apyvartinės lėšos'!N51+'[1]11 pr._apyvartinės lėšos'!N102</f>
        <v>308.60000000000002</v>
      </c>
      <c r="N53" s="87">
        <f>'[1]4 pr._savarankiškos f-jos'!O170+'[1]6 pr._mokinio krepšelis'!O39+'[1]9 pr._įstaigų pajamos'!O81+'[1]7 pr._kita dotacija'!O135+'[1]11 pr._apyvartinės lėšos'!O51+'[1]11 pr._apyvartinės lėšos'!O102</f>
        <v>0</v>
      </c>
    </row>
    <row r="54" spans="1:14" ht="15" customHeight="1" x14ac:dyDescent="0.25">
      <c r="A54" s="6" t="s">
        <v>156</v>
      </c>
      <c r="B54" s="30" t="s">
        <v>37</v>
      </c>
      <c r="C54" s="17">
        <f t="shared" si="3"/>
        <v>310.49999999999994</v>
      </c>
      <c r="D54" s="17">
        <f>'[1]4 pr._savarankiškos f-jos'!E171+'[1]6 pr._mokinio krepšelis'!E40+'[1]9 pr._įstaigų pajamos'!E82+'[1]7 pr._kita dotacija'!E137+'[1]11 pr._apyvartinės lėšos'!E103+'[1]11 pr._apyvartinės lėšos'!E52</f>
        <v>310.49999999999994</v>
      </c>
      <c r="E54" s="17">
        <f>'[1]4 pr._savarankiškos f-jos'!F171+'[1]6 pr._mokinio krepšelis'!F40+'[1]9 pr._įstaigų pajamos'!F82+'[1]7 pr._kita dotacija'!F137+'[1]11 pr._apyvartinės lėšos'!F103+'[1]11 pr._apyvartinės lėšos'!F52</f>
        <v>184.7</v>
      </c>
      <c r="F54" s="17">
        <f>'[1]4 pr._savarankiškos f-jos'!G171+'[1]6 pr._mokinio krepšelis'!G40+'[1]9 pr._įstaigų pajamos'!G82+'[1]7 pr._kita dotacija'!G137+'[1]11 pr._apyvartinės lėšos'!G103+'[1]11 pr._apyvartinės lėšos'!G52</f>
        <v>0</v>
      </c>
      <c r="G54" s="11">
        <f t="shared" si="0"/>
        <v>0</v>
      </c>
      <c r="H54" s="11">
        <f>'[1]4 pr._savarankiškos f-jos'!I171+'[1]6 pr._mokinio krepšelis'!I40+'[1]9 pr._įstaigų pajamos'!I82+'[1]7 pr._kita dotacija'!I137+'[1]11 pr._apyvartinės lėšos'!I103+'[1]11 pr._apyvartinės lėšos'!I52</f>
        <v>0</v>
      </c>
      <c r="I54" s="11">
        <f>'[1]4 pr._savarankiškos f-jos'!J171+'[1]6 pr._mokinio krepšelis'!J40+'[1]9 pr._įstaigų pajamos'!J82+'[1]7 pr._kita dotacija'!J137+'[1]11 pr._apyvartinės lėšos'!J103+'[1]11 pr._apyvartinės lėšos'!J52</f>
        <v>0</v>
      </c>
      <c r="J54" s="11">
        <f>'[1]4 pr._savarankiškos f-jos'!K171+'[1]6 pr._mokinio krepšelis'!K40+'[1]9 pr._įstaigų pajamos'!K82+'[1]7 pr._kita dotacija'!K137+'[1]11 pr._apyvartinės lėšos'!K103+'[1]11 pr._apyvartinės lėšos'!K52</f>
        <v>0</v>
      </c>
      <c r="K54" s="87">
        <f t="shared" si="1"/>
        <v>310.49999999999994</v>
      </c>
      <c r="L54" s="87">
        <f>'[1]4 pr._savarankiškos f-jos'!M171+'[1]6 pr._mokinio krepšelis'!M40+'[1]9 pr._įstaigų pajamos'!M82+'[1]7 pr._kita dotacija'!M137+'[1]11 pr._apyvartinės lėšos'!M103+'[1]11 pr._apyvartinės lėšos'!M52</f>
        <v>310.49999999999994</v>
      </c>
      <c r="M54" s="87">
        <f>'[1]4 pr._savarankiškos f-jos'!N171+'[1]6 pr._mokinio krepšelis'!N40+'[1]9 pr._įstaigų pajamos'!N82+'[1]7 pr._kita dotacija'!N137+'[1]11 pr._apyvartinės lėšos'!N103+'[1]11 pr._apyvartinės lėšos'!N52</f>
        <v>184.7</v>
      </c>
      <c r="N54" s="87">
        <f>'[1]4 pr._savarankiškos f-jos'!O171+'[1]6 pr._mokinio krepšelis'!O40+'[1]9 pr._įstaigų pajamos'!O82+'[1]7 pr._kita dotacija'!O137+'[1]11 pr._apyvartinės lėšos'!O103+'[1]11 pr._apyvartinės lėšos'!O52</f>
        <v>0</v>
      </c>
    </row>
    <row r="55" spans="1:14" ht="15" customHeight="1" x14ac:dyDescent="0.25">
      <c r="A55" s="6" t="s">
        <v>110</v>
      </c>
      <c r="B55" s="36" t="s">
        <v>35</v>
      </c>
      <c r="C55" s="17">
        <f t="shared" si="3"/>
        <v>545.9</v>
      </c>
      <c r="D55" s="17">
        <f>'[1]4 pr._savarankiškos f-jos'!E172+'[1]6 pr._mokinio krepšelis'!E41+'[1]9 pr._įstaigų pajamos'!E83+'[1]7 pr._kita dotacija'!E139+'[1]11 pr._apyvartinės lėšos'!E53+'[1]11 pr._apyvartinės lėšos'!E104</f>
        <v>545.9</v>
      </c>
      <c r="E55" s="17">
        <f>'[1]4 pr._savarankiškos f-jos'!F172+'[1]6 pr._mokinio krepšelis'!F41+'[1]9 pr._įstaigų pajamos'!F83+'[1]7 pr._kita dotacija'!F139+'[1]11 pr._apyvartinės lėšos'!F53+'[1]11 pr._apyvartinės lėšos'!F104</f>
        <v>281.79999999999995</v>
      </c>
      <c r="F55" s="17">
        <f>'[1]4 pr._savarankiškos f-jos'!G172+'[1]6 pr._mokinio krepšelis'!G41+'[1]9 pr._įstaigų pajamos'!G83+'[1]7 pr._kita dotacija'!G139+'[1]11 pr._apyvartinės lėšos'!G53+'[1]11 pr._apyvartinės lėšos'!G104</f>
        <v>0</v>
      </c>
      <c r="G55" s="11">
        <f t="shared" si="0"/>
        <v>0</v>
      </c>
      <c r="H55" s="11">
        <f>'[1]4 pr._savarankiškos f-jos'!I172+'[1]6 pr._mokinio krepšelis'!I41+'[1]9 pr._įstaigų pajamos'!I83+'[1]7 pr._kita dotacija'!I139+'[1]11 pr._apyvartinės lėšos'!I53+'[1]11 pr._apyvartinės lėšos'!I104</f>
        <v>0</v>
      </c>
      <c r="I55" s="11">
        <f>'[1]4 pr._savarankiškos f-jos'!J172+'[1]6 pr._mokinio krepšelis'!J41+'[1]9 pr._įstaigų pajamos'!J83+'[1]7 pr._kita dotacija'!J139+'[1]11 pr._apyvartinės lėšos'!J53+'[1]11 pr._apyvartinės lėšos'!J104</f>
        <v>0</v>
      </c>
      <c r="J55" s="11">
        <f>'[1]4 pr._savarankiškos f-jos'!K172+'[1]6 pr._mokinio krepšelis'!K41+'[1]9 pr._įstaigų pajamos'!K83+'[1]7 pr._kita dotacija'!K139+'[1]11 pr._apyvartinės lėšos'!K53+'[1]11 pr._apyvartinės lėšos'!K104</f>
        <v>0</v>
      </c>
      <c r="K55" s="87">
        <f t="shared" si="1"/>
        <v>545.9</v>
      </c>
      <c r="L55" s="87">
        <f>'[1]4 pr._savarankiškos f-jos'!M172+'[1]6 pr._mokinio krepšelis'!M41+'[1]9 pr._įstaigų pajamos'!M83+'[1]7 pr._kita dotacija'!M139+'[1]11 pr._apyvartinės lėšos'!M53+'[1]11 pr._apyvartinės lėšos'!M104</f>
        <v>545.9</v>
      </c>
      <c r="M55" s="87">
        <f>'[1]4 pr._savarankiškos f-jos'!N172+'[1]6 pr._mokinio krepšelis'!N41+'[1]9 pr._įstaigų pajamos'!N83+'[1]7 pr._kita dotacija'!N139+'[1]11 pr._apyvartinės lėšos'!N53+'[1]11 pr._apyvartinės lėšos'!N104</f>
        <v>281.79999999999995</v>
      </c>
      <c r="N55" s="87">
        <f>'[1]4 pr._savarankiškos f-jos'!O172+'[1]6 pr._mokinio krepšelis'!O41+'[1]9 pr._įstaigų pajamos'!O83+'[1]7 pr._kita dotacija'!O139+'[1]11 pr._apyvartinės lėšos'!O53+'[1]11 pr._apyvartinės lėšos'!O104</f>
        <v>0</v>
      </c>
    </row>
    <row r="56" spans="1:14" ht="15" customHeight="1" x14ac:dyDescent="0.25">
      <c r="A56" s="6" t="s">
        <v>157</v>
      </c>
      <c r="B56" s="37" t="s">
        <v>39</v>
      </c>
      <c r="C56" s="17">
        <f t="shared" si="3"/>
        <v>113.2</v>
      </c>
      <c r="D56" s="17">
        <f>'[1]4 pr._savarankiškos f-jos'!E173+'[1]6 pr._mokinio krepšelis'!E42+'[1]9 pr._įstaigų pajamos'!E84+'[1]7 pr._kita dotacija'!E141+'[1]11 pr._apyvartinės lėšos'!E54</f>
        <v>113.2</v>
      </c>
      <c r="E56" s="17">
        <f>'[1]4 pr._savarankiškos f-jos'!F173+'[1]6 pr._mokinio krepšelis'!F42+'[1]9 pr._įstaigų pajamos'!F84+'[1]7 pr._kita dotacija'!F141+'[1]11 pr._apyvartinės lėšos'!F54</f>
        <v>71.7</v>
      </c>
      <c r="F56" s="17">
        <f>'[1]4 pr._savarankiškos f-jos'!G173+'[1]6 pr._mokinio krepšelis'!G42+'[1]9 pr._įstaigų pajamos'!G84+'[1]7 pr._kita dotacija'!G141+'[1]11 pr._apyvartinės lėšos'!G54</f>
        <v>0</v>
      </c>
      <c r="G56" s="11">
        <f t="shared" si="0"/>
        <v>0</v>
      </c>
      <c r="H56" s="11">
        <f>'[1]4 pr._savarankiškos f-jos'!I173+'[1]6 pr._mokinio krepšelis'!I42+'[1]9 pr._įstaigų pajamos'!I84+'[1]7 pr._kita dotacija'!I141+'[1]11 pr._apyvartinės lėšos'!I54</f>
        <v>0</v>
      </c>
      <c r="I56" s="11">
        <f>'[1]4 pr._savarankiškos f-jos'!J173+'[1]6 pr._mokinio krepšelis'!J42+'[1]9 pr._įstaigų pajamos'!J84+'[1]7 pr._kita dotacija'!J141+'[1]11 pr._apyvartinės lėšos'!J54</f>
        <v>0</v>
      </c>
      <c r="J56" s="11">
        <f>'[1]4 pr._savarankiškos f-jos'!K173+'[1]6 pr._mokinio krepšelis'!K42+'[1]9 pr._įstaigų pajamos'!K84+'[1]7 pr._kita dotacija'!K141+'[1]11 pr._apyvartinės lėšos'!K54</f>
        <v>0</v>
      </c>
      <c r="K56" s="87">
        <f t="shared" si="1"/>
        <v>113.2</v>
      </c>
      <c r="L56" s="87">
        <f>'[1]4 pr._savarankiškos f-jos'!M173+'[1]6 pr._mokinio krepšelis'!M42+'[1]9 pr._įstaigų pajamos'!M84+'[1]7 pr._kita dotacija'!M141+'[1]11 pr._apyvartinės lėšos'!M54</f>
        <v>113.2</v>
      </c>
      <c r="M56" s="87">
        <f>'[1]4 pr._savarankiškos f-jos'!N173+'[1]6 pr._mokinio krepšelis'!N42+'[1]9 pr._įstaigų pajamos'!N84+'[1]7 pr._kita dotacija'!N141+'[1]11 pr._apyvartinės lėšos'!N54</f>
        <v>71.7</v>
      </c>
      <c r="N56" s="87">
        <f>'[1]4 pr._savarankiškos f-jos'!O173+'[1]6 pr._mokinio krepšelis'!O42+'[1]9 pr._įstaigų pajamos'!O84+'[1]7 pr._kita dotacija'!O141+'[1]11 pr._apyvartinės lėšos'!O54</f>
        <v>0</v>
      </c>
    </row>
    <row r="57" spans="1:14" ht="15" customHeight="1" x14ac:dyDescent="0.25">
      <c r="A57" s="6" t="s">
        <v>158</v>
      </c>
      <c r="B57" s="37" t="s">
        <v>40</v>
      </c>
      <c r="C57" s="17">
        <f t="shared" si="3"/>
        <v>159.79999999999998</v>
      </c>
      <c r="D57" s="17">
        <f>'[1]4 pr._savarankiškos f-jos'!E174+'[1]6 pr._mokinio krepšelis'!E43+'[1]9 pr._įstaigų pajamos'!E85+'[1]7 pr._kita dotacija'!E143+'[1]11 pr._apyvartinės lėšos'!E55+'[1]11 pr._apyvartinės lėšos'!E105</f>
        <v>159.79999999999998</v>
      </c>
      <c r="E57" s="17">
        <f>'[1]4 pr._savarankiškos f-jos'!F174+'[1]6 pr._mokinio krepšelis'!F43+'[1]9 pr._įstaigų pajamos'!F85+'[1]7 pr._kita dotacija'!F143+'[1]11 pr._apyvartinės lėšos'!F55+'[1]11 pr._apyvartinės lėšos'!F105</f>
        <v>98.6</v>
      </c>
      <c r="F57" s="17">
        <f>'[1]4 pr._savarankiškos f-jos'!G174+'[1]6 pr._mokinio krepšelis'!G43+'[1]9 pr._įstaigų pajamos'!G85+'[1]7 pr._kita dotacija'!G143+'[1]11 pr._apyvartinės lėšos'!G55+'[1]11 pr._apyvartinės lėšos'!G105</f>
        <v>0</v>
      </c>
      <c r="G57" s="11">
        <f t="shared" si="0"/>
        <v>0</v>
      </c>
      <c r="H57" s="11">
        <f>'[1]4 pr._savarankiškos f-jos'!I174+'[1]6 pr._mokinio krepšelis'!I43+'[1]9 pr._įstaigų pajamos'!I85+'[1]7 pr._kita dotacija'!I143+'[1]11 pr._apyvartinės lėšos'!I55+'[1]11 pr._apyvartinės lėšos'!I105</f>
        <v>0</v>
      </c>
      <c r="I57" s="11">
        <f>'[1]4 pr._savarankiškos f-jos'!J174+'[1]6 pr._mokinio krepšelis'!J43+'[1]9 pr._įstaigų pajamos'!J85+'[1]7 pr._kita dotacija'!J143+'[1]11 pr._apyvartinės lėšos'!J55+'[1]11 pr._apyvartinės lėšos'!J105</f>
        <v>0</v>
      </c>
      <c r="J57" s="11">
        <f>'[1]4 pr._savarankiškos f-jos'!K174+'[1]6 pr._mokinio krepšelis'!K43+'[1]9 pr._įstaigų pajamos'!K85+'[1]7 pr._kita dotacija'!K143+'[1]11 pr._apyvartinės lėšos'!K55+'[1]11 pr._apyvartinės lėšos'!K105</f>
        <v>0</v>
      </c>
      <c r="K57" s="87">
        <f t="shared" si="1"/>
        <v>159.79999999999998</v>
      </c>
      <c r="L57" s="87">
        <f>'[1]4 pr._savarankiškos f-jos'!M174+'[1]6 pr._mokinio krepšelis'!M43+'[1]9 pr._įstaigų pajamos'!M85+'[1]7 pr._kita dotacija'!M143+'[1]11 pr._apyvartinės lėšos'!M55+'[1]11 pr._apyvartinės lėšos'!M105</f>
        <v>159.79999999999998</v>
      </c>
      <c r="M57" s="87">
        <f>'[1]4 pr._savarankiškos f-jos'!N174+'[1]6 pr._mokinio krepšelis'!N43+'[1]9 pr._įstaigų pajamos'!N85+'[1]7 pr._kita dotacija'!N143+'[1]11 pr._apyvartinės lėšos'!N55+'[1]11 pr._apyvartinės lėšos'!N105</f>
        <v>98.6</v>
      </c>
      <c r="N57" s="87">
        <f>'[1]4 pr._savarankiškos f-jos'!O174+'[1]6 pr._mokinio krepšelis'!O43+'[1]9 pr._įstaigų pajamos'!O85+'[1]7 pr._kita dotacija'!O143+'[1]11 pr._apyvartinės lėšos'!O55+'[1]11 pr._apyvartinės lėšos'!O105</f>
        <v>0</v>
      </c>
    </row>
    <row r="58" spans="1:14" ht="15" customHeight="1" x14ac:dyDescent="0.25">
      <c r="A58" s="6" t="s">
        <v>111</v>
      </c>
      <c r="B58" s="36" t="s">
        <v>49</v>
      </c>
      <c r="C58" s="17">
        <f t="shared" si="3"/>
        <v>78.40000000000002</v>
      </c>
      <c r="D58" s="17">
        <f>'[1]4 pr._savarankiškos f-jos'!E175+'[1]6 pr._mokinio krepšelis'!E44+'[1]9 pr._įstaigų pajamos'!E86+'[1]7 pr._kita dotacija'!E145+'[1]11 pr._apyvartinės lėšos'!E106</f>
        <v>78.40000000000002</v>
      </c>
      <c r="E58" s="17">
        <f>'[1]4 pr._savarankiškos f-jos'!F175+'[1]6 pr._mokinio krepšelis'!F44+'[1]9 pr._įstaigų pajamos'!F86+'[1]7 pr._kita dotacija'!F145+'[1]11 pr._apyvartinės lėšos'!F106</f>
        <v>57.300000000000011</v>
      </c>
      <c r="F58" s="17">
        <f>'[1]4 pr._savarankiškos f-jos'!G175+'[1]6 pr._mokinio krepšelis'!G44+'[1]9 pr._įstaigų pajamos'!G86+'[1]7 pr._kita dotacija'!G145+'[1]11 pr._apyvartinės lėšos'!G106</f>
        <v>0</v>
      </c>
      <c r="G58" s="11">
        <f t="shared" si="0"/>
        <v>0</v>
      </c>
      <c r="H58" s="11">
        <f>'[1]4 pr._savarankiškos f-jos'!I175+'[1]6 pr._mokinio krepšelis'!I44+'[1]9 pr._įstaigų pajamos'!I86+'[1]7 pr._kita dotacija'!I145+'[1]11 pr._apyvartinės lėšos'!I106</f>
        <v>0</v>
      </c>
      <c r="I58" s="11">
        <f>'[1]4 pr._savarankiškos f-jos'!J175+'[1]6 pr._mokinio krepšelis'!J44+'[1]9 pr._įstaigų pajamos'!J86+'[1]7 pr._kita dotacija'!J145+'[1]11 pr._apyvartinės lėšos'!J106</f>
        <v>0</v>
      </c>
      <c r="J58" s="11">
        <f>'[1]4 pr._savarankiškos f-jos'!K175+'[1]6 pr._mokinio krepšelis'!K44+'[1]9 pr._įstaigų pajamos'!K86+'[1]7 pr._kita dotacija'!K145+'[1]11 pr._apyvartinės lėšos'!K106</f>
        <v>0</v>
      </c>
      <c r="K58" s="87">
        <f t="shared" si="1"/>
        <v>78.40000000000002</v>
      </c>
      <c r="L58" s="87">
        <f>'[1]4 pr._savarankiškos f-jos'!M175+'[1]6 pr._mokinio krepšelis'!M44+'[1]9 pr._įstaigų pajamos'!M86+'[1]7 pr._kita dotacija'!M145+'[1]11 pr._apyvartinės lėšos'!M106</f>
        <v>78.40000000000002</v>
      </c>
      <c r="M58" s="87">
        <f>'[1]4 pr._savarankiškos f-jos'!N175+'[1]6 pr._mokinio krepšelis'!N44+'[1]9 pr._įstaigų pajamos'!N86+'[1]7 pr._kita dotacija'!N145+'[1]11 pr._apyvartinės lėšos'!N106</f>
        <v>57.300000000000011</v>
      </c>
      <c r="N58" s="87">
        <f>'[1]4 pr._savarankiškos f-jos'!O175+'[1]6 pr._mokinio krepšelis'!O44+'[1]9 pr._įstaigų pajamos'!O86+'[1]7 pr._kita dotacija'!O145+'[1]11 pr._apyvartinės lėšos'!O106</f>
        <v>0</v>
      </c>
    </row>
    <row r="59" spans="1:14" ht="15" customHeight="1" x14ac:dyDescent="0.25">
      <c r="A59" s="6" t="s">
        <v>112</v>
      </c>
      <c r="B59" s="36" t="s">
        <v>48</v>
      </c>
      <c r="C59" s="17">
        <f t="shared" si="3"/>
        <v>594.9</v>
      </c>
      <c r="D59" s="17">
        <f>'[1]4 pr._savarankiškos f-jos'!E176+'[1]6 pr._mokinio krepšelis'!E45+'[1]9 pr._įstaigų pajamos'!E87+'[1]7 pr._kita dotacija'!E147+'[1]11 pr._apyvartinės lėšos'!E107</f>
        <v>594.9</v>
      </c>
      <c r="E59" s="17">
        <f>'[1]4 pr._savarankiškos f-jos'!F176+'[1]6 pr._mokinio krepšelis'!F45+'[1]9 pr._įstaigų pajamos'!F87+'[1]7 pr._kita dotacija'!F147+'[1]11 pr._apyvartinės lėšos'!F107</f>
        <v>440.7</v>
      </c>
      <c r="F59" s="17">
        <f>'[1]4 pr._savarankiškos f-jos'!G176+'[1]6 pr._mokinio krepšelis'!G45+'[1]9 pr._įstaigų pajamos'!G87+'[1]7 pr._kita dotacija'!G147+'[1]11 pr._apyvartinės lėšos'!G107</f>
        <v>0</v>
      </c>
      <c r="G59" s="11">
        <f t="shared" si="0"/>
        <v>0</v>
      </c>
      <c r="H59" s="11">
        <f>'[1]4 pr._savarankiškos f-jos'!I176+'[1]6 pr._mokinio krepšelis'!I45+'[1]9 pr._įstaigų pajamos'!I87+'[1]7 pr._kita dotacija'!I147+'[1]11 pr._apyvartinės lėšos'!I107</f>
        <v>0</v>
      </c>
      <c r="I59" s="11">
        <f>'[1]4 pr._savarankiškos f-jos'!J176+'[1]6 pr._mokinio krepšelis'!J45+'[1]9 pr._įstaigų pajamos'!J87+'[1]7 pr._kita dotacija'!J147+'[1]11 pr._apyvartinės lėšos'!J107</f>
        <v>0</v>
      </c>
      <c r="J59" s="11">
        <f>'[1]4 pr._savarankiškos f-jos'!K176+'[1]6 pr._mokinio krepšelis'!K45+'[1]9 pr._įstaigų pajamos'!K87+'[1]7 pr._kita dotacija'!K147+'[1]11 pr._apyvartinės lėšos'!K107</f>
        <v>0</v>
      </c>
      <c r="K59" s="87">
        <f t="shared" si="1"/>
        <v>594.9</v>
      </c>
      <c r="L59" s="87">
        <f>'[1]4 pr._savarankiškos f-jos'!M176+'[1]6 pr._mokinio krepšelis'!M45+'[1]9 pr._įstaigų pajamos'!M87+'[1]7 pr._kita dotacija'!M147+'[1]11 pr._apyvartinės lėšos'!M107</f>
        <v>594.9</v>
      </c>
      <c r="M59" s="87">
        <f>'[1]4 pr._savarankiškos f-jos'!N176+'[1]6 pr._mokinio krepšelis'!N45+'[1]9 pr._įstaigų pajamos'!N87+'[1]7 pr._kita dotacija'!N147+'[1]11 pr._apyvartinės lėšos'!N107</f>
        <v>440.7</v>
      </c>
      <c r="N59" s="87">
        <f>'[1]4 pr._savarankiškos f-jos'!O176+'[1]6 pr._mokinio krepšelis'!O45+'[1]9 pr._įstaigų pajamos'!O87+'[1]7 pr._kita dotacija'!O147+'[1]11 pr._apyvartinės lėšos'!O107</f>
        <v>0</v>
      </c>
    </row>
    <row r="60" spans="1:14" ht="15" customHeight="1" x14ac:dyDescent="0.25">
      <c r="A60" s="6" t="s">
        <v>113</v>
      </c>
      <c r="B60" s="36" t="s">
        <v>65</v>
      </c>
      <c r="C60" s="17">
        <f t="shared" si="3"/>
        <v>76.699999999999989</v>
      </c>
      <c r="D60" s="17">
        <f>'[1]4 pr._savarankiškos f-jos'!E177+'[1]6 pr._mokinio krepšelis'!E46+'[1]9 pr._įstaigų pajamos'!E88+'[1]7 pr._kita dotacija'!E149+'[1]11 pr._apyvartinės lėšos'!E108</f>
        <v>76.699999999999989</v>
      </c>
      <c r="E60" s="17">
        <f>'[1]4 pr._savarankiškos f-jos'!F177+'[1]6 pr._mokinio krepšelis'!F46+'[1]9 pr._įstaigų pajamos'!F88+'[1]7 pr._kita dotacija'!F149+'[1]11 pr._apyvartinės lėšos'!F108</f>
        <v>50.499999999999993</v>
      </c>
      <c r="F60" s="17">
        <f>'[1]4 pr._savarankiškos f-jos'!G177+'[1]6 pr._mokinio krepšelis'!G46+'[1]9 pr._įstaigų pajamos'!G88+'[1]7 pr._kita dotacija'!G149+'[1]11 pr._apyvartinės lėšos'!G108</f>
        <v>0</v>
      </c>
      <c r="G60" s="11">
        <f t="shared" si="0"/>
        <v>0</v>
      </c>
      <c r="H60" s="11">
        <f>'[1]4 pr._savarankiškos f-jos'!I177+'[1]6 pr._mokinio krepšelis'!I46+'[1]9 pr._įstaigų pajamos'!I88+'[1]7 pr._kita dotacija'!I149+'[1]11 pr._apyvartinės lėšos'!I108</f>
        <v>0</v>
      </c>
      <c r="I60" s="11">
        <f>'[1]4 pr._savarankiškos f-jos'!J177+'[1]6 pr._mokinio krepšelis'!J46+'[1]9 pr._įstaigų pajamos'!J88+'[1]7 pr._kita dotacija'!J149+'[1]11 pr._apyvartinės lėšos'!J108</f>
        <v>0</v>
      </c>
      <c r="J60" s="11">
        <f>'[1]4 pr._savarankiškos f-jos'!K177+'[1]6 pr._mokinio krepšelis'!K46+'[1]9 pr._įstaigų pajamos'!K88+'[1]7 pr._kita dotacija'!K149+'[1]11 pr._apyvartinės lėšos'!K108</f>
        <v>0</v>
      </c>
      <c r="K60" s="87">
        <f t="shared" si="1"/>
        <v>76.699999999999989</v>
      </c>
      <c r="L60" s="87">
        <f>'[1]4 pr._savarankiškos f-jos'!M177+'[1]6 pr._mokinio krepšelis'!M46+'[1]9 pr._įstaigų pajamos'!M88+'[1]7 pr._kita dotacija'!M149+'[1]11 pr._apyvartinės lėšos'!M108</f>
        <v>76.699999999999989</v>
      </c>
      <c r="M60" s="87">
        <f>'[1]4 pr._savarankiškos f-jos'!N177+'[1]6 pr._mokinio krepšelis'!N46+'[1]9 pr._įstaigų pajamos'!N88+'[1]7 pr._kita dotacija'!N149+'[1]11 pr._apyvartinės lėšos'!N108</f>
        <v>50.499999999999993</v>
      </c>
      <c r="N60" s="87">
        <f>'[1]4 pr._savarankiškos f-jos'!O177+'[1]6 pr._mokinio krepšelis'!O46+'[1]9 pr._įstaigų pajamos'!O88+'[1]7 pr._kita dotacija'!O149+'[1]11 pr._apyvartinės lėšos'!O108</f>
        <v>0</v>
      </c>
    </row>
    <row r="61" spans="1:14" ht="15" customHeight="1" x14ac:dyDescent="0.25">
      <c r="A61" s="6" t="s">
        <v>114</v>
      </c>
      <c r="B61" s="36" t="s">
        <v>50</v>
      </c>
      <c r="C61" s="17">
        <f t="shared" si="3"/>
        <v>179.79999999999998</v>
      </c>
      <c r="D61" s="17">
        <f>'[1]4 pr._savarankiškos f-jos'!E178+'[1]6 pr._mokinio krepšelis'!E47+'[1]9 pr._įstaigų pajamos'!E89+'[1]11 pr._apyvartinės lėšos'!E109+'[1]11 pr._apyvartinės lėšos'!E56+'[1]7 pr._kita dotacija'!E151</f>
        <v>179.79999999999998</v>
      </c>
      <c r="E61" s="17">
        <f>'[1]4 pr._savarankiškos f-jos'!F178+'[1]6 pr._mokinio krepšelis'!F47+'[1]9 pr._įstaigų pajamos'!F89+'[1]11 pr._apyvartinės lėšos'!F109+'[1]11 pr._apyvartinės lėšos'!F56+'[1]7 pr._kita dotacija'!F151</f>
        <v>113.39999999999999</v>
      </c>
      <c r="F61" s="17">
        <f>'[1]4 pr._savarankiškos f-jos'!G178+'[1]6 pr._mokinio krepšelis'!G47+'[1]9 pr._įstaigų pajamos'!G89+'[1]11 pr._apyvartinės lėšos'!G109+'[1]11 pr._apyvartinės lėšos'!G56+'[1]7 pr._kita dotacija'!G151</f>
        <v>0</v>
      </c>
      <c r="G61" s="11">
        <f t="shared" si="0"/>
        <v>0</v>
      </c>
      <c r="H61" s="11">
        <f>'[1]4 pr._savarankiškos f-jos'!I178+'[1]6 pr._mokinio krepšelis'!I47+'[1]9 pr._įstaigų pajamos'!I89+'[1]11 pr._apyvartinės lėšos'!I109+'[1]11 pr._apyvartinės lėšos'!I56+'[1]7 pr._kita dotacija'!I151</f>
        <v>0</v>
      </c>
      <c r="I61" s="11">
        <f>'[1]4 pr._savarankiškos f-jos'!J178+'[1]6 pr._mokinio krepšelis'!J47+'[1]9 pr._įstaigų pajamos'!J89+'[1]11 pr._apyvartinės lėšos'!J109+'[1]11 pr._apyvartinės lėšos'!J56+'[1]7 pr._kita dotacija'!J151</f>
        <v>0</v>
      </c>
      <c r="J61" s="11">
        <f>'[1]4 pr._savarankiškos f-jos'!K178+'[1]6 pr._mokinio krepšelis'!K47+'[1]9 pr._įstaigų pajamos'!K89+'[1]11 pr._apyvartinės lėšos'!K109+'[1]11 pr._apyvartinės lėšos'!K56+'[1]7 pr._kita dotacija'!K151</f>
        <v>0</v>
      </c>
      <c r="K61" s="87">
        <f t="shared" si="1"/>
        <v>179.79999999999998</v>
      </c>
      <c r="L61" s="87">
        <f>'[1]4 pr._savarankiškos f-jos'!M178+'[1]6 pr._mokinio krepšelis'!M47+'[1]9 pr._įstaigų pajamos'!M89+'[1]11 pr._apyvartinės lėšos'!M109+'[1]11 pr._apyvartinės lėšos'!M56+'[1]7 pr._kita dotacija'!M151</f>
        <v>179.79999999999998</v>
      </c>
      <c r="M61" s="87">
        <f>'[1]4 pr._savarankiškos f-jos'!N178+'[1]6 pr._mokinio krepšelis'!N47+'[1]9 pr._įstaigų pajamos'!N89+'[1]11 pr._apyvartinės lėšos'!N109+'[1]11 pr._apyvartinės lėšos'!N56+'[1]7 pr._kita dotacija'!N151</f>
        <v>113.39999999999999</v>
      </c>
      <c r="N61" s="87">
        <f>'[1]4 pr._savarankiškos f-jos'!O178+'[1]6 pr._mokinio krepšelis'!O47+'[1]9 pr._įstaigų pajamos'!O89+'[1]11 pr._apyvartinės lėšos'!O109+'[1]11 pr._apyvartinės lėšos'!O56+'[1]7 pr._kita dotacija'!O151</f>
        <v>0</v>
      </c>
    </row>
    <row r="62" spans="1:14" ht="15" customHeight="1" x14ac:dyDescent="0.25">
      <c r="A62" s="6" t="s">
        <v>115</v>
      </c>
      <c r="B62" s="36" t="s">
        <v>167</v>
      </c>
      <c r="C62" s="17">
        <f t="shared" si="3"/>
        <v>695.7</v>
      </c>
      <c r="D62" s="17">
        <f>'[1]4 pr._savarankiškos f-jos'!E179+'[1]4 pr._savarankiškos f-jos'!E212+'[1]6 pr._mokinio krepšelis'!E48+'[1]7 pr._kita dotacija'!E153+'[1]9 pr._įstaigų pajamos'!E90+'[1]9 pr._įstaigų pajamos'!E112+'[1]11 pr._apyvartinės lėšos'!E57+'[1]11 pr._apyvartinės lėšos'!E110+'[1]11 pr._apyvartinės lėšos'!E118</f>
        <v>695.7</v>
      </c>
      <c r="E62" s="17">
        <f>'[1]4 pr._savarankiškos f-jos'!F179+'[1]4 pr._savarankiškos f-jos'!F212+'[1]6 pr._mokinio krepšelis'!F48+'[1]7 pr._kita dotacija'!F153+'[1]9 pr._įstaigų pajamos'!F90+'[1]9 pr._įstaigų pajamos'!F112+'[1]11 pr._apyvartinės lėšos'!F57+'[1]11 pr._apyvartinės lėšos'!F110+'[1]11 pr._apyvartinės lėšos'!F118</f>
        <v>474.1</v>
      </c>
      <c r="F62" s="17">
        <f>'[1]4 pr._savarankiškos f-jos'!G179+'[1]4 pr._savarankiškos f-jos'!G212+'[1]6 pr._mokinio krepšelis'!G48+'[1]7 pr._kita dotacija'!G153+'[1]9 pr._įstaigų pajamos'!G90+'[1]9 pr._įstaigų pajamos'!G112+'[1]11 pr._apyvartinės lėšos'!G57+'[1]11 pr._apyvartinės lėšos'!G110+'[1]11 pr._apyvartinės lėšos'!G118</f>
        <v>0</v>
      </c>
      <c r="G62" s="11">
        <f t="shared" si="0"/>
        <v>0</v>
      </c>
      <c r="H62" s="11">
        <f>'[1]4 pr._savarankiškos f-jos'!I179+'[1]4 pr._savarankiškos f-jos'!I212+'[1]6 pr._mokinio krepšelis'!I48+'[1]7 pr._kita dotacija'!I153+'[1]9 pr._įstaigų pajamos'!I90+'[1]9 pr._įstaigų pajamos'!I112+'[1]11 pr._apyvartinės lėšos'!I57+'[1]11 pr._apyvartinės lėšos'!I110+'[1]11 pr._apyvartinės lėšos'!I118</f>
        <v>0</v>
      </c>
      <c r="I62" s="11">
        <f>'[1]4 pr._savarankiškos f-jos'!J179+'[1]4 pr._savarankiškos f-jos'!J212+'[1]6 pr._mokinio krepšelis'!J48+'[1]7 pr._kita dotacija'!J153+'[1]9 pr._įstaigų pajamos'!J90+'[1]9 pr._įstaigų pajamos'!J112+'[1]11 pr._apyvartinės lėšos'!J57+'[1]11 pr._apyvartinės lėšos'!J110+'[1]11 pr._apyvartinės lėšos'!J118</f>
        <v>0</v>
      </c>
      <c r="J62" s="11">
        <f>'[1]4 pr._savarankiškos f-jos'!K179+'[1]4 pr._savarankiškos f-jos'!K212+'[1]6 pr._mokinio krepšelis'!K48+'[1]7 pr._kita dotacija'!K153+'[1]9 pr._įstaigų pajamos'!K90+'[1]9 pr._įstaigų pajamos'!K112+'[1]11 pr._apyvartinės lėšos'!K57+'[1]11 pr._apyvartinės lėšos'!K110+'[1]11 pr._apyvartinės lėšos'!K118</f>
        <v>0</v>
      </c>
      <c r="K62" s="87">
        <f t="shared" si="1"/>
        <v>695.7</v>
      </c>
      <c r="L62" s="87">
        <f>'[1]4 pr._savarankiškos f-jos'!M179+'[1]4 pr._savarankiškos f-jos'!M212+'[1]6 pr._mokinio krepšelis'!M48+'[1]7 pr._kita dotacija'!M153+'[1]9 pr._įstaigų pajamos'!M90+'[1]9 pr._įstaigų pajamos'!M112+'[1]11 pr._apyvartinės lėšos'!M57+'[1]11 pr._apyvartinės lėšos'!M110+'[1]11 pr._apyvartinės lėšos'!M118</f>
        <v>695.7</v>
      </c>
      <c r="M62" s="87">
        <f>'[1]4 pr._savarankiškos f-jos'!N179+'[1]4 pr._savarankiškos f-jos'!N212+'[1]6 pr._mokinio krepšelis'!N48+'[1]7 pr._kita dotacija'!N153+'[1]9 pr._įstaigų pajamos'!N90+'[1]9 pr._įstaigų pajamos'!N112+'[1]11 pr._apyvartinės lėšos'!N57+'[1]11 pr._apyvartinės lėšos'!N110+'[1]11 pr._apyvartinės lėšos'!N118</f>
        <v>474.1</v>
      </c>
      <c r="N62" s="87">
        <f>'[1]4 pr._savarankiškos f-jos'!O179+'[1]4 pr._savarankiškos f-jos'!O212+'[1]6 pr._mokinio krepšelis'!O48+'[1]7 pr._kita dotacija'!O153+'[1]9 pr._įstaigų pajamos'!O90+'[1]9 pr._įstaigų pajamos'!O112+'[1]11 pr._apyvartinės lėšos'!O57+'[1]11 pr._apyvartinės lėšos'!O110+'[1]11 pr._apyvartinės lėšos'!O118</f>
        <v>0</v>
      </c>
    </row>
    <row r="63" spans="1:14" s="38" customFormat="1" ht="15" customHeight="1" x14ac:dyDescent="0.25">
      <c r="A63" s="6" t="s">
        <v>166</v>
      </c>
      <c r="B63" s="36" t="s">
        <v>168</v>
      </c>
      <c r="C63" s="17">
        <f t="shared" si="3"/>
        <v>530.20000000000005</v>
      </c>
      <c r="D63" s="17">
        <f>'[1]4 pr._savarankiškos f-jos'!E180+'[1]6 pr._mokinio krepšelis'!E49+'[1]7 pr._kita dotacija'!E157+'[1]9 pr._įstaigų pajamos'!E91</f>
        <v>530.20000000000005</v>
      </c>
      <c r="E63" s="17">
        <f>'[1]4 pr._savarankiškos f-jos'!F180+'[1]6 pr._mokinio krepšelis'!F49+'[1]7 pr._kita dotacija'!F157+'[1]9 pr._įstaigų pajamos'!F91</f>
        <v>346.5</v>
      </c>
      <c r="F63" s="17">
        <f>'[1]4 pr._savarankiškos f-jos'!G180+'[1]6 pr._mokinio krepšelis'!G49+'[1]7 pr._kita dotacija'!G157+'[1]9 pr._įstaigų pajamos'!G91</f>
        <v>0</v>
      </c>
      <c r="G63" s="11">
        <f t="shared" si="0"/>
        <v>0</v>
      </c>
      <c r="H63" s="11">
        <f>'[1]4 pr._savarankiškos f-jos'!I180+'[1]6 pr._mokinio krepšelis'!I49+'[1]7 pr._kita dotacija'!I157+'[1]9 pr._įstaigų pajamos'!I91</f>
        <v>0</v>
      </c>
      <c r="I63" s="11">
        <f>'[1]4 pr._savarankiškos f-jos'!J180+'[1]6 pr._mokinio krepšelis'!J49+'[1]7 pr._kita dotacija'!J157+'[1]9 pr._įstaigų pajamos'!J91</f>
        <v>0</v>
      </c>
      <c r="J63" s="11">
        <f>'[1]4 pr._savarankiškos f-jos'!K180+'[1]6 pr._mokinio krepšelis'!K49+'[1]7 pr._kita dotacija'!K157+'[1]9 pr._įstaigų pajamos'!K91</f>
        <v>0</v>
      </c>
      <c r="K63" s="87">
        <f t="shared" si="1"/>
        <v>530.20000000000005</v>
      </c>
      <c r="L63" s="87">
        <f>'[1]4 pr._savarankiškos f-jos'!M180+'[1]6 pr._mokinio krepšelis'!M49+'[1]7 pr._kita dotacija'!M157+'[1]9 pr._įstaigų pajamos'!M91</f>
        <v>530.20000000000005</v>
      </c>
      <c r="M63" s="87">
        <f>'[1]4 pr._savarankiškos f-jos'!N180+'[1]6 pr._mokinio krepšelis'!N49+'[1]7 pr._kita dotacija'!N157+'[1]9 pr._įstaigų pajamos'!N91</f>
        <v>346.5</v>
      </c>
      <c r="N63" s="87">
        <f>'[1]4 pr._savarankiškos f-jos'!O180+'[1]6 pr._mokinio krepšelis'!O49+'[1]7 pr._kita dotacija'!O157+'[1]9 pr._įstaigų pajamos'!O91</f>
        <v>0</v>
      </c>
    </row>
    <row r="64" spans="1:14" ht="15" customHeight="1" x14ac:dyDescent="0.25">
      <c r="A64" s="6" t="s">
        <v>116</v>
      </c>
      <c r="B64" s="30" t="s">
        <v>27</v>
      </c>
      <c r="C64" s="17">
        <f t="shared" si="3"/>
        <v>245.3</v>
      </c>
      <c r="D64" s="17">
        <f>'[1]4 pr._savarankiškos f-jos'!E193+'[1]9 pr._įstaigų pajamos'!E98+'[1]7 pr._kita dotacija'!E187+'[1]11 pr._apyvartinės lėšos'!E60</f>
        <v>245.3</v>
      </c>
      <c r="E64" s="17">
        <f>'[1]4 pr._savarankiškos f-jos'!F193+'[1]9 pr._įstaigų pajamos'!F98+'[1]7 pr._kita dotacija'!F187+'[1]11 pr._apyvartinės lėšos'!F60</f>
        <v>156.6</v>
      </c>
      <c r="F64" s="17">
        <f>'[1]4 pr._savarankiškos f-jos'!G193+'[1]9 pr._įstaigų pajamos'!G98+'[1]7 pr._kita dotacija'!G187+'[1]11 pr._apyvartinės lėšos'!G60</f>
        <v>0</v>
      </c>
      <c r="G64" s="11">
        <f t="shared" si="0"/>
        <v>0</v>
      </c>
      <c r="H64" s="11">
        <f>'[1]4 pr._savarankiškos f-jos'!I193+'[1]9 pr._įstaigų pajamos'!I98+'[1]7 pr._kita dotacija'!I187+'[1]11 pr._apyvartinės lėšos'!I60</f>
        <v>-0.3</v>
      </c>
      <c r="I64" s="11">
        <f>'[1]4 pr._savarankiškos f-jos'!J193+'[1]9 pr._įstaigų pajamos'!J98+'[1]7 pr._kita dotacija'!J187+'[1]11 pr._apyvartinės lėšos'!J60</f>
        <v>0</v>
      </c>
      <c r="J64" s="11">
        <f>'[1]4 pr._savarankiškos f-jos'!K193+'[1]9 pr._įstaigų pajamos'!K98+'[1]7 pr._kita dotacija'!K187+'[1]11 pr._apyvartinės lėšos'!K60</f>
        <v>0.3</v>
      </c>
      <c r="K64" s="87">
        <f t="shared" si="1"/>
        <v>245.3</v>
      </c>
      <c r="L64" s="87">
        <f>'[1]4 pr._savarankiškos f-jos'!M193+'[1]9 pr._įstaigų pajamos'!M98+'[1]7 pr._kita dotacija'!M187+'[1]11 pr._apyvartinės lėšos'!M60</f>
        <v>245</v>
      </c>
      <c r="M64" s="87">
        <f>'[1]4 pr._savarankiškos f-jos'!N193+'[1]9 pr._įstaigų pajamos'!N98+'[1]7 pr._kita dotacija'!N187+'[1]11 pr._apyvartinės lėšos'!N60</f>
        <v>156.6</v>
      </c>
      <c r="N64" s="87">
        <f>'[1]4 pr._savarankiškos f-jos'!O193+'[1]9 pr._įstaigų pajamos'!O98+'[1]7 pr._kita dotacija'!O187+'[1]11 pr._apyvartinės lėšos'!O60</f>
        <v>0.3</v>
      </c>
    </row>
    <row r="65" spans="1:14" ht="15" customHeight="1" x14ac:dyDescent="0.25">
      <c r="A65" s="6" t="s">
        <v>117</v>
      </c>
      <c r="B65" s="30" t="s">
        <v>57</v>
      </c>
      <c r="C65" s="17">
        <f t="shared" si="3"/>
        <v>70.2</v>
      </c>
      <c r="D65" s="17">
        <f>'[1]4 pr._savarankiškos f-jos'!E194+'[1]9 pr._įstaigų pajamos'!E99+'[1]7 pr._kita dotacija'!E191+'[1]11 pr._apyvartinės lėšos'!E61+'[1]11 pr._apyvartinės lėšos'!E113</f>
        <v>70.2</v>
      </c>
      <c r="E65" s="17">
        <f>'[1]4 pr._savarankiškos f-jos'!F194+'[1]9 pr._įstaigų pajamos'!F99+'[1]7 pr._kita dotacija'!F191+'[1]11 pr._apyvartinės lėšos'!F61+'[1]11 pr._apyvartinės lėšos'!F113</f>
        <v>48.2</v>
      </c>
      <c r="F65" s="17">
        <f>'[1]4 pr._savarankiškos f-jos'!G194+'[1]9 pr._įstaigų pajamos'!G99+'[1]7 pr._kita dotacija'!G191+'[1]11 pr._apyvartinės lėšos'!G61+'[1]11 pr._apyvartinės lėšos'!G113</f>
        <v>0</v>
      </c>
      <c r="G65" s="11">
        <f t="shared" si="0"/>
        <v>0</v>
      </c>
      <c r="H65" s="11">
        <f>'[1]4 pr._savarankiškos f-jos'!I194+'[1]9 pr._įstaigų pajamos'!I99+'[1]7 pr._kita dotacija'!I191+'[1]11 pr._apyvartinės lėšos'!I61+'[1]11 pr._apyvartinės lėšos'!I113</f>
        <v>0</v>
      </c>
      <c r="I65" s="11">
        <f>'[1]4 pr._savarankiškos f-jos'!J194+'[1]9 pr._įstaigų pajamos'!J99+'[1]7 pr._kita dotacija'!J191+'[1]11 pr._apyvartinės lėšos'!J61+'[1]11 pr._apyvartinės lėšos'!J113</f>
        <v>0</v>
      </c>
      <c r="J65" s="11">
        <f>'[1]4 pr._savarankiškos f-jos'!K194+'[1]9 pr._įstaigų pajamos'!K99+'[1]7 pr._kita dotacija'!K191+'[1]11 pr._apyvartinės lėšos'!K61+'[1]11 pr._apyvartinės lėšos'!K113</f>
        <v>0</v>
      </c>
      <c r="K65" s="87">
        <f t="shared" si="1"/>
        <v>70.2</v>
      </c>
      <c r="L65" s="87">
        <f>'[1]4 pr._savarankiškos f-jos'!M194+'[1]9 pr._įstaigų pajamos'!M99+'[1]7 pr._kita dotacija'!M191+'[1]11 pr._apyvartinės lėšos'!M61+'[1]11 pr._apyvartinės lėšos'!M113</f>
        <v>70.2</v>
      </c>
      <c r="M65" s="87">
        <f>'[1]4 pr._savarankiškos f-jos'!N194+'[1]9 pr._įstaigų pajamos'!N99+'[1]7 pr._kita dotacija'!N191+'[1]11 pr._apyvartinės lėšos'!N61+'[1]11 pr._apyvartinės lėšos'!N113</f>
        <v>48.2</v>
      </c>
      <c r="N65" s="87">
        <f>'[1]4 pr._savarankiškos f-jos'!O194+'[1]9 pr._įstaigų pajamos'!O99+'[1]7 pr._kita dotacija'!O191+'[1]11 pr._apyvartinės lėšos'!O61+'[1]11 pr._apyvartinės lėšos'!O113</f>
        <v>0</v>
      </c>
    </row>
    <row r="66" spans="1:14" ht="15" customHeight="1" x14ac:dyDescent="0.25">
      <c r="A66" s="14" t="s">
        <v>118</v>
      </c>
      <c r="B66" s="30" t="s">
        <v>58</v>
      </c>
      <c r="C66" s="17">
        <f t="shared" si="3"/>
        <v>51.8</v>
      </c>
      <c r="D66" s="17">
        <f>'[1]4 pr._savarankiškos f-jos'!E195+'[1]9 pr._įstaigų pajamos'!E100+'[1]7 pr._kita dotacija'!E195+'[1]11 pr._apyvartinės lėšos'!E62</f>
        <v>51.8</v>
      </c>
      <c r="E66" s="17">
        <f>'[1]4 pr._savarankiškos f-jos'!F195+'[1]9 pr._įstaigų pajamos'!F100+'[1]7 pr._kita dotacija'!F195+'[1]11 pr._apyvartinės lėšos'!F62</f>
        <v>33.299999999999997</v>
      </c>
      <c r="F66" s="17">
        <f>'[1]4 pr._savarankiškos f-jos'!G195+'[1]9 pr._įstaigų pajamos'!G100+'[1]7 pr._kita dotacija'!G195+'[1]11 pr._apyvartinės lėšos'!G62</f>
        <v>0</v>
      </c>
      <c r="G66" s="11">
        <f t="shared" si="0"/>
        <v>0</v>
      </c>
      <c r="H66" s="11">
        <f>'[1]4 pr._savarankiškos f-jos'!I195+'[1]9 pr._įstaigų pajamos'!I100+'[1]7 pr._kita dotacija'!I195+'[1]11 pr._apyvartinės lėšos'!I62</f>
        <v>0</v>
      </c>
      <c r="I66" s="11">
        <f>'[1]4 pr._savarankiškos f-jos'!J195+'[1]9 pr._įstaigų pajamos'!J100+'[1]7 pr._kita dotacija'!J195+'[1]11 pr._apyvartinės lėšos'!J62</f>
        <v>0</v>
      </c>
      <c r="J66" s="11">
        <f>'[1]4 pr._savarankiškos f-jos'!K195+'[1]9 pr._įstaigų pajamos'!K100+'[1]7 pr._kita dotacija'!K195+'[1]11 pr._apyvartinės lėšos'!K62</f>
        <v>0</v>
      </c>
      <c r="K66" s="87">
        <f t="shared" si="1"/>
        <v>51.8</v>
      </c>
      <c r="L66" s="87">
        <f>'[1]4 pr._savarankiškos f-jos'!M195+'[1]9 pr._įstaigų pajamos'!M100+'[1]7 pr._kita dotacija'!M195+'[1]11 pr._apyvartinės lėšos'!M62</f>
        <v>51.8</v>
      </c>
      <c r="M66" s="87">
        <f>'[1]4 pr._savarankiškos f-jos'!N195+'[1]9 pr._įstaigų pajamos'!N100+'[1]7 pr._kita dotacija'!N195+'[1]11 pr._apyvartinės lėšos'!N62</f>
        <v>33.299999999999997</v>
      </c>
      <c r="N66" s="87">
        <f>'[1]4 pr._savarankiškos f-jos'!O195+'[1]9 pr._įstaigų pajamos'!O100+'[1]7 pr._kita dotacija'!O195+'[1]11 pr._apyvartinės lėšos'!O62</f>
        <v>0</v>
      </c>
    </row>
    <row r="67" spans="1:14" ht="15" customHeight="1" x14ac:dyDescent="0.25">
      <c r="A67" s="41" t="s">
        <v>119</v>
      </c>
      <c r="B67" s="30" t="s">
        <v>396</v>
      </c>
      <c r="C67" s="17">
        <f t="shared" si="3"/>
        <v>34.699999999999996</v>
      </c>
      <c r="D67" s="17">
        <f>'[1]4 pr._savarankiškos f-jos'!E196+'[1]9 pr._įstaigų pajamos'!E101+'[1]7 pr._kita dotacija'!E199+'[1]11 pr._apyvartinės lėšos'!E63</f>
        <v>34.699999999999996</v>
      </c>
      <c r="E67" s="17">
        <f>'[1]4 pr._savarankiškos f-jos'!F196+'[1]9 pr._įstaigų pajamos'!F101+'[1]7 pr._kita dotacija'!F199+'[1]11 pr._apyvartinės lėšos'!F63</f>
        <v>24.7</v>
      </c>
      <c r="F67" s="17">
        <f>'[1]4 pr._savarankiškos f-jos'!G196+'[1]9 pr._įstaigų pajamos'!G101+'[1]7 pr._kita dotacija'!G199+'[1]11 pr._apyvartinės lėšos'!G63</f>
        <v>0</v>
      </c>
      <c r="G67" s="11">
        <f t="shared" si="0"/>
        <v>0</v>
      </c>
      <c r="H67" s="11">
        <f>'[1]4 pr._savarankiškos f-jos'!I196+'[1]9 pr._įstaigų pajamos'!I101+'[1]7 pr._kita dotacija'!I199+'[1]11 pr._apyvartinės lėšos'!I63</f>
        <v>0</v>
      </c>
      <c r="I67" s="11">
        <f>'[1]4 pr._savarankiškos f-jos'!J196+'[1]9 pr._įstaigų pajamos'!J101+'[1]7 pr._kita dotacija'!J199+'[1]11 pr._apyvartinės lėšos'!J63</f>
        <v>0</v>
      </c>
      <c r="J67" s="11">
        <f>'[1]4 pr._savarankiškos f-jos'!K196+'[1]9 pr._įstaigų pajamos'!K101+'[1]7 pr._kita dotacija'!K199+'[1]11 pr._apyvartinės lėšos'!K63</f>
        <v>0</v>
      </c>
      <c r="K67" s="87">
        <f t="shared" si="1"/>
        <v>34.699999999999996</v>
      </c>
      <c r="L67" s="87">
        <f>'[1]4 pr._savarankiškos f-jos'!M196+'[1]9 pr._įstaigų pajamos'!M101+'[1]7 pr._kita dotacija'!M199+'[1]11 pr._apyvartinės lėšos'!M63</f>
        <v>34.699999999999996</v>
      </c>
      <c r="M67" s="87">
        <f>'[1]4 pr._savarankiškos f-jos'!N196+'[1]9 pr._įstaigų pajamos'!N101+'[1]7 pr._kita dotacija'!N199+'[1]11 pr._apyvartinės lėšos'!N63</f>
        <v>24.7</v>
      </c>
      <c r="N67" s="87">
        <f>'[1]4 pr._savarankiškos f-jos'!O196+'[1]9 pr._įstaigų pajamos'!O101+'[1]7 pr._kita dotacija'!O199+'[1]11 pr._apyvartinės lėšos'!O63</f>
        <v>0</v>
      </c>
    </row>
    <row r="68" spans="1:14" ht="15" customHeight="1" x14ac:dyDescent="0.25">
      <c r="A68" s="33" t="s">
        <v>120</v>
      </c>
      <c r="B68" s="30" t="s">
        <v>398</v>
      </c>
      <c r="C68" s="17">
        <f t="shared" si="3"/>
        <v>75.7</v>
      </c>
      <c r="D68" s="17">
        <f>'[1]4 pr._savarankiškos f-jos'!E197+'[1]9 pr._įstaigų pajamos'!E102+'[1]7 pr._kita dotacija'!E203+'[1]11 pr._apyvartinės lėšos'!E64</f>
        <v>75.7</v>
      </c>
      <c r="E68" s="17">
        <f>'[1]4 pr._savarankiškos f-jos'!F197+'[1]9 pr._įstaigų pajamos'!F102+'[1]7 pr._kita dotacija'!F203+'[1]11 pr._apyvartinės lėšos'!F64</f>
        <v>51.4</v>
      </c>
      <c r="F68" s="17">
        <f>'[1]4 pr._savarankiškos f-jos'!G197+'[1]9 pr._įstaigų pajamos'!G102+'[1]7 pr._kita dotacija'!G203+'[1]11 pr._apyvartinės lėšos'!G64</f>
        <v>0</v>
      </c>
      <c r="G68" s="11">
        <f t="shared" si="0"/>
        <v>0</v>
      </c>
      <c r="H68" s="11">
        <f>'[1]4 pr._savarankiškos f-jos'!I197+'[1]9 pr._įstaigų pajamos'!I102+'[1]7 pr._kita dotacija'!I203+'[1]11 pr._apyvartinės lėšos'!I64</f>
        <v>0</v>
      </c>
      <c r="I68" s="11">
        <f>'[1]4 pr._savarankiškos f-jos'!J197+'[1]9 pr._įstaigų pajamos'!J102+'[1]7 pr._kita dotacija'!J203+'[1]11 pr._apyvartinės lėšos'!J64</f>
        <v>0</v>
      </c>
      <c r="J68" s="11">
        <f>'[1]4 pr._savarankiškos f-jos'!K197+'[1]9 pr._įstaigų pajamos'!K102+'[1]7 pr._kita dotacija'!K203+'[1]11 pr._apyvartinės lėšos'!K64</f>
        <v>0</v>
      </c>
      <c r="K68" s="87">
        <f t="shared" si="1"/>
        <v>75.7</v>
      </c>
      <c r="L68" s="87">
        <f>'[1]4 pr._savarankiškos f-jos'!M197+'[1]9 pr._įstaigų pajamos'!M102+'[1]7 pr._kita dotacija'!M203+'[1]11 pr._apyvartinės lėšos'!M64</f>
        <v>75.7</v>
      </c>
      <c r="M68" s="87">
        <f>'[1]4 pr._savarankiškos f-jos'!N197+'[1]9 pr._įstaigų pajamos'!N102+'[1]7 pr._kita dotacija'!N203+'[1]11 pr._apyvartinės lėšos'!N64</f>
        <v>51.4</v>
      </c>
      <c r="N68" s="87">
        <f>'[1]4 pr._savarankiškos f-jos'!O197+'[1]9 pr._įstaigų pajamos'!O102+'[1]7 pr._kita dotacija'!O203+'[1]11 pr._apyvartinės lėšos'!O64</f>
        <v>0</v>
      </c>
    </row>
    <row r="69" spans="1:14" ht="15" customHeight="1" x14ac:dyDescent="0.25">
      <c r="A69" s="33" t="s">
        <v>162</v>
      </c>
      <c r="B69" s="30" t="s">
        <v>67</v>
      </c>
      <c r="C69" s="17">
        <f t="shared" si="3"/>
        <v>40</v>
      </c>
      <c r="D69" s="17">
        <f>'[1]4 pr._savarankiškos f-jos'!E198+'[1]9 pr._įstaigų pajamos'!E103+'[1]7 pr._kita dotacija'!E207+'[1]11 pr._apyvartinės lėšos'!E65</f>
        <v>40</v>
      </c>
      <c r="E69" s="17">
        <f>'[1]4 pr._savarankiškos f-jos'!F198+'[1]9 pr._įstaigų pajamos'!F103+'[1]7 pr._kita dotacija'!F207+'[1]11 pr._apyvartinės lėšos'!F65</f>
        <v>27.7</v>
      </c>
      <c r="F69" s="17">
        <f>'[1]4 pr._savarankiškos f-jos'!G198+'[1]9 pr._įstaigų pajamos'!G103+'[1]7 pr._kita dotacija'!G207+'[1]11 pr._apyvartinės lėšos'!G65</f>
        <v>0</v>
      </c>
      <c r="G69" s="11">
        <f t="shared" si="0"/>
        <v>0</v>
      </c>
      <c r="H69" s="11">
        <f>'[1]4 pr._savarankiškos f-jos'!I198+'[1]9 pr._įstaigų pajamos'!I103+'[1]7 pr._kita dotacija'!I207+'[1]11 pr._apyvartinės lėšos'!I65</f>
        <v>0</v>
      </c>
      <c r="I69" s="11">
        <f>'[1]4 pr._savarankiškos f-jos'!J198+'[1]9 pr._įstaigų pajamos'!J103+'[1]7 pr._kita dotacija'!J207+'[1]11 pr._apyvartinės lėšos'!J65</f>
        <v>0</v>
      </c>
      <c r="J69" s="11">
        <f>'[1]4 pr._savarankiškos f-jos'!K198+'[1]9 pr._įstaigų pajamos'!K103+'[1]7 pr._kita dotacija'!K207+'[1]11 pr._apyvartinės lėšos'!K65</f>
        <v>0</v>
      </c>
      <c r="K69" s="87">
        <f t="shared" si="1"/>
        <v>40</v>
      </c>
      <c r="L69" s="87">
        <f>'[1]4 pr._savarankiškos f-jos'!M198+'[1]9 pr._įstaigų pajamos'!M103+'[1]7 pr._kita dotacija'!M207+'[1]11 pr._apyvartinės lėšos'!M65</f>
        <v>40</v>
      </c>
      <c r="M69" s="87">
        <f>'[1]4 pr._savarankiškos f-jos'!N198+'[1]9 pr._įstaigų pajamos'!N103+'[1]7 pr._kita dotacija'!N207+'[1]11 pr._apyvartinės lėšos'!N65</f>
        <v>27.7</v>
      </c>
      <c r="N69" s="87">
        <f>'[1]4 pr._savarankiškos f-jos'!O198+'[1]9 pr._įstaigų pajamos'!O103+'[1]7 pr._kita dotacija'!O207+'[1]11 pr._apyvartinės lėšos'!O65</f>
        <v>0</v>
      </c>
    </row>
    <row r="70" spans="1:14" ht="15" customHeight="1" x14ac:dyDescent="0.25">
      <c r="A70" s="33" t="s">
        <v>121</v>
      </c>
      <c r="B70" s="30" t="s">
        <v>154</v>
      </c>
      <c r="C70" s="17">
        <f t="shared" si="3"/>
        <v>34</v>
      </c>
      <c r="D70" s="17">
        <f>'[1]4 pr._savarankiškos f-jos'!E199+'[1]9 pr._įstaigų pajamos'!E104+'[1]7 pr._kita dotacija'!E211</f>
        <v>34</v>
      </c>
      <c r="E70" s="17">
        <f>'[1]4 pr._savarankiškos f-jos'!F199+'[1]9 pr._įstaigų pajamos'!F104+'[1]7 pr._kita dotacija'!F211</f>
        <v>21.8</v>
      </c>
      <c r="F70" s="17">
        <f>'[1]4 pr._savarankiškos f-jos'!G199+'[1]9 pr._įstaigų pajamos'!G104+'[1]7 pr._kita dotacija'!G211</f>
        <v>0</v>
      </c>
      <c r="G70" s="11">
        <f t="shared" si="0"/>
        <v>0</v>
      </c>
      <c r="H70" s="11">
        <f>'[1]4 pr._savarankiškos f-jos'!I199+'[1]9 pr._įstaigų pajamos'!I104+'[1]7 pr._kita dotacija'!I211</f>
        <v>0</v>
      </c>
      <c r="I70" s="11">
        <f>'[1]4 pr._savarankiškos f-jos'!J199+'[1]9 pr._įstaigų pajamos'!J104+'[1]7 pr._kita dotacija'!J211</f>
        <v>0</v>
      </c>
      <c r="J70" s="11">
        <f>'[1]4 pr._savarankiškos f-jos'!K199+'[1]9 pr._įstaigų pajamos'!K104+'[1]7 pr._kita dotacija'!K211</f>
        <v>0</v>
      </c>
      <c r="K70" s="87">
        <f t="shared" si="1"/>
        <v>34</v>
      </c>
      <c r="L70" s="87">
        <f>'[1]4 pr._savarankiškos f-jos'!M199+'[1]9 pr._įstaigų pajamos'!M104+'[1]7 pr._kita dotacija'!M211</f>
        <v>34</v>
      </c>
      <c r="M70" s="87">
        <f>'[1]4 pr._savarankiškos f-jos'!N199+'[1]9 pr._įstaigų pajamos'!N104+'[1]7 pr._kita dotacija'!N211</f>
        <v>21.8</v>
      </c>
      <c r="N70" s="87">
        <f>'[1]4 pr._savarankiškos f-jos'!O199+'[1]9 pr._įstaigų pajamos'!O104+'[1]7 pr._kita dotacija'!O211</f>
        <v>0</v>
      </c>
    </row>
    <row r="71" spans="1:14" ht="15" customHeight="1" x14ac:dyDescent="0.25">
      <c r="A71" s="33" t="s">
        <v>122</v>
      </c>
      <c r="B71" s="30" t="s">
        <v>28</v>
      </c>
      <c r="C71" s="17">
        <f t="shared" si="3"/>
        <v>479.1</v>
      </c>
      <c r="D71" s="17">
        <f>'[1]4 pr._savarankiškos f-jos'!E200+'[1]9 pr._įstaigų pajamos'!E105+'[1]7 pr._kita dotacija'!E215+'[1]10 pr._skolintos lėšos'!E44+'[1]11 pr._apyvartinės lėšos'!E66</f>
        <v>479.1</v>
      </c>
      <c r="E71" s="17">
        <f>'[1]4 pr._savarankiškos f-jos'!F200+'[1]9 pr._įstaigų pajamos'!F105+'[1]7 pr._kita dotacija'!F215+'[1]10 pr._skolintos lėšos'!F44+'[1]11 pr._apyvartinės lėšos'!F66</f>
        <v>317.60000000000002</v>
      </c>
      <c r="F71" s="17">
        <f>'[1]4 pr._savarankiškos f-jos'!G200+'[1]9 pr._įstaigų pajamos'!G105+'[1]7 pr._kita dotacija'!G215+'[1]10 pr._skolintos lėšos'!G44+'[1]11 pr._apyvartinės lėšos'!G66</f>
        <v>0</v>
      </c>
      <c r="G71" s="11">
        <f t="shared" si="0"/>
        <v>0</v>
      </c>
      <c r="H71" s="11">
        <f>'[1]4 pr._savarankiškos f-jos'!I200+'[1]9 pr._įstaigų pajamos'!I105+'[1]7 pr._kita dotacija'!I215+'[1]10 pr._skolintos lėšos'!I44+'[1]11 pr._apyvartinės lėšos'!I66</f>
        <v>0</v>
      </c>
      <c r="I71" s="11">
        <f>'[1]4 pr._savarankiškos f-jos'!J200+'[1]9 pr._įstaigų pajamos'!J105+'[1]7 pr._kita dotacija'!J215+'[1]10 pr._skolintos lėšos'!J44+'[1]11 pr._apyvartinės lėšos'!J66</f>
        <v>0</v>
      </c>
      <c r="J71" s="11">
        <f>'[1]4 pr._savarankiškos f-jos'!K200+'[1]9 pr._įstaigų pajamos'!K105+'[1]7 pr._kita dotacija'!K215+'[1]10 pr._skolintos lėšos'!K44+'[1]11 pr._apyvartinės lėšos'!K66</f>
        <v>0</v>
      </c>
      <c r="K71" s="87">
        <f t="shared" si="1"/>
        <v>479.1</v>
      </c>
      <c r="L71" s="87">
        <f>'[1]4 pr._savarankiškos f-jos'!M200+'[1]9 pr._įstaigų pajamos'!M105+'[1]7 pr._kita dotacija'!M215+'[1]10 pr._skolintos lėšos'!M44+'[1]11 pr._apyvartinės lėšos'!M66</f>
        <v>479.1</v>
      </c>
      <c r="M71" s="87">
        <f>'[1]4 pr._savarankiškos f-jos'!N200+'[1]9 pr._įstaigų pajamos'!N105+'[1]7 pr._kita dotacija'!N215+'[1]10 pr._skolintos lėšos'!N44+'[1]11 pr._apyvartinės lėšos'!N66</f>
        <v>317.60000000000002</v>
      </c>
      <c r="N71" s="87">
        <f>'[1]4 pr._savarankiškos f-jos'!O200+'[1]9 pr._įstaigų pajamos'!O105+'[1]7 pr._kita dotacija'!O215+'[1]10 pr._skolintos lėšos'!O44+'[1]11 pr._apyvartinės lėšos'!O66</f>
        <v>0</v>
      </c>
    </row>
    <row r="72" spans="1:14" ht="15" customHeight="1" x14ac:dyDescent="0.25">
      <c r="A72" s="33" t="s">
        <v>123</v>
      </c>
      <c r="B72" s="13" t="s">
        <v>29</v>
      </c>
      <c r="C72" s="17">
        <f t="shared" si="3"/>
        <v>142.79999999999998</v>
      </c>
      <c r="D72" s="17">
        <f>'[1]4 pr._savarankiškos f-jos'!E201+'[1]9 pr._įstaigų pajamos'!E106+'[1]7 pr._kita dotacija'!E219+'[1]11 pr._apyvartinės lėšos'!E67</f>
        <v>142.79999999999998</v>
      </c>
      <c r="E72" s="17">
        <f>'[1]4 pr._savarankiškos f-jos'!F201+'[1]9 pr._įstaigų pajamos'!F106+'[1]7 pr._kita dotacija'!F219+'[1]11 pr._apyvartinės lėšos'!F67</f>
        <v>91.5</v>
      </c>
      <c r="F72" s="17">
        <f>'[1]4 pr._savarankiškos f-jos'!G201+'[1]9 pr._įstaigų pajamos'!G106+'[1]7 pr._kita dotacija'!G219+'[1]11 pr._apyvartinės lėšos'!G67</f>
        <v>0</v>
      </c>
      <c r="G72" s="11">
        <f t="shared" si="0"/>
        <v>0</v>
      </c>
      <c r="H72" s="11">
        <f>'[1]4 pr._savarankiškos f-jos'!I201+'[1]9 pr._įstaigų pajamos'!I106+'[1]7 pr._kita dotacija'!I219+'[1]11 pr._apyvartinės lėšos'!I67</f>
        <v>0</v>
      </c>
      <c r="I72" s="11">
        <f>'[1]4 pr._savarankiškos f-jos'!J201+'[1]9 pr._įstaigų pajamos'!J106+'[1]7 pr._kita dotacija'!J219+'[1]11 pr._apyvartinės lėšos'!J67</f>
        <v>0</v>
      </c>
      <c r="J72" s="11">
        <f>'[1]4 pr._savarankiškos f-jos'!K201+'[1]9 pr._įstaigų pajamos'!K106+'[1]7 pr._kita dotacija'!K219+'[1]11 pr._apyvartinės lėšos'!K67</f>
        <v>0</v>
      </c>
      <c r="K72" s="87">
        <f t="shared" si="1"/>
        <v>142.79999999999998</v>
      </c>
      <c r="L72" s="87">
        <f>'[1]4 pr._savarankiškos f-jos'!M201+'[1]9 pr._įstaigų pajamos'!M106+'[1]7 pr._kita dotacija'!M219+'[1]11 pr._apyvartinės lėšos'!M67</f>
        <v>142.79999999999998</v>
      </c>
      <c r="M72" s="87">
        <f>'[1]4 pr._savarankiškos f-jos'!N201+'[1]9 pr._įstaigų pajamos'!N106+'[1]7 pr._kita dotacija'!N219+'[1]11 pr._apyvartinės lėšos'!N67</f>
        <v>91.5</v>
      </c>
      <c r="N72" s="87">
        <f>'[1]4 pr._savarankiškos f-jos'!O201+'[1]9 pr._įstaigų pajamos'!O106+'[1]7 pr._kita dotacija'!O219+'[1]11 pr._apyvartinės lėšos'!O67</f>
        <v>0</v>
      </c>
    </row>
    <row r="73" spans="1:14" ht="15" customHeight="1" x14ac:dyDescent="0.25">
      <c r="A73" s="33" t="s">
        <v>124</v>
      </c>
      <c r="B73" s="87" t="s">
        <v>64</v>
      </c>
      <c r="C73" s="17">
        <f t="shared" si="3"/>
        <v>371.90000000000003</v>
      </c>
      <c r="D73" s="17">
        <f>'[1]4 pr._savarankiškos f-jos'!E202+'[1]6 pr._mokinio krepšelis'!E50+'[1]9 pr._įstaigų pajamos'!E107+'[1]7 pr._kita dotacija'!E223+'[1]11 pr._apyvartinės lėšos'!E68</f>
        <v>371.90000000000003</v>
      </c>
      <c r="E73" s="17">
        <f>'[1]4 pr._savarankiškos f-jos'!F202+'[1]6 pr._mokinio krepšelis'!F50+'[1]9 pr._įstaigų pajamos'!F107+'[1]7 pr._kita dotacija'!F223+'[1]11 pr._apyvartinės lėšos'!F68</f>
        <v>238.2</v>
      </c>
      <c r="F73" s="17">
        <f>'[1]4 pr._savarankiškos f-jos'!G202+'[1]6 pr._mokinio krepšelis'!G50+'[1]9 pr._įstaigų pajamos'!G107+'[1]7 pr._kita dotacija'!G223+'[1]11 pr._apyvartinės lėšos'!G68</f>
        <v>0</v>
      </c>
      <c r="G73" s="11">
        <f t="shared" si="0"/>
        <v>0</v>
      </c>
      <c r="H73" s="11">
        <f>'[1]4 pr._savarankiškos f-jos'!I202+'[1]6 pr._mokinio krepšelis'!I50+'[1]9 pr._įstaigų pajamos'!I107+'[1]7 pr._kita dotacija'!I223+'[1]11 pr._apyvartinės lėšos'!I68</f>
        <v>0</v>
      </c>
      <c r="I73" s="11">
        <f>'[1]4 pr._savarankiškos f-jos'!J202+'[1]6 pr._mokinio krepšelis'!J50+'[1]9 pr._įstaigų pajamos'!J107+'[1]7 pr._kita dotacija'!J223+'[1]11 pr._apyvartinės lėšos'!J68</f>
        <v>0</v>
      </c>
      <c r="J73" s="11">
        <f>'[1]4 pr._savarankiškos f-jos'!K202+'[1]6 pr._mokinio krepšelis'!K50+'[1]9 pr._įstaigų pajamos'!K107+'[1]7 pr._kita dotacija'!K223+'[1]11 pr._apyvartinės lėšos'!K68</f>
        <v>0</v>
      </c>
      <c r="K73" s="87">
        <f t="shared" si="1"/>
        <v>371.90000000000003</v>
      </c>
      <c r="L73" s="87">
        <f>'[1]4 pr._savarankiškos f-jos'!M202+'[1]6 pr._mokinio krepšelis'!M50+'[1]9 pr._įstaigų pajamos'!M107+'[1]7 pr._kita dotacija'!M223+'[1]11 pr._apyvartinės lėšos'!M68</f>
        <v>371.90000000000003</v>
      </c>
      <c r="M73" s="87">
        <f>'[1]4 pr._savarankiškos f-jos'!N202+'[1]6 pr._mokinio krepšelis'!N50+'[1]9 pr._įstaigų pajamos'!N107+'[1]7 pr._kita dotacija'!N223+'[1]11 pr._apyvartinės lėšos'!N68</f>
        <v>238.2</v>
      </c>
      <c r="N73" s="87">
        <f>'[1]4 pr._savarankiškos f-jos'!O202+'[1]6 pr._mokinio krepšelis'!O50+'[1]9 pr._įstaigų pajamos'!O107+'[1]7 pr._kita dotacija'!O223+'[1]11 pr._apyvartinės lėšos'!O68</f>
        <v>0</v>
      </c>
    </row>
    <row r="74" spans="1:14" ht="15" customHeight="1" x14ac:dyDescent="0.25">
      <c r="A74" s="33" t="s">
        <v>125</v>
      </c>
      <c r="B74" s="77" t="s">
        <v>52</v>
      </c>
      <c r="C74" s="17">
        <f>D74+F74</f>
        <v>479.5</v>
      </c>
      <c r="D74" s="17">
        <f>'[1]4 pr._savarankiškos f-jos'!E210+'[1]9 pr._įstaigų pajamos'!E110+'[1]7 pr._kita dotacija'!E231+'[1]11 pr._apyvartinės lėšos'!E116+'[1]11 pr._apyvartinės lėšos'!E72</f>
        <v>479.5</v>
      </c>
      <c r="E74" s="17">
        <f>'[1]4 pr._savarankiškos f-jos'!F210+'[1]9 pr._įstaigų pajamos'!F110+'[1]7 pr._kita dotacija'!F231+'[1]11 pr._apyvartinės lėšos'!F116+'[1]11 pr._apyvartinės lėšos'!F72</f>
        <v>256</v>
      </c>
      <c r="F74" s="17">
        <f>'[1]4 pr._savarankiškos f-jos'!G210+'[1]9 pr._įstaigų pajamos'!G110+'[1]7 pr._kita dotacija'!G231+'[1]11 pr._apyvartinės lėšos'!G116+'[1]11 pr._apyvartinės lėšos'!G72</f>
        <v>0</v>
      </c>
      <c r="G74" s="11">
        <f t="shared" si="0"/>
        <v>0</v>
      </c>
      <c r="H74" s="11">
        <f>'[1]4 pr._savarankiškos f-jos'!I210+'[1]9 pr._įstaigų pajamos'!I110+'[1]7 pr._kita dotacija'!I231+'[1]11 pr._apyvartinės lėšos'!I116+'[1]11 pr._apyvartinės lėšos'!I72</f>
        <v>0</v>
      </c>
      <c r="I74" s="11">
        <f>'[1]4 pr._savarankiškos f-jos'!J210+'[1]9 pr._įstaigų pajamos'!J110+'[1]7 pr._kita dotacija'!J231+'[1]11 pr._apyvartinės lėšos'!J116+'[1]11 pr._apyvartinės lėšos'!J72</f>
        <v>0</v>
      </c>
      <c r="J74" s="11">
        <f>'[1]4 pr._savarankiškos f-jos'!K210+'[1]9 pr._įstaigų pajamos'!K110+'[1]7 pr._kita dotacija'!K231+'[1]11 pr._apyvartinės lėšos'!K116+'[1]11 pr._apyvartinės lėšos'!K72</f>
        <v>0</v>
      </c>
      <c r="K74" s="87">
        <f t="shared" si="1"/>
        <v>479.5</v>
      </c>
      <c r="L74" s="87">
        <f>'[1]4 pr._savarankiškos f-jos'!M210+'[1]9 pr._įstaigų pajamos'!M110+'[1]7 pr._kita dotacija'!M231+'[1]11 pr._apyvartinės lėšos'!M116+'[1]11 pr._apyvartinės lėšos'!M72</f>
        <v>479.5</v>
      </c>
      <c r="M74" s="87">
        <f>'[1]4 pr._savarankiškos f-jos'!N210+'[1]9 pr._įstaigų pajamos'!N110+'[1]7 pr._kita dotacija'!N231+'[1]11 pr._apyvartinės lėšos'!N116+'[1]11 pr._apyvartinės lėšos'!N72</f>
        <v>256</v>
      </c>
      <c r="N74" s="87">
        <f>'[1]4 pr._savarankiškos f-jos'!O210+'[1]9 pr._įstaigų pajamos'!O110+'[1]7 pr._kita dotacija'!O231+'[1]11 pr._apyvartinės lėšos'!O116+'[1]11 pr._apyvartinės lėšos'!O72</f>
        <v>0</v>
      </c>
    </row>
    <row r="75" spans="1:14" ht="15" customHeight="1" x14ac:dyDescent="0.25">
      <c r="A75" s="33" t="s">
        <v>126</v>
      </c>
      <c r="B75" s="30" t="s">
        <v>53</v>
      </c>
      <c r="C75" s="17">
        <f>D75+F75</f>
        <v>695.8</v>
      </c>
      <c r="D75" s="17">
        <f>'[1]4 pr._savarankiškos f-jos'!E211+'[1]5 pr._valstybinės f-jos'!E117+'[1]9 pr._įstaigų pajamos'!E111+'[1]7 pr._kita dotacija'!E233+'[1]11 pr._apyvartinės lėšos'!E73+'[1]11 pr._apyvartinės lėšos'!E117+'[1]11 pr._apyvartinės lėšos'!E137</f>
        <v>695.8</v>
      </c>
      <c r="E75" s="17">
        <f>'[1]4 pr._savarankiškos f-jos'!F211+'[1]5 pr._valstybinės f-jos'!F117+'[1]9 pr._įstaigų pajamos'!F111+'[1]7 pr._kita dotacija'!F233+'[1]11 pr._apyvartinės lėšos'!F73+'[1]11 pr._apyvartinės lėšos'!F117+'[1]11 pr._apyvartinės lėšos'!F137</f>
        <v>488.59999999999997</v>
      </c>
      <c r="F75" s="17">
        <f>'[1]4 pr._savarankiškos f-jos'!G211+'[1]5 pr._valstybinės f-jos'!G117+'[1]9 pr._įstaigų pajamos'!G111+'[1]7 pr._kita dotacija'!G233+'[1]11 pr._apyvartinės lėšos'!G73+'[1]11 pr._apyvartinės lėšos'!G117+'[1]11 pr._apyvartinės lėšos'!G137</f>
        <v>0</v>
      </c>
      <c r="G75" s="11">
        <f t="shared" si="0"/>
        <v>0</v>
      </c>
      <c r="H75" s="11">
        <f>'[1]4 pr._savarankiškos f-jos'!I211+'[1]5 pr._valstybinės f-jos'!I117+'[1]9 pr._įstaigų pajamos'!I111+'[1]7 pr._kita dotacija'!I233+'[1]11 pr._apyvartinės lėšos'!I73+'[1]11 pr._apyvartinės lėšos'!I117+'[1]11 pr._apyvartinės lėšos'!I137</f>
        <v>0</v>
      </c>
      <c r="I75" s="11">
        <f>'[1]4 pr._savarankiškos f-jos'!J211+'[1]5 pr._valstybinės f-jos'!J117+'[1]9 pr._įstaigų pajamos'!J111+'[1]7 pr._kita dotacija'!J233+'[1]11 pr._apyvartinės lėšos'!J73+'[1]11 pr._apyvartinės lėšos'!J117+'[1]11 pr._apyvartinės lėšos'!J137</f>
        <v>0</v>
      </c>
      <c r="J75" s="11">
        <f>'[1]4 pr._savarankiškos f-jos'!K211+'[1]5 pr._valstybinės f-jos'!K117+'[1]9 pr._įstaigų pajamos'!K111+'[1]7 pr._kita dotacija'!K233+'[1]11 pr._apyvartinės lėšos'!K73+'[1]11 pr._apyvartinės lėšos'!K117+'[1]11 pr._apyvartinės lėšos'!K137</f>
        <v>0</v>
      </c>
      <c r="K75" s="87">
        <f t="shared" si="1"/>
        <v>695.8</v>
      </c>
      <c r="L75" s="87">
        <f>'[1]4 pr._savarankiškos f-jos'!M211+'[1]5 pr._valstybinės f-jos'!M117+'[1]9 pr._įstaigų pajamos'!M111+'[1]7 pr._kita dotacija'!M233+'[1]11 pr._apyvartinės lėšos'!M73+'[1]11 pr._apyvartinės lėšos'!M117+'[1]11 pr._apyvartinės lėšos'!M137</f>
        <v>695.8</v>
      </c>
      <c r="M75" s="87">
        <f>'[1]4 pr._savarankiškos f-jos'!N211+'[1]5 pr._valstybinės f-jos'!N117+'[1]9 pr._įstaigų pajamos'!N111+'[1]7 pr._kita dotacija'!N233+'[1]11 pr._apyvartinės lėšos'!N73+'[1]11 pr._apyvartinės lėšos'!N117+'[1]11 pr._apyvartinės lėšos'!N137</f>
        <v>488.59999999999997</v>
      </c>
      <c r="N75" s="87">
        <f>'[1]4 pr._savarankiškos f-jos'!O211+'[1]5 pr._valstybinės f-jos'!O117+'[1]9 pr._įstaigų pajamos'!O111+'[1]7 pr._kita dotacija'!O233+'[1]11 pr._apyvartinės lėšos'!O73+'[1]11 pr._apyvartinės lėšos'!O117+'[1]11 pr._apyvartinės lėšos'!O137</f>
        <v>0</v>
      </c>
    </row>
    <row r="76" spans="1:14" s="38" customFormat="1" ht="15" customHeight="1" x14ac:dyDescent="0.25">
      <c r="A76" s="33" t="s">
        <v>127</v>
      </c>
      <c r="B76" s="13" t="s">
        <v>69</v>
      </c>
      <c r="C76" s="17">
        <f>D76+F76</f>
        <v>610.1</v>
      </c>
      <c r="D76" s="17">
        <f>'[1]4 pr._savarankiškos f-jos'!E213+'[1]7 pr._kita dotacija'!E237+'[1]9 pr._įstaigų pajamos'!E113+'[1]11 pr._apyvartinės lėšos'!E74</f>
        <v>610.1</v>
      </c>
      <c r="E76" s="17">
        <f>'[1]4 pr._savarankiškos f-jos'!F213+'[1]7 pr._kita dotacija'!F237+'[1]9 pr._įstaigų pajamos'!F113+'[1]11 pr._apyvartinės lėšos'!F74</f>
        <v>369.09999999999997</v>
      </c>
      <c r="F76" s="17">
        <f>'[1]4 pr._savarankiškos f-jos'!G213+'[1]7 pr._kita dotacija'!G237+'[1]9 pr._įstaigų pajamos'!G113+'[1]11 pr._apyvartinės lėšos'!G74</f>
        <v>0</v>
      </c>
      <c r="G76" s="11">
        <f t="shared" si="0"/>
        <v>0</v>
      </c>
      <c r="H76" s="11">
        <f>'[1]4 pr._savarankiškos f-jos'!I213+'[1]7 pr._kita dotacija'!I237+'[1]9 pr._įstaigų pajamos'!I113+'[1]11 pr._apyvartinės lėšos'!I74</f>
        <v>0</v>
      </c>
      <c r="I76" s="11">
        <f>'[1]4 pr._savarankiškos f-jos'!J213+'[1]7 pr._kita dotacija'!J237+'[1]9 pr._įstaigų pajamos'!J113+'[1]11 pr._apyvartinės lėšos'!J74</f>
        <v>0</v>
      </c>
      <c r="J76" s="11">
        <f>'[1]4 pr._savarankiškos f-jos'!K213+'[1]7 pr._kita dotacija'!K237+'[1]9 pr._įstaigų pajamos'!K113+'[1]11 pr._apyvartinės lėšos'!K74</f>
        <v>0</v>
      </c>
      <c r="K76" s="87">
        <f t="shared" si="1"/>
        <v>610.1</v>
      </c>
      <c r="L76" s="87">
        <f>'[1]4 pr._savarankiškos f-jos'!M213+'[1]7 pr._kita dotacija'!M237+'[1]9 pr._įstaigų pajamos'!M113+'[1]11 pr._apyvartinės lėšos'!M74</f>
        <v>610.1</v>
      </c>
      <c r="M76" s="87">
        <f>'[1]4 pr._savarankiškos f-jos'!N213+'[1]7 pr._kita dotacija'!N237+'[1]9 pr._įstaigų pajamos'!N113+'[1]11 pr._apyvartinės lėšos'!N74</f>
        <v>369.09999999999997</v>
      </c>
      <c r="N76" s="87">
        <f>'[1]4 pr._savarankiškos f-jos'!O213+'[1]7 pr._kita dotacija'!O237+'[1]9 pr._įstaigų pajamos'!O113+'[1]11 pr._apyvartinės lėšos'!O74</f>
        <v>0</v>
      </c>
    </row>
    <row r="77" spans="1:14" ht="15.95" customHeight="1" x14ac:dyDescent="0.25">
      <c r="A77" s="21" t="s">
        <v>128</v>
      </c>
      <c r="B77" s="46" t="s">
        <v>172</v>
      </c>
      <c r="C77" s="48">
        <f t="shared" ref="C77:N77" si="4">SUM(C13:C76)</f>
        <v>35113.800000000003</v>
      </c>
      <c r="D77" s="48">
        <f t="shared" si="4"/>
        <v>31703.999999999989</v>
      </c>
      <c r="E77" s="48">
        <f t="shared" si="4"/>
        <v>15811.000000000004</v>
      </c>
      <c r="F77" s="48">
        <f t="shared" si="4"/>
        <v>3409.7999999999993</v>
      </c>
      <c r="G77" s="49">
        <f>SUM(G13:G76)</f>
        <v>2346</v>
      </c>
      <c r="H77" s="49">
        <f t="shared" si="4"/>
        <v>-5.8999999999999995</v>
      </c>
      <c r="I77" s="49">
        <f t="shared" si="4"/>
        <v>0.90000000000000013</v>
      </c>
      <c r="J77" s="49">
        <f t="shared" si="4"/>
        <v>2351.9</v>
      </c>
      <c r="K77" s="50">
        <f t="shared" si="4"/>
        <v>37459.799999999988</v>
      </c>
      <c r="L77" s="50">
        <f t="shared" si="4"/>
        <v>31698.099999999988</v>
      </c>
      <c r="M77" s="50">
        <f t="shared" si="4"/>
        <v>15811.900000000003</v>
      </c>
      <c r="N77" s="50">
        <f t="shared" si="4"/>
        <v>5761.6999999999989</v>
      </c>
    </row>
    <row r="78" spans="1:14" x14ac:dyDescent="0.25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</row>
    <row r="79" spans="1:14" x14ac:dyDescent="0.25">
      <c r="A79" s="7"/>
      <c r="B79" s="7"/>
      <c r="C79" s="7"/>
      <c r="D79" s="7"/>
      <c r="E79" s="7"/>
      <c r="F79" s="7"/>
    </row>
    <row r="80" spans="1:14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 t="s">
        <v>173</v>
      </c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</sheetData>
  <mergeCells count="21">
    <mergeCell ref="H10:J10"/>
    <mergeCell ref="K10:K12"/>
    <mergeCell ref="L10:N10"/>
    <mergeCell ref="D11:E11"/>
    <mergeCell ref="F11:F12"/>
    <mergeCell ref="H11:I11"/>
    <mergeCell ref="J11:J12"/>
    <mergeCell ref="L11:M11"/>
    <mergeCell ref="N11:N12"/>
    <mergeCell ref="A10:A12"/>
    <mergeCell ref="B10:B12"/>
    <mergeCell ref="C10:C12"/>
    <mergeCell ref="D10:F10"/>
    <mergeCell ref="G10:G12"/>
    <mergeCell ref="B6:N6"/>
    <mergeCell ref="A8:N8"/>
    <mergeCell ref="B1:N1"/>
    <mergeCell ref="B2:N2"/>
    <mergeCell ref="B3:N3"/>
    <mergeCell ref="B4:N4"/>
    <mergeCell ref="B5:N5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6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36" t="s">
        <v>328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5" x14ac:dyDescent="0.25">
      <c r="B2" s="536" t="s">
        <v>450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5" x14ac:dyDescent="0.25">
      <c r="B3" s="536" t="s">
        <v>511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5" x14ac:dyDescent="0.25">
      <c r="B4" s="536" t="s">
        <v>335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5" x14ac:dyDescent="0.25">
      <c r="B5" s="599" t="s">
        <v>519</v>
      </c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  <c r="O5" s="599"/>
    </row>
    <row r="6" spans="1:15" x14ac:dyDescent="0.25">
      <c r="B6" s="600" t="s">
        <v>520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601"/>
    </row>
    <row r="7" spans="1:15" s="310" customFormat="1" x14ac:dyDescent="0.25">
      <c r="B7" s="311"/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</row>
    <row r="8" spans="1:15" ht="32.25" customHeight="1" x14ac:dyDescent="0.25">
      <c r="A8" s="496" t="s">
        <v>457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409</v>
      </c>
    </row>
    <row r="10" spans="1:15" ht="15" customHeight="1" x14ac:dyDescent="0.25">
      <c r="A10" s="501" t="s">
        <v>5</v>
      </c>
      <c r="B10" s="504" t="s">
        <v>327</v>
      </c>
      <c r="C10" s="504" t="s">
        <v>54</v>
      </c>
      <c r="D10" s="517" t="s">
        <v>336</v>
      </c>
      <c r="E10" s="520" t="s">
        <v>194</v>
      </c>
      <c r="F10" s="521"/>
      <c r="G10" s="522"/>
      <c r="H10" s="507" t="s">
        <v>338</v>
      </c>
      <c r="I10" s="510" t="s">
        <v>194</v>
      </c>
      <c r="J10" s="511"/>
      <c r="K10" s="511"/>
      <c r="L10" s="516" t="s">
        <v>0</v>
      </c>
      <c r="M10" s="516" t="s">
        <v>194</v>
      </c>
      <c r="N10" s="516"/>
      <c r="O10" s="516"/>
    </row>
    <row r="11" spans="1:15" x14ac:dyDescent="0.25">
      <c r="A11" s="502"/>
      <c r="B11" s="505"/>
      <c r="C11" s="505"/>
      <c r="D11" s="518"/>
      <c r="E11" s="520" t="s">
        <v>1</v>
      </c>
      <c r="F11" s="522"/>
      <c r="G11" s="517" t="s">
        <v>2</v>
      </c>
      <c r="H11" s="508"/>
      <c r="I11" s="510" t="s">
        <v>1</v>
      </c>
      <c r="J11" s="512"/>
      <c r="K11" s="541" t="s">
        <v>2</v>
      </c>
      <c r="L11" s="516"/>
      <c r="M11" s="516" t="s">
        <v>1</v>
      </c>
      <c r="N11" s="516"/>
      <c r="O11" s="499" t="s">
        <v>2</v>
      </c>
    </row>
    <row r="12" spans="1:15" ht="49.5" customHeight="1" x14ac:dyDescent="0.25">
      <c r="A12" s="503"/>
      <c r="B12" s="506"/>
      <c r="C12" s="506"/>
      <c r="D12" s="519"/>
      <c r="E12" s="61" t="s">
        <v>3</v>
      </c>
      <c r="F12" s="466" t="s">
        <v>4</v>
      </c>
      <c r="G12" s="519"/>
      <c r="H12" s="509"/>
      <c r="I12" s="62" t="s">
        <v>3</v>
      </c>
      <c r="J12" s="472" t="s">
        <v>4</v>
      </c>
      <c r="K12" s="542"/>
      <c r="L12" s="516"/>
      <c r="M12" s="465" t="s">
        <v>3</v>
      </c>
      <c r="N12" s="469" t="s">
        <v>4</v>
      </c>
      <c r="O12" s="499"/>
    </row>
    <row r="13" spans="1:15" ht="15.95" customHeight="1" x14ac:dyDescent="0.25">
      <c r="A13" s="139" t="s">
        <v>71</v>
      </c>
      <c r="B13" s="537" t="s">
        <v>6</v>
      </c>
      <c r="C13" s="540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9"/>
    </row>
    <row r="14" spans="1:15" ht="15" customHeight="1" x14ac:dyDescent="0.25">
      <c r="A14" s="6" t="s">
        <v>182</v>
      </c>
      <c r="B14" s="7" t="s">
        <v>56</v>
      </c>
      <c r="C14" s="145" t="s">
        <v>9</v>
      </c>
      <c r="D14" s="461">
        <f>E14+G14</f>
        <v>84.1</v>
      </c>
      <c r="E14" s="9">
        <f>E15+E16</f>
        <v>84.1</v>
      </c>
      <c r="F14" s="9">
        <f t="shared" ref="F14:G14" si="0">F15+F16</f>
        <v>62.5</v>
      </c>
      <c r="G14" s="9">
        <f t="shared" si="0"/>
        <v>0</v>
      </c>
      <c r="H14" s="10">
        <f>I14+K14</f>
        <v>0</v>
      </c>
      <c r="I14" s="10">
        <f>I15+I16</f>
        <v>0</v>
      </c>
      <c r="J14" s="10">
        <f t="shared" ref="J14:K14" si="1">J15+J16</f>
        <v>0</v>
      </c>
      <c r="K14" s="225">
        <f t="shared" si="1"/>
        <v>0</v>
      </c>
      <c r="L14" s="12">
        <f>M14+O14</f>
        <v>84.1</v>
      </c>
      <c r="M14" s="12">
        <f>M15+M16</f>
        <v>84.1</v>
      </c>
      <c r="N14" s="12">
        <f t="shared" ref="N14:O14" si="2">N15+N16</f>
        <v>62.5</v>
      </c>
      <c r="O14" s="12">
        <f t="shared" si="2"/>
        <v>0</v>
      </c>
    </row>
    <row r="15" spans="1:15" ht="15" hidden="1" customHeight="1" x14ac:dyDescent="0.25">
      <c r="A15" s="41"/>
      <c r="B15" s="252" t="s">
        <v>8</v>
      </c>
      <c r="C15" s="463"/>
      <c r="D15" s="462">
        <f t="shared" ref="D15:D78" si="3">E15+G15</f>
        <v>82.6</v>
      </c>
      <c r="E15" s="241">
        <v>82.6</v>
      </c>
      <c r="F15" s="241">
        <v>61.4</v>
      </c>
      <c r="G15" s="241"/>
      <c r="H15" s="377">
        <f t="shared" ref="H15:H78" si="4">I15+K15</f>
        <v>0</v>
      </c>
      <c r="I15" s="241"/>
      <c r="J15" s="241"/>
      <c r="K15" s="378"/>
      <c r="L15" s="377">
        <f t="shared" ref="L15:L16" si="5">M15+O15</f>
        <v>82.6</v>
      </c>
      <c r="M15" s="377">
        <f t="shared" ref="M15:O16" si="6">E15+I15</f>
        <v>82.6</v>
      </c>
      <c r="N15" s="377">
        <f t="shared" si="6"/>
        <v>61.4</v>
      </c>
      <c r="O15" s="377">
        <f t="shared" si="6"/>
        <v>0</v>
      </c>
    </row>
    <row r="16" spans="1:15" ht="15" customHeight="1" x14ac:dyDescent="0.25">
      <c r="A16" s="41"/>
      <c r="B16" s="460" t="s">
        <v>159</v>
      </c>
      <c r="C16" s="8"/>
      <c r="D16" s="461">
        <f t="shared" si="3"/>
        <v>1.5</v>
      </c>
      <c r="E16" s="17">
        <v>1.5</v>
      </c>
      <c r="F16" s="17">
        <v>1.1000000000000001</v>
      </c>
      <c r="G16" s="17"/>
      <c r="H16" s="10">
        <f t="shared" si="4"/>
        <v>0</v>
      </c>
      <c r="I16" s="11"/>
      <c r="J16" s="11"/>
      <c r="K16" s="191"/>
      <c r="L16" s="12">
        <f t="shared" si="5"/>
        <v>1.5</v>
      </c>
      <c r="M16" s="12">
        <f t="shared" si="6"/>
        <v>1.5</v>
      </c>
      <c r="N16" s="12">
        <f t="shared" si="6"/>
        <v>1.1000000000000001</v>
      </c>
      <c r="O16" s="12">
        <f t="shared" si="6"/>
        <v>0</v>
      </c>
    </row>
    <row r="17" spans="1:15" ht="15" customHeight="1" x14ac:dyDescent="0.25">
      <c r="A17" s="6" t="s">
        <v>72</v>
      </c>
      <c r="B17" s="228" t="s">
        <v>20</v>
      </c>
      <c r="C17" s="140"/>
      <c r="D17" s="9">
        <f t="shared" si="3"/>
        <v>2810.9</v>
      </c>
      <c r="E17" s="9">
        <f>E18+E21+E22+E23</f>
        <v>2635</v>
      </c>
      <c r="F17" s="9">
        <f>F18+F21+F22+F23</f>
        <v>1300.1000000000001</v>
      </c>
      <c r="G17" s="9">
        <f>G18+G21+G22+G23</f>
        <v>175.9</v>
      </c>
      <c r="H17" s="10">
        <f t="shared" si="4"/>
        <v>0</v>
      </c>
      <c r="I17" s="10">
        <f t="shared" ref="I17:O17" si="7">I18+I21+I22+I23</f>
        <v>0</v>
      </c>
      <c r="J17" s="10">
        <f t="shared" si="7"/>
        <v>0</v>
      </c>
      <c r="K17" s="225">
        <f t="shared" si="7"/>
        <v>0</v>
      </c>
      <c r="L17" s="12">
        <f t="shared" si="7"/>
        <v>2810.9</v>
      </c>
      <c r="M17" s="12">
        <f t="shared" si="7"/>
        <v>2635</v>
      </c>
      <c r="N17" s="12">
        <f t="shared" si="7"/>
        <v>1300.1000000000001</v>
      </c>
      <c r="O17" s="12">
        <f t="shared" si="7"/>
        <v>175.9</v>
      </c>
    </row>
    <row r="18" spans="1:15" ht="15" customHeight="1" x14ac:dyDescent="0.25">
      <c r="A18" s="20"/>
      <c r="B18" s="7"/>
      <c r="C18" s="145" t="s">
        <v>9</v>
      </c>
      <c r="D18" s="461">
        <f t="shared" si="3"/>
        <v>2329</v>
      </c>
      <c r="E18" s="17">
        <f>E19+E20</f>
        <v>2173.1</v>
      </c>
      <c r="F18" s="17">
        <f t="shared" ref="F18:G18" si="8">F19+F20</f>
        <v>1300.1000000000001</v>
      </c>
      <c r="G18" s="17">
        <f t="shared" si="8"/>
        <v>155.9</v>
      </c>
      <c r="H18" s="10">
        <f t="shared" si="4"/>
        <v>0</v>
      </c>
      <c r="I18" s="10">
        <f>I19+I20</f>
        <v>0</v>
      </c>
      <c r="J18" s="10">
        <f t="shared" ref="J18:K18" si="9">J19+J20</f>
        <v>0</v>
      </c>
      <c r="K18" s="225">
        <f t="shared" si="9"/>
        <v>0</v>
      </c>
      <c r="L18" s="12">
        <f>M18+O18</f>
        <v>2329</v>
      </c>
      <c r="M18" s="12">
        <f t="shared" ref="M18:O22" si="10">E18+I18</f>
        <v>2173.1</v>
      </c>
      <c r="N18" s="12">
        <f t="shared" si="10"/>
        <v>1300.1000000000001</v>
      </c>
      <c r="O18" s="12">
        <f t="shared" si="10"/>
        <v>155.9</v>
      </c>
    </row>
    <row r="19" spans="1:15" ht="15" hidden="1" customHeight="1" x14ac:dyDescent="0.25">
      <c r="A19" s="41"/>
      <c r="B19" s="252" t="s">
        <v>8</v>
      </c>
      <c r="C19" s="463"/>
      <c r="D19" s="462">
        <f t="shared" si="3"/>
        <v>2309.5</v>
      </c>
      <c r="E19" s="241">
        <v>2153.6</v>
      </c>
      <c r="F19" s="241">
        <v>1285.2</v>
      </c>
      <c r="G19" s="241">
        <v>155.9</v>
      </c>
      <c r="H19" s="377">
        <f t="shared" si="4"/>
        <v>0</v>
      </c>
      <c r="I19" s="241"/>
      <c r="J19" s="241"/>
      <c r="K19" s="378"/>
      <c r="L19" s="377">
        <f t="shared" ref="L19:L20" si="11">M19+O19</f>
        <v>2309.5</v>
      </c>
      <c r="M19" s="377">
        <f t="shared" si="10"/>
        <v>2153.6</v>
      </c>
      <c r="N19" s="377">
        <f t="shared" si="10"/>
        <v>1285.2</v>
      </c>
      <c r="O19" s="377">
        <f t="shared" si="10"/>
        <v>155.9</v>
      </c>
    </row>
    <row r="20" spans="1:15" ht="15" customHeight="1" x14ac:dyDescent="0.25">
      <c r="A20" s="41"/>
      <c r="B20" s="460" t="s">
        <v>159</v>
      </c>
      <c r="C20" s="8"/>
      <c r="D20" s="461">
        <f t="shared" si="3"/>
        <v>19.5</v>
      </c>
      <c r="E20" s="17">
        <v>19.5</v>
      </c>
      <c r="F20" s="17">
        <v>14.9</v>
      </c>
      <c r="G20" s="17"/>
      <c r="H20" s="10">
        <f t="shared" si="4"/>
        <v>0</v>
      </c>
      <c r="I20" s="11"/>
      <c r="J20" s="11"/>
      <c r="K20" s="191"/>
      <c r="L20" s="12">
        <f t="shared" si="11"/>
        <v>19.5</v>
      </c>
      <c r="M20" s="12">
        <f t="shared" si="10"/>
        <v>19.5</v>
      </c>
      <c r="N20" s="12">
        <f t="shared" si="10"/>
        <v>14.9</v>
      </c>
      <c r="O20" s="12">
        <f t="shared" si="10"/>
        <v>0</v>
      </c>
    </row>
    <row r="21" spans="1:15" ht="15" customHeight="1" x14ac:dyDescent="0.25">
      <c r="A21" s="20"/>
      <c r="B21" s="244"/>
      <c r="C21" s="78" t="s">
        <v>25</v>
      </c>
      <c r="D21" s="9">
        <f t="shared" si="3"/>
        <v>266.5</v>
      </c>
      <c r="E21" s="17">
        <v>266.5</v>
      </c>
      <c r="F21" s="17"/>
      <c r="G21" s="17"/>
      <c r="H21" s="10">
        <f t="shared" si="4"/>
        <v>0</v>
      </c>
      <c r="I21" s="11"/>
      <c r="J21" s="11"/>
      <c r="K21" s="191"/>
      <c r="L21" s="12">
        <f>M21+O21</f>
        <v>266.5</v>
      </c>
      <c r="M21" s="12">
        <f t="shared" si="10"/>
        <v>266.5</v>
      </c>
      <c r="N21" s="12">
        <f t="shared" si="10"/>
        <v>0</v>
      </c>
      <c r="O21" s="12">
        <f t="shared" si="10"/>
        <v>0</v>
      </c>
    </row>
    <row r="22" spans="1:15" ht="15" customHeight="1" x14ac:dyDescent="0.25">
      <c r="A22" s="20"/>
      <c r="B22" s="383"/>
      <c r="C22" s="31" t="s">
        <v>22</v>
      </c>
      <c r="D22" s="9">
        <f t="shared" si="3"/>
        <v>215.4</v>
      </c>
      <c r="E22" s="17">
        <v>195.4</v>
      </c>
      <c r="F22" s="17"/>
      <c r="G22" s="17">
        <v>20</v>
      </c>
      <c r="H22" s="10">
        <f t="shared" si="4"/>
        <v>0</v>
      </c>
      <c r="I22" s="11"/>
      <c r="J22" s="11"/>
      <c r="K22" s="191"/>
      <c r="L22" s="13">
        <f>M22+O22</f>
        <v>215.4</v>
      </c>
      <c r="M22" s="13">
        <f t="shared" si="10"/>
        <v>195.4</v>
      </c>
      <c r="N22" s="13">
        <f t="shared" si="10"/>
        <v>0</v>
      </c>
      <c r="O22" s="13">
        <f t="shared" si="10"/>
        <v>20</v>
      </c>
    </row>
    <row r="23" spans="1:15" ht="15" hidden="1" customHeight="1" x14ac:dyDescent="0.25">
      <c r="A23" s="135"/>
      <c r="B23" s="384"/>
      <c r="C23" s="260">
        <v>10</v>
      </c>
      <c r="D23" s="9">
        <f t="shared" si="3"/>
        <v>0</v>
      </c>
      <c r="E23" s="17"/>
      <c r="F23" s="17"/>
      <c r="G23" s="17"/>
      <c r="H23" s="10">
        <f t="shared" si="4"/>
        <v>0</v>
      </c>
      <c r="I23" s="11"/>
      <c r="J23" s="11"/>
      <c r="K23" s="191"/>
      <c r="L23" s="13">
        <f>M23+O23</f>
        <v>0</v>
      </c>
      <c r="M23" s="13">
        <f>E23+I23</f>
        <v>0</v>
      </c>
      <c r="N23" s="13">
        <f>F23+J23</f>
        <v>0</v>
      </c>
      <c r="O23" s="13">
        <f>G23+K23</f>
        <v>0</v>
      </c>
    </row>
    <row r="24" spans="1:15" ht="15" customHeight="1" x14ac:dyDescent="0.25">
      <c r="A24" s="6" t="s">
        <v>73</v>
      </c>
      <c r="B24" s="228" t="s">
        <v>7</v>
      </c>
      <c r="C24" s="16"/>
      <c r="D24" s="9">
        <f t="shared" si="3"/>
        <v>81.699999999999989</v>
      </c>
      <c r="E24" s="17">
        <f>SUM(E25:E29)</f>
        <v>81.699999999999989</v>
      </c>
      <c r="F24" s="17">
        <f>SUM(F25:F29)</f>
        <v>52.800000000000004</v>
      </c>
      <c r="G24" s="17">
        <f t="shared" ref="G24:O24" si="12">SUM(G25:G29)</f>
        <v>0</v>
      </c>
      <c r="H24" s="10">
        <f t="shared" si="4"/>
        <v>0</v>
      </c>
      <c r="I24" s="11">
        <f t="shared" si="12"/>
        <v>0</v>
      </c>
      <c r="J24" s="11">
        <f>SUM(J25:J29)</f>
        <v>0</v>
      </c>
      <c r="K24" s="191">
        <f t="shared" si="12"/>
        <v>0</v>
      </c>
      <c r="L24" s="13">
        <f t="shared" si="12"/>
        <v>81.699999999999989</v>
      </c>
      <c r="M24" s="13">
        <f t="shared" si="12"/>
        <v>81.699999999999989</v>
      </c>
      <c r="N24" s="13">
        <f t="shared" si="12"/>
        <v>52.800000000000004</v>
      </c>
      <c r="O24" s="13">
        <f t="shared" si="12"/>
        <v>0</v>
      </c>
    </row>
    <row r="25" spans="1:15" ht="15" customHeight="1" x14ac:dyDescent="0.25">
      <c r="A25" s="20"/>
      <c r="B25" s="229"/>
      <c r="C25" s="16" t="s">
        <v>9</v>
      </c>
      <c r="D25" s="9">
        <f t="shared" si="3"/>
        <v>31.7</v>
      </c>
      <c r="E25" s="17">
        <v>31.7</v>
      </c>
      <c r="F25" s="17">
        <v>19.100000000000001</v>
      </c>
      <c r="G25" s="17"/>
      <c r="H25" s="10">
        <f t="shared" si="4"/>
        <v>0</v>
      </c>
      <c r="I25" s="11"/>
      <c r="J25" s="11"/>
      <c r="K25" s="191"/>
      <c r="L25" s="13">
        <f t="shared" ref="L25:L40" si="13">M25+O25</f>
        <v>31.7</v>
      </c>
      <c r="M25" s="13">
        <f t="shared" ref="M25:O40" si="14">E25+I25</f>
        <v>31.7</v>
      </c>
      <c r="N25" s="13">
        <f t="shared" si="14"/>
        <v>19.100000000000001</v>
      </c>
      <c r="O25" s="13">
        <f t="shared" si="14"/>
        <v>0</v>
      </c>
    </row>
    <row r="26" spans="1:15" ht="15" customHeight="1" x14ac:dyDescent="0.25">
      <c r="A26" s="20"/>
      <c r="B26" s="229"/>
      <c r="C26" s="16" t="s">
        <v>31</v>
      </c>
      <c r="D26" s="9">
        <f t="shared" si="3"/>
        <v>2.7</v>
      </c>
      <c r="E26" s="17">
        <v>2.7</v>
      </c>
      <c r="F26" s="17">
        <v>2.1</v>
      </c>
      <c r="G26" s="17"/>
      <c r="H26" s="10">
        <f t="shared" si="4"/>
        <v>0</v>
      </c>
      <c r="I26" s="11"/>
      <c r="J26" s="11"/>
      <c r="K26" s="191"/>
      <c r="L26" s="13">
        <f t="shared" si="13"/>
        <v>2.7</v>
      </c>
      <c r="M26" s="13">
        <f t="shared" si="14"/>
        <v>2.7</v>
      </c>
      <c r="N26" s="13">
        <f t="shared" si="14"/>
        <v>2.1</v>
      </c>
      <c r="O26" s="13">
        <f t="shared" si="14"/>
        <v>0</v>
      </c>
    </row>
    <row r="27" spans="1:15" ht="15" customHeight="1" x14ac:dyDescent="0.25">
      <c r="A27" s="20"/>
      <c r="B27" s="229"/>
      <c r="C27" s="16" t="s">
        <v>22</v>
      </c>
      <c r="D27" s="9">
        <f t="shared" si="3"/>
        <v>23.5</v>
      </c>
      <c r="E27" s="17">
        <v>23.5</v>
      </c>
      <c r="F27" s="17">
        <v>18</v>
      </c>
      <c r="G27" s="17"/>
      <c r="H27" s="10">
        <f t="shared" si="4"/>
        <v>0</v>
      </c>
      <c r="I27" s="11"/>
      <c r="J27" s="11"/>
      <c r="K27" s="191"/>
      <c r="L27" s="13">
        <f t="shared" si="13"/>
        <v>23.5</v>
      </c>
      <c r="M27" s="13">
        <f t="shared" si="14"/>
        <v>23.5</v>
      </c>
      <c r="N27" s="13">
        <f t="shared" si="14"/>
        <v>18</v>
      </c>
      <c r="O27" s="13">
        <f t="shared" si="14"/>
        <v>0</v>
      </c>
    </row>
    <row r="28" spans="1:15" ht="15" customHeight="1" x14ac:dyDescent="0.25">
      <c r="A28" s="20"/>
      <c r="B28" s="229"/>
      <c r="C28" s="90" t="s">
        <v>30</v>
      </c>
      <c r="D28" s="9">
        <f t="shared" si="3"/>
        <v>9.1999999999999993</v>
      </c>
      <c r="E28" s="17">
        <v>9.1999999999999993</v>
      </c>
      <c r="F28" s="17">
        <v>2.5</v>
      </c>
      <c r="G28" s="17"/>
      <c r="H28" s="10">
        <f t="shared" si="4"/>
        <v>0</v>
      </c>
      <c r="I28" s="11"/>
      <c r="J28" s="11"/>
      <c r="K28" s="191"/>
      <c r="L28" s="13">
        <f t="shared" si="13"/>
        <v>9.1999999999999993</v>
      </c>
      <c r="M28" s="13">
        <f t="shared" si="14"/>
        <v>9.1999999999999993</v>
      </c>
      <c r="N28" s="13">
        <f t="shared" si="14"/>
        <v>2.5</v>
      </c>
      <c r="O28" s="13">
        <f t="shared" si="14"/>
        <v>0</v>
      </c>
    </row>
    <row r="29" spans="1:15" ht="15" customHeight="1" x14ac:dyDescent="0.25">
      <c r="A29" s="230"/>
      <c r="B29" s="231"/>
      <c r="C29" s="90" t="s">
        <v>24</v>
      </c>
      <c r="D29" s="9">
        <f t="shared" si="3"/>
        <v>14.6</v>
      </c>
      <c r="E29" s="17">
        <v>14.6</v>
      </c>
      <c r="F29" s="17">
        <v>11.1</v>
      </c>
      <c r="G29" s="17"/>
      <c r="H29" s="10">
        <f t="shared" si="4"/>
        <v>0</v>
      </c>
      <c r="I29" s="11"/>
      <c r="J29" s="11"/>
      <c r="K29" s="191"/>
      <c r="L29" s="12">
        <f>M29+O29</f>
        <v>14.6</v>
      </c>
      <c r="M29" s="12">
        <f>E29+I29</f>
        <v>14.6</v>
      </c>
      <c r="N29" s="12">
        <f>F29+J29</f>
        <v>11.1</v>
      </c>
      <c r="O29" s="12">
        <f>G29+K29</f>
        <v>0</v>
      </c>
    </row>
    <row r="30" spans="1:15" ht="15" customHeight="1" x14ac:dyDescent="0.25">
      <c r="A30" s="6" t="s">
        <v>74</v>
      </c>
      <c r="B30" s="18" t="s">
        <v>10</v>
      </c>
      <c r="C30" s="16"/>
      <c r="D30" s="9">
        <f t="shared" si="3"/>
        <v>77.600000000000009</v>
      </c>
      <c r="E30" s="17">
        <f>SUM(E31:E34)</f>
        <v>77.600000000000009</v>
      </c>
      <c r="F30" s="17">
        <f>SUM(F31:F34)</f>
        <v>55.300000000000004</v>
      </c>
      <c r="G30" s="17">
        <f t="shared" ref="G30:O30" si="15">SUM(G31:G34)</f>
        <v>0</v>
      </c>
      <c r="H30" s="10">
        <f t="shared" si="4"/>
        <v>0</v>
      </c>
      <c r="I30" s="11">
        <f t="shared" si="15"/>
        <v>0</v>
      </c>
      <c r="J30" s="11">
        <f t="shared" si="15"/>
        <v>0</v>
      </c>
      <c r="K30" s="191">
        <f t="shared" si="15"/>
        <v>0</v>
      </c>
      <c r="L30" s="13">
        <f t="shared" si="15"/>
        <v>77.600000000000009</v>
      </c>
      <c r="M30" s="13">
        <f t="shared" si="15"/>
        <v>77.600000000000009</v>
      </c>
      <c r="N30" s="13">
        <f t="shared" si="15"/>
        <v>55.300000000000004</v>
      </c>
      <c r="O30" s="13">
        <f t="shared" si="15"/>
        <v>0</v>
      </c>
    </row>
    <row r="31" spans="1:15" ht="15" customHeight="1" x14ac:dyDescent="0.25">
      <c r="A31" s="20"/>
      <c r="C31" s="16" t="s">
        <v>9</v>
      </c>
      <c r="D31" s="9">
        <f t="shared" si="3"/>
        <v>39.4</v>
      </c>
      <c r="E31" s="17">
        <v>39.4</v>
      </c>
      <c r="F31" s="17">
        <v>26.2</v>
      </c>
      <c r="G31" s="17"/>
      <c r="H31" s="10">
        <f t="shared" si="4"/>
        <v>0</v>
      </c>
      <c r="I31" s="11"/>
      <c r="J31" s="11"/>
      <c r="K31" s="191"/>
      <c r="L31" s="13">
        <f t="shared" si="13"/>
        <v>39.4</v>
      </c>
      <c r="M31" s="13">
        <f t="shared" si="14"/>
        <v>39.4</v>
      </c>
      <c r="N31" s="13">
        <f t="shared" si="14"/>
        <v>26.2</v>
      </c>
      <c r="O31" s="13">
        <f t="shared" si="14"/>
        <v>0</v>
      </c>
    </row>
    <row r="32" spans="1:15" ht="15" customHeight="1" x14ac:dyDescent="0.25">
      <c r="A32" s="20"/>
      <c r="C32" s="16" t="s">
        <v>31</v>
      </c>
      <c r="D32" s="9">
        <f t="shared" si="3"/>
        <v>2.7</v>
      </c>
      <c r="E32" s="17">
        <v>2.7</v>
      </c>
      <c r="F32" s="17">
        <v>2.1</v>
      </c>
      <c r="G32" s="17"/>
      <c r="H32" s="10">
        <f t="shared" si="4"/>
        <v>0</v>
      </c>
      <c r="I32" s="11"/>
      <c r="J32" s="11"/>
      <c r="K32" s="191"/>
      <c r="L32" s="13">
        <f t="shared" si="13"/>
        <v>2.7</v>
      </c>
      <c r="M32" s="13">
        <f t="shared" si="14"/>
        <v>2.7</v>
      </c>
      <c r="N32" s="13">
        <f t="shared" si="14"/>
        <v>2.1</v>
      </c>
      <c r="O32" s="13">
        <f t="shared" si="14"/>
        <v>0</v>
      </c>
    </row>
    <row r="33" spans="1:15" ht="15" customHeight="1" x14ac:dyDescent="0.25">
      <c r="A33" s="20"/>
      <c r="C33" s="16" t="s">
        <v>22</v>
      </c>
      <c r="D33" s="9">
        <f t="shared" si="3"/>
        <v>20.8</v>
      </c>
      <c r="E33" s="17">
        <v>20.8</v>
      </c>
      <c r="F33" s="17">
        <v>15.9</v>
      </c>
      <c r="G33" s="17"/>
      <c r="H33" s="10">
        <f t="shared" si="4"/>
        <v>0</v>
      </c>
      <c r="I33" s="11"/>
      <c r="J33" s="11"/>
      <c r="K33" s="191"/>
      <c r="L33" s="13">
        <f t="shared" si="13"/>
        <v>20.8</v>
      </c>
      <c r="M33" s="13">
        <f t="shared" si="14"/>
        <v>20.8</v>
      </c>
      <c r="N33" s="13">
        <f t="shared" si="14"/>
        <v>15.9</v>
      </c>
      <c r="O33" s="13">
        <f t="shared" si="14"/>
        <v>0</v>
      </c>
    </row>
    <row r="34" spans="1:15" ht="15" customHeight="1" x14ac:dyDescent="0.25">
      <c r="A34" s="41"/>
      <c r="B34" s="226"/>
      <c r="C34" s="90" t="s">
        <v>24</v>
      </c>
      <c r="D34" s="9">
        <f t="shared" si="3"/>
        <v>14.7</v>
      </c>
      <c r="E34" s="17">
        <v>14.7</v>
      </c>
      <c r="F34" s="17">
        <v>11.1</v>
      </c>
      <c r="G34" s="17"/>
      <c r="H34" s="10">
        <f t="shared" si="4"/>
        <v>0</v>
      </c>
      <c r="I34" s="11"/>
      <c r="J34" s="11"/>
      <c r="K34" s="191"/>
      <c r="L34" s="12">
        <f>M34+O34</f>
        <v>14.7</v>
      </c>
      <c r="M34" s="12">
        <f>E34+I34</f>
        <v>14.7</v>
      </c>
      <c r="N34" s="12">
        <f>F34+J34</f>
        <v>11.1</v>
      </c>
      <c r="O34" s="12">
        <f>G34+K34</f>
        <v>0</v>
      </c>
    </row>
    <row r="35" spans="1:15" ht="15" customHeight="1" x14ac:dyDescent="0.25">
      <c r="A35" s="6" t="s">
        <v>75</v>
      </c>
      <c r="B35" s="18" t="s">
        <v>11</v>
      </c>
      <c r="C35" s="16"/>
      <c r="D35" s="9">
        <f t="shared" si="3"/>
        <v>138.80000000000001</v>
      </c>
      <c r="E35" s="17">
        <f>SUM(E36:E40)</f>
        <v>138.80000000000001</v>
      </c>
      <c r="F35" s="17">
        <f>SUM(F36:F40)</f>
        <v>92.699999999999989</v>
      </c>
      <c r="G35" s="17">
        <f t="shared" ref="G35:O35" si="16">SUM(G36:G40)</f>
        <v>0</v>
      </c>
      <c r="H35" s="10">
        <f t="shared" si="4"/>
        <v>0</v>
      </c>
      <c r="I35" s="11">
        <f t="shared" si="16"/>
        <v>0</v>
      </c>
      <c r="J35" s="11">
        <f t="shared" si="16"/>
        <v>0</v>
      </c>
      <c r="K35" s="191">
        <f t="shared" si="16"/>
        <v>0</v>
      </c>
      <c r="L35" s="13">
        <f t="shared" si="16"/>
        <v>138.80000000000001</v>
      </c>
      <c r="M35" s="13">
        <f t="shared" si="16"/>
        <v>138.80000000000001</v>
      </c>
      <c r="N35" s="13">
        <f t="shared" si="16"/>
        <v>92.699999999999989</v>
      </c>
      <c r="O35" s="13">
        <f t="shared" si="16"/>
        <v>0</v>
      </c>
    </row>
    <row r="36" spans="1:15" ht="15" customHeight="1" x14ac:dyDescent="0.25">
      <c r="A36" s="20"/>
      <c r="C36" s="16" t="s">
        <v>9</v>
      </c>
      <c r="D36" s="9">
        <f t="shared" si="3"/>
        <v>44.2</v>
      </c>
      <c r="E36" s="17">
        <v>44.2</v>
      </c>
      <c r="F36" s="17">
        <v>29.1</v>
      </c>
      <c r="G36" s="17"/>
      <c r="H36" s="10">
        <f t="shared" si="4"/>
        <v>0</v>
      </c>
      <c r="I36" s="11"/>
      <c r="J36" s="11"/>
      <c r="K36" s="191"/>
      <c r="L36" s="13">
        <f t="shared" si="13"/>
        <v>44.2</v>
      </c>
      <c r="M36" s="13">
        <f t="shared" si="14"/>
        <v>44.2</v>
      </c>
      <c r="N36" s="13">
        <f t="shared" si="14"/>
        <v>29.1</v>
      </c>
      <c r="O36" s="13">
        <f t="shared" si="14"/>
        <v>0</v>
      </c>
    </row>
    <row r="37" spans="1:15" ht="15" customHeight="1" x14ac:dyDescent="0.25">
      <c r="A37" s="20"/>
      <c r="C37" s="16" t="s">
        <v>31</v>
      </c>
      <c r="D37" s="9">
        <f t="shared" si="3"/>
        <v>5.5</v>
      </c>
      <c r="E37" s="17">
        <v>5.5</v>
      </c>
      <c r="F37" s="17">
        <v>4.2</v>
      </c>
      <c r="G37" s="17"/>
      <c r="H37" s="10">
        <f t="shared" si="4"/>
        <v>0</v>
      </c>
      <c r="I37" s="11"/>
      <c r="J37" s="11"/>
      <c r="K37" s="191"/>
      <c r="L37" s="13">
        <f t="shared" si="13"/>
        <v>5.5</v>
      </c>
      <c r="M37" s="13">
        <f t="shared" si="14"/>
        <v>5.5</v>
      </c>
      <c r="N37" s="13">
        <f t="shared" si="14"/>
        <v>4.2</v>
      </c>
      <c r="O37" s="13">
        <f t="shared" si="14"/>
        <v>0</v>
      </c>
    </row>
    <row r="38" spans="1:15" ht="15" customHeight="1" x14ac:dyDescent="0.25">
      <c r="A38" s="20"/>
      <c r="C38" s="16" t="s">
        <v>22</v>
      </c>
      <c r="D38" s="9">
        <f t="shared" si="3"/>
        <v>71.2</v>
      </c>
      <c r="E38" s="17">
        <v>71.2</v>
      </c>
      <c r="F38" s="17">
        <v>45.8</v>
      </c>
      <c r="G38" s="17"/>
      <c r="H38" s="10">
        <f t="shared" si="4"/>
        <v>0</v>
      </c>
      <c r="I38" s="11"/>
      <c r="J38" s="11"/>
      <c r="K38" s="191"/>
      <c r="L38" s="13">
        <f t="shared" si="13"/>
        <v>71.2</v>
      </c>
      <c r="M38" s="13">
        <f t="shared" si="14"/>
        <v>71.2</v>
      </c>
      <c r="N38" s="13">
        <f t="shared" si="14"/>
        <v>45.8</v>
      </c>
      <c r="O38" s="13">
        <f t="shared" si="14"/>
        <v>0</v>
      </c>
    </row>
    <row r="39" spans="1:15" ht="15" customHeight="1" x14ac:dyDescent="0.25">
      <c r="A39" s="20"/>
      <c r="C39" s="90" t="s">
        <v>30</v>
      </c>
      <c r="D39" s="9">
        <f t="shared" si="3"/>
        <v>3.3</v>
      </c>
      <c r="E39" s="17">
        <v>3.3</v>
      </c>
      <c r="F39" s="17">
        <v>2.5</v>
      </c>
      <c r="G39" s="17"/>
      <c r="H39" s="10">
        <f t="shared" si="4"/>
        <v>0</v>
      </c>
      <c r="I39" s="11"/>
      <c r="J39" s="11"/>
      <c r="K39" s="191"/>
      <c r="L39" s="13">
        <f t="shared" si="13"/>
        <v>3.3</v>
      </c>
      <c r="M39" s="13">
        <f t="shared" si="14"/>
        <v>3.3</v>
      </c>
      <c r="N39" s="13">
        <f t="shared" si="14"/>
        <v>2.5</v>
      </c>
      <c r="O39" s="13">
        <f t="shared" si="14"/>
        <v>0</v>
      </c>
    </row>
    <row r="40" spans="1:15" ht="15" customHeight="1" x14ac:dyDescent="0.25">
      <c r="A40" s="41"/>
      <c r="B40" s="226"/>
      <c r="C40" s="90" t="s">
        <v>24</v>
      </c>
      <c r="D40" s="9">
        <f t="shared" si="3"/>
        <v>14.6</v>
      </c>
      <c r="E40" s="17">
        <v>14.6</v>
      </c>
      <c r="F40" s="17">
        <v>11.1</v>
      </c>
      <c r="G40" s="17"/>
      <c r="H40" s="10">
        <f t="shared" si="4"/>
        <v>0</v>
      </c>
      <c r="I40" s="11"/>
      <c r="J40" s="11"/>
      <c r="K40" s="191"/>
      <c r="L40" s="13">
        <f t="shared" si="13"/>
        <v>14.6</v>
      </c>
      <c r="M40" s="13">
        <f t="shared" si="14"/>
        <v>14.6</v>
      </c>
      <c r="N40" s="13">
        <f t="shared" si="14"/>
        <v>11.1</v>
      </c>
      <c r="O40" s="13">
        <f t="shared" si="14"/>
        <v>0</v>
      </c>
    </row>
    <row r="41" spans="1:15" ht="15" customHeight="1" x14ac:dyDescent="0.25">
      <c r="A41" s="6" t="s">
        <v>76</v>
      </c>
      <c r="B41" s="18" t="s">
        <v>12</v>
      </c>
      <c r="C41" s="16"/>
      <c r="D41" s="9">
        <f t="shared" si="3"/>
        <v>121.39999999999999</v>
      </c>
      <c r="E41" s="17">
        <f>SUM(E42:E45)</f>
        <v>121.39999999999999</v>
      </c>
      <c r="F41" s="17">
        <f>SUM(F42:F45)</f>
        <v>80.699999999999989</v>
      </c>
      <c r="G41" s="17">
        <f t="shared" ref="G41:O41" si="17">SUM(G42:G45)</f>
        <v>0</v>
      </c>
      <c r="H41" s="10">
        <f t="shared" si="4"/>
        <v>0</v>
      </c>
      <c r="I41" s="11">
        <f t="shared" si="17"/>
        <v>0</v>
      </c>
      <c r="J41" s="11">
        <f t="shared" si="17"/>
        <v>0</v>
      </c>
      <c r="K41" s="191">
        <f t="shared" si="17"/>
        <v>0</v>
      </c>
      <c r="L41" s="13">
        <f t="shared" si="17"/>
        <v>121.39999999999999</v>
      </c>
      <c r="M41" s="13">
        <f t="shared" si="17"/>
        <v>121.39999999999999</v>
      </c>
      <c r="N41" s="13">
        <f t="shared" si="17"/>
        <v>80.699999999999989</v>
      </c>
      <c r="O41" s="13">
        <f t="shared" si="17"/>
        <v>0</v>
      </c>
    </row>
    <row r="42" spans="1:15" ht="15" customHeight="1" x14ac:dyDescent="0.25">
      <c r="A42" s="20"/>
      <c r="C42" s="16" t="s">
        <v>9</v>
      </c>
      <c r="D42" s="9">
        <f t="shared" si="3"/>
        <v>36.1</v>
      </c>
      <c r="E42" s="17">
        <v>36.1</v>
      </c>
      <c r="F42" s="17">
        <v>24.7</v>
      </c>
      <c r="G42" s="17"/>
      <c r="H42" s="10">
        <f t="shared" si="4"/>
        <v>0</v>
      </c>
      <c r="I42" s="11"/>
      <c r="J42" s="11"/>
      <c r="K42" s="191"/>
      <c r="L42" s="13">
        <f t="shared" ref="L42:L57" si="18">M42+O42</f>
        <v>36.1</v>
      </c>
      <c r="M42" s="13">
        <f t="shared" ref="M42:O57" si="19">E42+I42</f>
        <v>36.1</v>
      </c>
      <c r="N42" s="13">
        <f t="shared" si="19"/>
        <v>24.7</v>
      </c>
      <c r="O42" s="13">
        <f t="shared" si="19"/>
        <v>0</v>
      </c>
    </row>
    <row r="43" spans="1:15" ht="15" customHeight="1" x14ac:dyDescent="0.25">
      <c r="A43" s="20"/>
      <c r="C43" s="16" t="s">
        <v>31</v>
      </c>
      <c r="D43" s="9">
        <f t="shared" si="3"/>
        <v>8.1999999999999993</v>
      </c>
      <c r="E43" s="17">
        <v>8.1999999999999993</v>
      </c>
      <c r="F43" s="17">
        <v>6.3</v>
      </c>
      <c r="G43" s="17"/>
      <c r="H43" s="10">
        <f t="shared" si="4"/>
        <v>0</v>
      </c>
      <c r="I43" s="11"/>
      <c r="J43" s="11"/>
      <c r="K43" s="191"/>
      <c r="L43" s="13">
        <f t="shared" si="18"/>
        <v>8.1999999999999993</v>
      </c>
      <c r="M43" s="13">
        <f t="shared" si="19"/>
        <v>8.1999999999999993</v>
      </c>
      <c r="N43" s="13">
        <f t="shared" si="19"/>
        <v>6.3</v>
      </c>
      <c r="O43" s="13">
        <f t="shared" si="19"/>
        <v>0</v>
      </c>
    </row>
    <row r="44" spans="1:15" ht="15" customHeight="1" x14ac:dyDescent="0.25">
      <c r="A44" s="20"/>
      <c r="C44" s="16" t="s">
        <v>22</v>
      </c>
      <c r="D44" s="9">
        <f t="shared" si="3"/>
        <v>62.5</v>
      </c>
      <c r="E44" s="17">
        <v>62.5</v>
      </c>
      <c r="F44" s="17">
        <v>38.6</v>
      </c>
      <c r="G44" s="17"/>
      <c r="H44" s="10">
        <f t="shared" si="4"/>
        <v>0</v>
      </c>
      <c r="I44" s="11"/>
      <c r="J44" s="11"/>
      <c r="K44" s="191"/>
      <c r="L44" s="13">
        <f t="shared" si="18"/>
        <v>62.5</v>
      </c>
      <c r="M44" s="13">
        <f t="shared" si="19"/>
        <v>62.5</v>
      </c>
      <c r="N44" s="13">
        <f t="shared" si="19"/>
        <v>38.6</v>
      </c>
      <c r="O44" s="13">
        <f t="shared" si="19"/>
        <v>0</v>
      </c>
    </row>
    <row r="45" spans="1:15" ht="15" customHeight="1" x14ac:dyDescent="0.25">
      <c r="A45" s="41"/>
      <c r="B45" s="226"/>
      <c r="C45" s="90" t="s">
        <v>24</v>
      </c>
      <c r="D45" s="9">
        <f t="shared" si="3"/>
        <v>14.6</v>
      </c>
      <c r="E45" s="17">
        <v>14.6</v>
      </c>
      <c r="F45" s="17">
        <v>11.1</v>
      </c>
      <c r="G45" s="17"/>
      <c r="H45" s="10">
        <f t="shared" si="4"/>
        <v>0</v>
      </c>
      <c r="I45" s="11"/>
      <c r="J45" s="11"/>
      <c r="K45" s="191"/>
      <c r="L45" s="12">
        <f>M45+O45</f>
        <v>14.6</v>
      </c>
      <c r="M45" s="12">
        <f>E45+I45</f>
        <v>14.6</v>
      </c>
      <c r="N45" s="12">
        <f>F45+J45</f>
        <v>11.1</v>
      </c>
      <c r="O45" s="12">
        <f>G45+K45</f>
        <v>0</v>
      </c>
    </row>
    <row r="46" spans="1:15" ht="15" customHeight="1" x14ac:dyDescent="0.25">
      <c r="A46" s="6" t="s">
        <v>77</v>
      </c>
      <c r="B46" s="18" t="s">
        <v>13</v>
      </c>
      <c r="C46" s="16"/>
      <c r="D46" s="9">
        <f t="shared" si="3"/>
        <v>74.599999999999994</v>
      </c>
      <c r="E46" s="17">
        <f>SUM(E47:E50)</f>
        <v>74.599999999999994</v>
      </c>
      <c r="F46" s="17">
        <f>SUM(F47:F50)</f>
        <v>50.5</v>
      </c>
      <c r="G46" s="17">
        <f>SUM(G47:G50)</f>
        <v>0</v>
      </c>
      <c r="H46" s="10">
        <f t="shared" si="4"/>
        <v>0</v>
      </c>
      <c r="I46" s="11">
        <f t="shared" ref="I46:O46" si="20">SUM(I47:I50)</f>
        <v>0</v>
      </c>
      <c r="J46" s="11">
        <f t="shared" si="20"/>
        <v>0</v>
      </c>
      <c r="K46" s="191">
        <f t="shared" si="20"/>
        <v>0</v>
      </c>
      <c r="L46" s="13">
        <f t="shared" si="20"/>
        <v>74.599999999999994</v>
      </c>
      <c r="M46" s="13">
        <f t="shared" si="20"/>
        <v>74.599999999999994</v>
      </c>
      <c r="N46" s="13">
        <f t="shared" si="20"/>
        <v>50.5</v>
      </c>
      <c r="O46" s="13">
        <f t="shared" si="20"/>
        <v>0</v>
      </c>
    </row>
    <row r="47" spans="1:15" ht="15" customHeight="1" x14ac:dyDescent="0.25">
      <c r="A47" s="20"/>
      <c r="C47" s="16" t="s">
        <v>9</v>
      </c>
      <c r="D47" s="9">
        <f t="shared" si="3"/>
        <v>38.4</v>
      </c>
      <c r="E47" s="17">
        <v>38.4</v>
      </c>
      <c r="F47" s="17">
        <v>23.5</v>
      </c>
      <c r="G47" s="17"/>
      <c r="H47" s="10">
        <f t="shared" si="4"/>
        <v>0</v>
      </c>
      <c r="I47" s="11"/>
      <c r="J47" s="11"/>
      <c r="K47" s="191"/>
      <c r="L47" s="13">
        <f t="shared" si="18"/>
        <v>38.4</v>
      </c>
      <c r="M47" s="13">
        <f t="shared" si="19"/>
        <v>38.4</v>
      </c>
      <c r="N47" s="13">
        <f t="shared" si="19"/>
        <v>23.5</v>
      </c>
      <c r="O47" s="13">
        <f t="shared" si="19"/>
        <v>0</v>
      </c>
    </row>
    <row r="48" spans="1:15" ht="15" customHeight="1" x14ac:dyDescent="0.25">
      <c r="A48" s="20"/>
      <c r="C48" s="16" t="s">
        <v>31</v>
      </c>
      <c r="D48" s="9">
        <f t="shared" si="3"/>
        <v>5.5</v>
      </c>
      <c r="E48" s="17">
        <v>5.5</v>
      </c>
      <c r="F48" s="17">
        <v>4.2</v>
      </c>
      <c r="G48" s="17"/>
      <c r="H48" s="10">
        <f t="shared" si="4"/>
        <v>0</v>
      </c>
      <c r="I48" s="11"/>
      <c r="J48" s="11"/>
      <c r="K48" s="191"/>
      <c r="L48" s="13">
        <f t="shared" si="18"/>
        <v>5.5</v>
      </c>
      <c r="M48" s="13">
        <f t="shared" si="19"/>
        <v>5.5</v>
      </c>
      <c r="N48" s="13">
        <f t="shared" si="19"/>
        <v>4.2</v>
      </c>
      <c r="O48" s="13">
        <f t="shared" si="19"/>
        <v>0</v>
      </c>
    </row>
    <row r="49" spans="1:15" ht="15" customHeight="1" x14ac:dyDescent="0.25">
      <c r="A49" s="20"/>
      <c r="C49" s="16" t="s">
        <v>22</v>
      </c>
      <c r="D49" s="9">
        <f t="shared" si="3"/>
        <v>16.100000000000001</v>
      </c>
      <c r="E49" s="17">
        <v>16.100000000000001</v>
      </c>
      <c r="F49" s="17">
        <v>11.7</v>
      </c>
      <c r="G49" s="17"/>
      <c r="H49" s="10">
        <f t="shared" si="4"/>
        <v>0</v>
      </c>
      <c r="I49" s="11"/>
      <c r="J49" s="11"/>
      <c r="K49" s="191"/>
      <c r="L49" s="13">
        <f t="shared" si="18"/>
        <v>16.100000000000001</v>
      </c>
      <c r="M49" s="13">
        <f t="shared" si="19"/>
        <v>16.100000000000001</v>
      </c>
      <c r="N49" s="13">
        <f t="shared" si="19"/>
        <v>11.7</v>
      </c>
      <c r="O49" s="13">
        <f t="shared" si="19"/>
        <v>0</v>
      </c>
    </row>
    <row r="50" spans="1:15" ht="15" customHeight="1" x14ac:dyDescent="0.25">
      <c r="A50" s="41"/>
      <c r="B50" s="226"/>
      <c r="C50" s="90" t="s">
        <v>24</v>
      </c>
      <c r="D50" s="9">
        <f t="shared" si="3"/>
        <v>14.6</v>
      </c>
      <c r="E50" s="17">
        <v>14.6</v>
      </c>
      <c r="F50" s="17">
        <v>11.1</v>
      </c>
      <c r="G50" s="17"/>
      <c r="H50" s="10">
        <f t="shared" si="4"/>
        <v>0</v>
      </c>
      <c r="I50" s="11"/>
      <c r="J50" s="11"/>
      <c r="K50" s="191"/>
      <c r="L50" s="12">
        <f>M50+O50</f>
        <v>14.6</v>
      </c>
      <c r="M50" s="12">
        <f>E50+I50</f>
        <v>14.6</v>
      </c>
      <c r="N50" s="12">
        <f>F50+J50</f>
        <v>11.1</v>
      </c>
      <c r="O50" s="12">
        <f>G50+K50</f>
        <v>0</v>
      </c>
    </row>
    <row r="51" spans="1:15" ht="15" customHeight="1" x14ac:dyDescent="0.25">
      <c r="A51" s="6" t="s">
        <v>78</v>
      </c>
      <c r="B51" s="30" t="s">
        <v>14</v>
      </c>
      <c r="C51" s="31"/>
      <c r="D51" s="9">
        <f t="shared" si="3"/>
        <v>95.100000000000009</v>
      </c>
      <c r="E51" s="17">
        <f t="shared" ref="E51:O51" si="21">SUM(E52:E55)</f>
        <v>95.100000000000009</v>
      </c>
      <c r="F51" s="17">
        <f t="shared" si="21"/>
        <v>56.7</v>
      </c>
      <c r="G51" s="17">
        <f t="shared" si="21"/>
        <v>0</v>
      </c>
      <c r="H51" s="10">
        <f t="shared" si="4"/>
        <v>0</v>
      </c>
      <c r="I51" s="11">
        <f t="shared" si="21"/>
        <v>0</v>
      </c>
      <c r="J51" s="11">
        <f t="shared" si="21"/>
        <v>0</v>
      </c>
      <c r="K51" s="191">
        <f t="shared" si="21"/>
        <v>0</v>
      </c>
      <c r="L51" s="13">
        <f t="shared" si="21"/>
        <v>95.100000000000009</v>
      </c>
      <c r="M51" s="13">
        <f t="shared" si="21"/>
        <v>95.100000000000009</v>
      </c>
      <c r="N51" s="13">
        <f t="shared" si="21"/>
        <v>56.7</v>
      </c>
      <c r="O51" s="13">
        <f t="shared" si="21"/>
        <v>0</v>
      </c>
    </row>
    <row r="52" spans="1:15" ht="15" customHeight="1" x14ac:dyDescent="0.25">
      <c r="A52" s="20"/>
      <c r="B52" s="77"/>
      <c r="C52" s="31" t="s">
        <v>9</v>
      </c>
      <c r="D52" s="9">
        <f t="shared" si="3"/>
        <v>54.1</v>
      </c>
      <c r="E52" s="17">
        <v>54.1</v>
      </c>
      <c r="F52" s="17">
        <v>25.5</v>
      </c>
      <c r="G52" s="17"/>
      <c r="H52" s="10">
        <f t="shared" si="4"/>
        <v>0</v>
      </c>
      <c r="I52" s="11"/>
      <c r="J52" s="11"/>
      <c r="K52" s="191"/>
      <c r="L52" s="13">
        <f t="shared" si="18"/>
        <v>54.1</v>
      </c>
      <c r="M52" s="13">
        <f t="shared" si="19"/>
        <v>54.1</v>
      </c>
      <c r="N52" s="13">
        <f t="shared" si="19"/>
        <v>25.5</v>
      </c>
      <c r="O52" s="13">
        <f t="shared" si="19"/>
        <v>0</v>
      </c>
    </row>
    <row r="53" spans="1:15" ht="15" customHeight="1" x14ac:dyDescent="0.25">
      <c r="A53" s="20"/>
      <c r="B53" s="77"/>
      <c r="C53" s="31" t="s">
        <v>31</v>
      </c>
      <c r="D53" s="9">
        <f t="shared" si="3"/>
        <v>5.5</v>
      </c>
      <c r="E53" s="17">
        <v>5.5</v>
      </c>
      <c r="F53" s="17">
        <v>4.2</v>
      </c>
      <c r="G53" s="17"/>
      <c r="H53" s="10">
        <f t="shared" si="4"/>
        <v>0</v>
      </c>
      <c r="I53" s="11"/>
      <c r="J53" s="11"/>
      <c r="K53" s="191"/>
      <c r="L53" s="13">
        <f t="shared" si="18"/>
        <v>5.5</v>
      </c>
      <c r="M53" s="13">
        <f t="shared" si="19"/>
        <v>5.5</v>
      </c>
      <c r="N53" s="13">
        <f t="shared" si="19"/>
        <v>4.2</v>
      </c>
      <c r="O53" s="13">
        <f t="shared" si="19"/>
        <v>0</v>
      </c>
    </row>
    <row r="54" spans="1:15" ht="15" customHeight="1" x14ac:dyDescent="0.25">
      <c r="A54" s="20"/>
      <c r="B54" s="77"/>
      <c r="C54" s="31" t="s">
        <v>22</v>
      </c>
      <c r="D54" s="9">
        <f t="shared" si="3"/>
        <v>20.8</v>
      </c>
      <c r="E54" s="17">
        <v>20.8</v>
      </c>
      <c r="F54" s="17">
        <v>15.9</v>
      </c>
      <c r="G54" s="17"/>
      <c r="H54" s="10">
        <f t="shared" si="4"/>
        <v>0</v>
      </c>
      <c r="I54" s="11"/>
      <c r="J54" s="11"/>
      <c r="K54" s="191"/>
      <c r="L54" s="13">
        <f t="shared" si="18"/>
        <v>20.8</v>
      </c>
      <c r="M54" s="13">
        <f t="shared" si="19"/>
        <v>20.8</v>
      </c>
      <c r="N54" s="13">
        <f t="shared" si="19"/>
        <v>15.9</v>
      </c>
      <c r="O54" s="13">
        <f t="shared" si="19"/>
        <v>0</v>
      </c>
    </row>
    <row r="55" spans="1:15" ht="15" customHeight="1" x14ac:dyDescent="0.25">
      <c r="A55" s="41"/>
      <c r="B55" s="42"/>
      <c r="C55" s="79" t="s">
        <v>24</v>
      </c>
      <c r="D55" s="9">
        <f t="shared" si="3"/>
        <v>14.7</v>
      </c>
      <c r="E55" s="17">
        <v>14.7</v>
      </c>
      <c r="F55" s="17">
        <v>11.1</v>
      </c>
      <c r="G55" s="17"/>
      <c r="H55" s="10">
        <f t="shared" si="4"/>
        <v>0</v>
      </c>
      <c r="I55" s="11"/>
      <c r="J55" s="11"/>
      <c r="K55" s="191"/>
      <c r="L55" s="12">
        <f>M55+O55</f>
        <v>14.7</v>
      </c>
      <c r="M55" s="12">
        <f>E55+I55</f>
        <v>14.7</v>
      </c>
      <c r="N55" s="12">
        <f>F55+J55</f>
        <v>11.1</v>
      </c>
      <c r="O55" s="12">
        <f>G55+K55</f>
        <v>0</v>
      </c>
    </row>
    <row r="56" spans="1:15" ht="15" customHeight="1" x14ac:dyDescent="0.25">
      <c r="A56" s="139" t="s">
        <v>79</v>
      </c>
      <c r="B56" s="30" t="s">
        <v>15</v>
      </c>
      <c r="C56" s="31"/>
      <c r="D56" s="9">
        <f t="shared" si="3"/>
        <v>89.3</v>
      </c>
      <c r="E56" s="17">
        <f>SUM(E57:E60)</f>
        <v>89.3</v>
      </c>
      <c r="F56" s="17">
        <f>SUM(F57:F60)</f>
        <v>64.7</v>
      </c>
      <c r="G56" s="17">
        <f t="shared" ref="G56:O56" si="22">SUM(G57:G60)</f>
        <v>0</v>
      </c>
      <c r="H56" s="10">
        <f t="shared" si="4"/>
        <v>0</v>
      </c>
      <c r="I56" s="11">
        <f t="shared" si="22"/>
        <v>0</v>
      </c>
      <c r="J56" s="11">
        <f t="shared" si="22"/>
        <v>0</v>
      </c>
      <c r="K56" s="191">
        <f t="shared" si="22"/>
        <v>0</v>
      </c>
      <c r="L56" s="13">
        <f t="shared" si="22"/>
        <v>89.3</v>
      </c>
      <c r="M56" s="13">
        <f t="shared" si="22"/>
        <v>89.3</v>
      </c>
      <c r="N56" s="13">
        <f t="shared" si="22"/>
        <v>64.7</v>
      </c>
      <c r="O56" s="13">
        <f t="shared" si="22"/>
        <v>0</v>
      </c>
    </row>
    <row r="57" spans="1:15" ht="15" customHeight="1" x14ac:dyDescent="0.25">
      <c r="A57" s="143"/>
      <c r="B57" s="77"/>
      <c r="C57" s="31" t="s">
        <v>9</v>
      </c>
      <c r="D57" s="9">
        <f t="shared" si="3"/>
        <v>34.1</v>
      </c>
      <c r="E57" s="17">
        <v>34.1</v>
      </c>
      <c r="F57" s="17">
        <v>22.7</v>
      </c>
      <c r="G57" s="17"/>
      <c r="H57" s="10">
        <f t="shared" si="4"/>
        <v>0</v>
      </c>
      <c r="I57" s="11"/>
      <c r="J57" s="11"/>
      <c r="K57" s="191"/>
      <c r="L57" s="13">
        <f t="shared" si="18"/>
        <v>34.1</v>
      </c>
      <c r="M57" s="13">
        <f t="shared" si="19"/>
        <v>34.1</v>
      </c>
      <c r="N57" s="13">
        <f t="shared" si="19"/>
        <v>22.7</v>
      </c>
      <c r="O57" s="13">
        <f t="shared" si="19"/>
        <v>0</v>
      </c>
    </row>
    <row r="58" spans="1:15" ht="15" customHeight="1" x14ac:dyDescent="0.25">
      <c r="A58" s="143"/>
      <c r="B58" s="77"/>
      <c r="C58" s="31" t="s">
        <v>31</v>
      </c>
      <c r="D58" s="9">
        <f t="shared" si="3"/>
        <v>8.1999999999999993</v>
      </c>
      <c r="E58" s="17">
        <v>8.1999999999999993</v>
      </c>
      <c r="F58" s="17">
        <v>6.3</v>
      </c>
      <c r="G58" s="17"/>
      <c r="H58" s="10">
        <f t="shared" si="4"/>
        <v>0</v>
      </c>
      <c r="I58" s="11"/>
      <c r="J58" s="11"/>
      <c r="K58" s="191"/>
      <c r="L58" s="13">
        <f>M58+O58</f>
        <v>8.1999999999999993</v>
      </c>
      <c r="M58" s="13">
        <f>E58+I58</f>
        <v>8.1999999999999993</v>
      </c>
      <c r="N58" s="13">
        <f>F58+J58</f>
        <v>6.3</v>
      </c>
      <c r="O58" s="13">
        <f>G58+K58</f>
        <v>0</v>
      </c>
    </row>
    <row r="59" spans="1:15" ht="15" customHeight="1" x14ac:dyDescent="0.25">
      <c r="A59" s="143"/>
      <c r="B59" s="77"/>
      <c r="C59" s="31" t="s">
        <v>22</v>
      </c>
      <c r="D59" s="9">
        <f t="shared" si="3"/>
        <v>32.200000000000003</v>
      </c>
      <c r="E59" s="17">
        <v>32.200000000000003</v>
      </c>
      <c r="F59" s="17">
        <v>24.6</v>
      </c>
      <c r="G59" s="17"/>
      <c r="H59" s="10">
        <f t="shared" si="4"/>
        <v>0</v>
      </c>
      <c r="I59" s="11"/>
      <c r="J59" s="11"/>
      <c r="K59" s="191"/>
      <c r="L59" s="13">
        <f t="shared" ref="L59:L80" si="23">M59+O59</f>
        <v>32.200000000000003</v>
      </c>
      <c r="M59" s="13">
        <f t="shared" ref="M59:O80" si="24">E59+I59</f>
        <v>32.200000000000003</v>
      </c>
      <c r="N59" s="13">
        <f t="shared" si="24"/>
        <v>24.6</v>
      </c>
      <c r="O59" s="13">
        <f t="shared" si="24"/>
        <v>0</v>
      </c>
    </row>
    <row r="60" spans="1:15" ht="15" customHeight="1" x14ac:dyDescent="0.25">
      <c r="A60" s="227"/>
      <c r="B60" s="42"/>
      <c r="C60" s="79" t="s">
        <v>24</v>
      </c>
      <c r="D60" s="9">
        <f t="shared" si="3"/>
        <v>14.8</v>
      </c>
      <c r="E60" s="17">
        <v>14.8</v>
      </c>
      <c r="F60" s="17">
        <v>11.1</v>
      </c>
      <c r="G60" s="17"/>
      <c r="H60" s="10">
        <f t="shared" si="4"/>
        <v>0</v>
      </c>
      <c r="I60" s="11"/>
      <c r="J60" s="11"/>
      <c r="K60" s="191"/>
      <c r="L60" s="12">
        <f>M60+O60</f>
        <v>14.8</v>
      </c>
      <c r="M60" s="12">
        <f>E60+I60</f>
        <v>14.8</v>
      </c>
      <c r="N60" s="12">
        <f>F60+J60</f>
        <v>11.1</v>
      </c>
      <c r="O60" s="12">
        <f>G60+K60</f>
        <v>0</v>
      </c>
    </row>
    <row r="61" spans="1:15" ht="15" customHeight="1" x14ac:dyDescent="0.25">
      <c r="A61" s="6" t="s">
        <v>80</v>
      </c>
      <c r="B61" s="228" t="s">
        <v>16</v>
      </c>
      <c r="C61" s="16"/>
      <c r="D61" s="9">
        <f t="shared" si="3"/>
        <v>178.89999999999998</v>
      </c>
      <c r="E61" s="17">
        <f>SUM(E62:E66)</f>
        <v>178.89999999999998</v>
      </c>
      <c r="F61" s="17">
        <f>SUM(F62:F66)</f>
        <v>125.69999999999999</v>
      </c>
      <c r="G61" s="17">
        <f t="shared" ref="G61:O61" si="25">SUM(G62:G66)</f>
        <v>0</v>
      </c>
      <c r="H61" s="10">
        <f t="shared" si="4"/>
        <v>0</v>
      </c>
      <c r="I61" s="11">
        <f>SUM(I62:I66)</f>
        <v>0</v>
      </c>
      <c r="J61" s="11">
        <f>SUM(J62:J66)</f>
        <v>0</v>
      </c>
      <c r="K61" s="11">
        <f t="shared" si="25"/>
        <v>0</v>
      </c>
      <c r="L61" s="13">
        <f t="shared" si="25"/>
        <v>178.89999999999998</v>
      </c>
      <c r="M61" s="13">
        <f t="shared" si="25"/>
        <v>178.89999999999998</v>
      </c>
      <c r="N61" s="13">
        <f t="shared" si="25"/>
        <v>125.69999999999999</v>
      </c>
      <c r="O61" s="13">
        <f t="shared" si="25"/>
        <v>0</v>
      </c>
    </row>
    <row r="62" spans="1:15" ht="15" customHeight="1" x14ac:dyDescent="0.25">
      <c r="A62" s="20"/>
      <c r="B62" s="229"/>
      <c r="C62" s="16" t="s">
        <v>9</v>
      </c>
      <c r="D62" s="9">
        <f t="shared" si="3"/>
        <v>74.900000000000006</v>
      </c>
      <c r="E62" s="17">
        <v>74.900000000000006</v>
      </c>
      <c r="F62" s="17">
        <v>50.4</v>
      </c>
      <c r="G62" s="17"/>
      <c r="H62" s="10">
        <f t="shared" si="4"/>
        <v>0</v>
      </c>
      <c r="I62" s="11"/>
      <c r="J62" s="11"/>
      <c r="K62" s="191"/>
      <c r="L62" s="13">
        <f t="shared" si="23"/>
        <v>74.900000000000006</v>
      </c>
      <c r="M62" s="13">
        <f t="shared" si="24"/>
        <v>74.900000000000006</v>
      </c>
      <c r="N62" s="13">
        <f t="shared" si="24"/>
        <v>50.4</v>
      </c>
      <c r="O62" s="13">
        <f t="shared" si="24"/>
        <v>0</v>
      </c>
    </row>
    <row r="63" spans="1:15" ht="15" customHeight="1" x14ac:dyDescent="0.25">
      <c r="A63" s="20"/>
      <c r="B63" s="229"/>
      <c r="C63" s="16" t="s">
        <v>31</v>
      </c>
      <c r="D63" s="9">
        <f t="shared" si="3"/>
        <v>13.7</v>
      </c>
      <c r="E63" s="17">
        <v>13.7</v>
      </c>
      <c r="F63" s="17">
        <v>10.5</v>
      </c>
      <c r="G63" s="17"/>
      <c r="H63" s="10">
        <f t="shared" si="4"/>
        <v>0</v>
      </c>
      <c r="I63" s="11"/>
      <c r="J63" s="11"/>
      <c r="K63" s="191"/>
      <c r="L63" s="13">
        <f t="shared" si="23"/>
        <v>13.7</v>
      </c>
      <c r="M63" s="13">
        <f t="shared" si="24"/>
        <v>13.7</v>
      </c>
      <c r="N63" s="13">
        <f t="shared" si="24"/>
        <v>10.5</v>
      </c>
      <c r="O63" s="13">
        <f t="shared" si="24"/>
        <v>0</v>
      </c>
    </row>
    <row r="64" spans="1:15" ht="15" customHeight="1" x14ac:dyDescent="0.25">
      <c r="A64" s="20"/>
      <c r="B64" s="229"/>
      <c r="C64" s="16" t="s">
        <v>22</v>
      </c>
      <c r="D64" s="9">
        <f t="shared" si="3"/>
        <v>70.400000000000006</v>
      </c>
      <c r="E64" s="17">
        <v>70.400000000000006</v>
      </c>
      <c r="F64" s="17">
        <v>49.7</v>
      </c>
      <c r="G64" s="17"/>
      <c r="H64" s="10">
        <f t="shared" si="4"/>
        <v>0</v>
      </c>
      <c r="I64" s="11"/>
      <c r="J64" s="11"/>
      <c r="K64" s="191"/>
      <c r="L64" s="13">
        <f t="shared" si="23"/>
        <v>70.400000000000006</v>
      </c>
      <c r="M64" s="13">
        <f t="shared" si="24"/>
        <v>70.400000000000006</v>
      </c>
      <c r="N64" s="13">
        <f t="shared" si="24"/>
        <v>49.7</v>
      </c>
      <c r="O64" s="13">
        <f t="shared" si="24"/>
        <v>0</v>
      </c>
    </row>
    <row r="65" spans="1:15" ht="15" customHeight="1" x14ac:dyDescent="0.25">
      <c r="A65" s="20"/>
      <c r="C65" s="90" t="s">
        <v>30</v>
      </c>
      <c r="D65" s="9">
        <f t="shared" si="3"/>
        <v>1.7</v>
      </c>
      <c r="E65" s="17">
        <v>1.7</v>
      </c>
      <c r="F65" s="17">
        <v>1.3</v>
      </c>
      <c r="G65" s="17"/>
      <c r="H65" s="10">
        <f t="shared" si="4"/>
        <v>0</v>
      </c>
      <c r="I65" s="11"/>
      <c r="J65" s="11"/>
      <c r="K65" s="191"/>
      <c r="L65" s="13">
        <f t="shared" si="23"/>
        <v>1.7</v>
      </c>
      <c r="M65" s="13">
        <f t="shared" si="24"/>
        <v>1.7</v>
      </c>
      <c r="N65" s="13">
        <f t="shared" si="24"/>
        <v>1.3</v>
      </c>
      <c r="O65" s="13">
        <f t="shared" si="24"/>
        <v>0</v>
      </c>
    </row>
    <row r="66" spans="1:15" ht="15" customHeight="1" x14ac:dyDescent="0.25">
      <c r="A66" s="230"/>
      <c r="B66" s="231"/>
      <c r="C66" s="90" t="s">
        <v>24</v>
      </c>
      <c r="D66" s="9">
        <f t="shared" si="3"/>
        <v>18.2</v>
      </c>
      <c r="E66" s="17">
        <v>18.2</v>
      </c>
      <c r="F66" s="17">
        <v>13.8</v>
      </c>
      <c r="G66" s="17"/>
      <c r="H66" s="10">
        <f t="shared" si="4"/>
        <v>0</v>
      </c>
      <c r="I66" s="11"/>
      <c r="J66" s="11"/>
      <c r="K66" s="191"/>
      <c r="L66" s="12">
        <f>M66+O66</f>
        <v>18.2</v>
      </c>
      <c r="M66" s="12">
        <f>E66+I66</f>
        <v>18.2</v>
      </c>
      <c r="N66" s="12">
        <f>F66+J66</f>
        <v>13.8</v>
      </c>
      <c r="O66" s="12">
        <f>G66+K66</f>
        <v>0</v>
      </c>
    </row>
    <row r="67" spans="1:15" ht="15" customHeight="1" x14ac:dyDescent="0.25">
      <c r="A67" s="6" t="s">
        <v>81</v>
      </c>
      <c r="B67" s="18" t="s">
        <v>17</v>
      </c>
      <c r="C67" s="16"/>
      <c r="D67" s="9">
        <f t="shared" si="3"/>
        <v>85.6</v>
      </c>
      <c r="E67" s="17">
        <f t="shared" ref="E67:O67" si="26">SUM(E68:E71)</f>
        <v>85.6</v>
      </c>
      <c r="F67" s="17">
        <f t="shared" si="26"/>
        <v>60.500000000000007</v>
      </c>
      <c r="G67" s="17">
        <f t="shared" si="26"/>
        <v>0</v>
      </c>
      <c r="H67" s="10">
        <f t="shared" si="4"/>
        <v>0</v>
      </c>
      <c r="I67" s="11">
        <f t="shared" si="26"/>
        <v>0</v>
      </c>
      <c r="J67" s="11">
        <f t="shared" si="26"/>
        <v>0</v>
      </c>
      <c r="K67" s="191">
        <f t="shared" si="26"/>
        <v>0</v>
      </c>
      <c r="L67" s="13">
        <f t="shared" si="26"/>
        <v>85.6</v>
      </c>
      <c r="M67" s="13">
        <f t="shared" si="26"/>
        <v>85.6</v>
      </c>
      <c r="N67" s="13">
        <f t="shared" si="26"/>
        <v>60.500000000000007</v>
      </c>
      <c r="O67" s="13">
        <f t="shared" si="26"/>
        <v>0</v>
      </c>
    </row>
    <row r="68" spans="1:15" ht="15" customHeight="1" x14ac:dyDescent="0.25">
      <c r="A68" s="20"/>
      <c r="C68" s="16" t="s">
        <v>9</v>
      </c>
      <c r="D68" s="9">
        <f t="shared" si="3"/>
        <v>41.8</v>
      </c>
      <c r="E68" s="17">
        <v>41.8</v>
      </c>
      <c r="F68" s="17">
        <v>27.2</v>
      </c>
      <c r="G68" s="17"/>
      <c r="H68" s="10">
        <f t="shared" si="4"/>
        <v>0</v>
      </c>
      <c r="I68" s="11"/>
      <c r="J68" s="11"/>
      <c r="K68" s="191"/>
      <c r="L68" s="13">
        <f t="shared" si="23"/>
        <v>41.8</v>
      </c>
      <c r="M68" s="13">
        <f t="shared" si="24"/>
        <v>41.8</v>
      </c>
      <c r="N68" s="13">
        <f t="shared" si="24"/>
        <v>27.2</v>
      </c>
      <c r="O68" s="13">
        <f t="shared" si="24"/>
        <v>0</v>
      </c>
    </row>
    <row r="69" spans="1:15" ht="15" customHeight="1" x14ac:dyDescent="0.25">
      <c r="A69" s="20"/>
      <c r="C69" s="16" t="s">
        <v>31</v>
      </c>
      <c r="D69" s="9">
        <f t="shared" si="3"/>
        <v>2.7</v>
      </c>
      <c r="E69" s="17">
        <v>2.7</v>
      </c>
      <c r="F69" s="17">
        <v>2.1</v>
      </c>
      <c r="G69" s="17"/>
      <c r="H69" s="10">
        <f t="shared" si="4"/>
        <v>0</v>
      </c>
      <c r="I69" s="11"/>
      <c r="J69" s="11"/>
      <c r="K69" s="191"/>
      <c r="L69" s="13">
        <f t="shared" si="23"/>
        <v>2.7</v>
      </c>
      <c r="M69" s="13">
        <f t="shared" si="24"/>
        <v>2.7</v>
      </c>
      <c r="N69" s="13">
        <f t="shared" si="24"/>
        <v>2.1</v>
      </c>
      <c r="O69" s="13">
        <f t="shared" si="24"/>
        <v>0</v>
      </c>
    </row>
    <row r="70" spans="1:15" ht="15" customHeight="1" x14ac:dyDescent="0.25">
      <c r="A70" s="20"/>
      <c r="C70" s="16" t="s">
        <v>22</v>
      </c>
      <c r="D70" s="9">
        <f t="shared" si="3"/>
        <v>26.3</v>
      </c>
      <c r="E70" s="17">
        <v>26.3</v>
      </c>
      <c r="F70" s="17">
        <v>20.100000000000001</v>
      </c>
      <c r="G70" s="17"/>
      <c r="H70" s="10">
        <f t="shared" si="4"/>
        <v>0</v>
      </c>
      <c r="I70" s="11"/>
      <c r="J70" s="11"/>
      <c r="K70" s="191"/>
      <c r="L70" s="13">
        <f t="shared" si="23"/>
        <v>26.3</v>
      </c>
      <c r="M70" s="13">
        <f t="shared" si="24"/>
        <v>26.3</v>
      </c>
      <c r="N70" s="13">
        <f t="shared" si="24"/>
        <v>20.100000000000001</v>
      </c>
      <c r="O70" s="13">
        <f t="shared" si="24"/>
        <v>0</v>
      </c>
    </row>
    <row r="71" spans="1:15" ht="15" customHeight="1" x14ac:dyDescent="0.25">
      <c r="A71" s="41"/>
      <c r="B71" s="226"/>
      <c r="C71" s="90" t="s">
        <v>24</v>
      </c>
      <c r="D71" s="9">
        <f t="shared" si="3"/>
        <v>14.8</v>
      </c>
      <c r="E71" s="17">
        <v>14.8</v>
      </c>
      <c r="F71" s="17">
        <v>11.1</v>
      </c>
      <c r="G71" s="17"/>
      <c r="H71" s="10">
        <f t="shared" si="4"/>
        <v>0</v>
      </c>
      <c r="I71" s="11"/>
      <c r="J71" s="11"/>
      <c r="K71" s="191"/>
      <c r="L71" s="12">
        <f>M71+O71</f>
        <v>14.8</v>
      </c>
      <c r="M71" s="12">
        <f>E71+I71</f>
        <v>14.8</v>
      </c>
      <c r="N71" s="12">
        <f>F71+J71</f>
        <v>11.1</v>
      </c>
      <c r="O71" s="12">
        <f>G71+K71</f>
        <v>0</v>
      </c>
    </row>
    <row r="72" spans="1:15" ht="15" customHeight="1" x14ac:dyDescent="0.25">
      <c r="A72" s="6" t="s">
        <v>82</v>
      </c>
      <c r="B72" s="18" t="s">
        <v>18</v>
      </c>
      <c r="C72" s="16"/>
      <c r="D72" s="9">
        <f t="shared" si="3"/>
        <v>61.4</v>
      </c>
      <c r="E72" s="17">
        <f t="shared" ref="E72:O72" si="27">SUM(E73:E76)</f>
        <v>61.4</v>
      </c>
      <c r="F72" s="17">
        <f t="shared" si="27"/>
        <v>44.8</v>
      </c>
      <c r="G72" s="17">
        <f t="shared" si="27"/>
        <v>0</v>
      </c>
      <c r="H72" s="10">
        <f t="shared" si="4"/>
        <v>0</v>
      </c>
      <c r="I72" s="11">
        <f t="shared" si="27"/>
        <v>0</v>
      </c>
      <c r="J72" s="11">
        <f t="shared" si="27"/>
        <v>0</v>
      </c>
      <c r="K72" s="191">
        <f t="shared" si="27"/>
        <v>0</v>
      </c>
      <c r="L72" s="13">
        <f t="shared" si="27"/>
        <v>61.4</v>
      </c>
      <c r="M72" s="13">
        <f t="shared" si="27"/>
        <v>61.4</v>
      </c>
      <c r="N72" s="13">
        <f t="shared" si="27"/>
        <v>44.8</v>
      </c>
      <c r="O72" s="13">
        <f t="shared" si="27"/>
        <v>0</v>
      </c>
    </row>
    <row r="73" spans="1:15" ht="15" customHeight="1" x14ac:dyDescent="0.25">
      <c r="A73" s="20"/>
      <c r="C73" s="16" t="s">
        <v>9</v>
      </c>
      <c r="D73" s="9">
        <f t="shared" si="3"/>
        <v>26.3</v>
      </c>
      <c r="E73" s="17">
        <v>26.3</v>
      </c>
      <c r="F73" s="17">
        <v>18</v>
      </c>
      <c r="G73" s="17"/>
      <c r="H73" s="10">
        <f t="shared" si="4"/>
        <v>0</v>
      </c>
      <c r="I73" s="11"/>
      <c r="J73" s="11"/>
      <c r="K73" s="191"/>
      <c r="L73" s="13">
        <f t="shared" si="23"/>
        <v>26.3</v>
      </c>
      <c r="M73" s="13">
        <f t="shared" si="24"/>
        <v>26.3</v>
      </c>
      <c r="N73" s="13">
        <f t="shared" si="24"/>
        <v>18</v>
      </c>
      <c r="O73" s="13">
        <f t="shared" si="24"/>
        <v>0</v>
      </c>
    </row>
    <row r="74" spans="1:15" ht="15" customHeight="1" x14ac:dyDescent="0.25">
      <c r="A74" s="20"/>
      <c r="C74" s="16" t="s">
        <v>31</v>
      </c>
      <c r="D74" s="9">
        <f t="shared" si="3"/>
        <v>2.7</v>
      </c>
      <c r="E74" s="17">
        <v>2.7</v>
      </c>
      <c r="F74" s="17">
        <v>2.1</v>
      </c>
      <c r="G74" s="17"/>
      <c r="H74" s="10">
        <f t="shared" si="4"/>
        <v>0</v>
      </c>
      <c r="I74" s="11"/>
      <c r="J74" s="11"/>
      <c r="K74" s="191"/>
      <c r="L74" s="13">
        <f t="shared" si="23"/>
        <v>2.7</v>
      </c>
      <c r="M74" s="13">
        <f t="shared" si="24"/>
        <v>2.7</v>
      </c>
      <c r="N74" s="13">
        <f t="shared" si="24"/>
        <v>2.1</v>
      </c>
      <c r="O74" s="13">
        <f t="shared" si="24"/>
        <v>0</v>
      </c>
    </row>
    <row r="75" spans="1:15" ht="15" customHeight="1" x14ac:dyDescent="0.25">
      <c r="A75" s="20"/>
      <c r="C75" s="16" t="s">
        <v>22</v>
      </c>
      <c r="D75" s="9">
        <f t="shared" si="3"/>
        <v>25.1</v>
      </c>
      <c r="E75" s="17">
        <v>25.1</v>
      </c>
      <c r="F75" s="17">
        <v>19.2</v>
      </c>
      <c r="G75" s="17"/>
      <c r="H75" s="10">
        <f t="shared" si="4"/>
        <v>0</v>
      </c>
      <c r="I75" s="11"/>
      <c r="J75" s="11"/>
      <c r="K75" s="191"/>
      <c r="L75" s="13">
        <f t="shared" si="23"/>
        <v>25.1</v>
      </c>
      <c r="M75" s="13">
        <f t="shared" si="24"/>
        <v>25.1</v>
      </c>
      <c r="N75" s="13">
        <f t="shared" si="24"/>
        <v>19.2</v>
      </c>
      <c r="O75" s="13">
        <f t="shared" si="24"/>
        <v>0</v>
      </c>
    </row>
    <row r="76" spans="1:15" ht="15" customHeight="1" x14ac:dyDescent="0.25">
      <c r="A76" s="41"/>
      <c r="B76" s="226"/>
      <c r="C76" s="90" t="s">
        <v>24</v>
      </c>
      <c r="D76" s="9">
        <f t="shared" si="3"/>
        <v>7.3</v>
      </c>
      <c r="E76" s="17">
        <v>7.3</v>
      </c>
      <c r="F76" s="17">
        <v>5.5</v>
      </c>
      <c r="G76" s="17"/>
      <c r="H76" s="10">
        <f t="shared" si="4"/>
        <v>0</v>
      </c>
      <c r="I76" s="11"/>
      <c r="J76" s="11"/>
      <c r="K76" s="191"/>
      <c r="L76" s="12">
        <f>M76+O76</f>
        <v>7.3</v>
      </c>
      <c r="M76" s="12">
        <f>E76+I76</f>
        <v>7.3</v>
      </c>
      <c r="N76" s="12">
        <f>F76+J76</f>
        <v>5.5</v>
      </c>
      <c r="O76" s="12">
        <f>G76+K76</f>
        <v>0</v>
      </c>
    </row>
    <row r="77" spans="1:15" ht="15" customHeight="1" x14ac:dyDescent="0.25">
      <c r="A77" s="6" t="s">
        <v>83</v>
      </c>
      <c r="B77" s="18" t="s">
        <v>19</v>
      </c>
      <c r="C77" s="16"/>
      <c r="D77" s="9">
        <f t="shared" si="3"/>
        <v>160.6</v>
      </c>
      <c r="E77" s="17">
        <f>SUM(E78:E80)</f>
        <v>160.6</v>
      </c>
      <c r="F77" s="17">
        <f>SUM(F78:F80)</f>
        <v>106</v>
      </c>
      <c r="G77" s="17">
        <f t="shared" ref="G77:O77" si="28">SUM(G78:G80)</f>
        <v>0</v>
      </c>
      <c r="H77" s="10">
        <f t="shared" si="4"/>
        <v>0</v>
      </c>
      <c r="I77" s="11">
        <f t="shared" si="28"/>
        <v>0</v>
      </c>
      <c r="J77" s="11">
        <f t="shared" si="28"/>
        <v>0</v>
      </c>
      <c r="K77" s="191">
        <f t="shared" si="28"/>
        <v>0</v>
      </c>
      <c r="L77" s="13">
        <f t="shared" si="28"/>
        <v>160.6</v>
      </c>
      <c r="M77" s="13">
        <f t="shared" si="28"/>
        <v>160.6</v>
      </c>
      <c r="N77" s="13">
        <f t="shared" si="28"/>
        <v>106</v>
      </c>
      <c r="O77" s="13">
        <f t="shared" si="28"/>
        <v>0</v>
      </c>
    </row>
    <row r="78" spans="1:15" ht="15" customHeight="1" x14ac:dyDescent="0.25">
      <c r="A78" s="20"/>
      <c r="C78" s="16" t="s">
        <v>9</v>
      </c>
      <c r="D78" s="9">
        <f t="shared" si="3"/>
        <v>107.4</v>
      </c>
      <c r="E78" s="17">
        <v>107.4</v>
      </c>
      <c r="F78" s="17">
        <v>65.3</v>
      </c>
      <c r="G78" s="17"/>
      <c r="H78" s="10">
        <f t="shared" si="4"/>
        <v>0</v>
      </c>
      <c r="I78" s="11"/>
      <c r="J78" s="11"/>
      <c r="K78" s="191"/>
      <c r="L78" s="13">
        <f t="shared" si="23"/>
        <v>107.4</v>
      </c>
      <c r="M78" s="13">
        <f t="shared" si="24"/>
        <v>107.4</v>
      </c>
      <c r="N78" s="13">
        <f t="shared" si="24"/>
        <v>65.3</v>
      </c>
      <c r="O78" s="13">
        <f t="shared" si="24"/>
        <v>0</v>
      </c>
    </row>
    <row r="79" spans="1:15" ht="15" customHeight="1" x14ac:dyDescent="0.25">
      <c r="A79" s="20"/>
      <c r="C79" s="16" t="s">
        <v>31</v>
      </c>
      <c r="D79" s="9">
        <f t="shared" ref="D79:D145" si="29">E79+G79</f>
        <v>16.3</v>
      </c>
      <c r="E79" s="17">
        <v>16.3</v>
      </c>
      <c r="F79" s="17">
        <v>12.5</v>
      </c>
      <c r="G79" s="17"/>
      <c r="H79" s="10">
        <f t="shared" ref="H79:H144" si="30">I79+K79</f>
        <v>0</v>
      </c>
      <c r="I79" s="11"/>
      <c r="J79" s="11"/>
      <c r="K79" s="191"/>
      <c r="L79" s="13">
        <f t="shared" si="23"/>
        <v>16.3</v>
      </c>
      <c r="M79" s="13">
        <f t="shared" si="24"/>
        <v>16.3</v>
      </c>
      <c r="N79" s="13">
        <f t="shared" si="24"/>
        <v>12.5</v>
      </c>
      <c r="O79" s="13">
        <f t="shared" si="24"/>
        <v>0</v>
      </c>
    </row>
    <row r="80" spans="1:15" ht="15" customHeight="1" x14ac:dyDescent="0.25">
      <c r="A80" s="20"/>
      <c r="C80" s="16" t="s">
        <v>22</v>
      </c>
      <c r="D80" s="9">
        <f t="shared" si="29"/>
        <v>36.9</v>
      </c>
      <c r="E80" s="17">
        <v>36.9</v>
      </c>
      <c r="F80" s="17">
        <v>28.2</v>
      </c>
      <c r="G80" s="17"/>
      <c r="H80" s="10">
        <f t="shared" si="30"/>
        <v>0</v>
      </c>
      <c r="I80" s="11"/>
      <c r="J80" s="11"/>
      <c r="K80" s="191"/>
      <c r="L80" s="13">
        <f t="shared" si="23"/>
        <v>36.9</v>
      </c>
      <c r="M80" s="13">
        <f t="shared" si="24"/>
        <v>36.9</v>
      </c>
      <c r="N80" s="13">
        <f t="shared" si="24"/>
        <v>28.2</v>
      </c>
      <c r="O80" s="13">
        <f t="shared" si="24"/>
        <v>0</v>
      </c>
    </row>
    <row r="81" spans="1:15" x14ac:dyDescent="0.25">
      <c r="A81" s="14" t="s">
        <v>84</v>
      </c>
      <c r="B81" s="232" t="s">
        <v>26</v>
      </c>
      <c r="C81" s="16" t="s">
        <v>9</v>
      </c>
      <c r="D81" s="9">
        <f t="shared" si="29"/>
        <v>1444</v>
      </c>
      <c r="E81" s="17">
        <v>247.8</v>
      </c>
      <c r="F81" s="17"/>
      <c r="G81" s="17">
        <v>1196.2</v>
      </c>
      <c r="H81" s="10">
        <f t="shared" si="30"/>
        <v>0</v>
      </c>
      <c r="I81" s="11"/>
      <c r="J81" s="11"/>
      <c r="K81" s="191"/>
      <c r="L81" s="13">
        <f>M81+O81</f>
        <v>1444</v>
      </c>
      <c r="M81" s="13">
        <f t="shared" ref="M81:O82" si="31">E81+I81</f>
        <v>247.8</v>
      </c>
      <c r="N81" s="13">
        <f t="shared" si="31"/>
        <v>0</v>
      </c>
      <c r="O81" s="13">
        <f t="shared" si="31"/>
        <v>1196.2</v>
      </c>
    </row>
    <row r="82" spans="1:15" ht="15" hidden="1" customHeight="1" x14ac:dyDescent="0.25">
      <c r="A82" s="20"/>
      <c r="B82" s="36" t="s">
        <v>170</v>
      </c>
      <c r="C82" s="90" t="s">
        <v>21</v>
      </c>
      <c r="D82" s="9">
        <f t="shared" si="29"/>
        <v>0</v>
      </c>
      <c r="E82" s="17"/>
      <c r="F82" s="17"/>
      <c r="G82" s="17"/>
      <c r="H82" s="10">
        <f t="shared" si="30"/>
        <v>0</v>
      </c>
      <c r="I82" s="11"/>
      <c r="J82" s="11"/>
      <c r="K82" s="191"/>
      <c r="L82" s="13">
        <f>M82+O82</f>
        <v>0</v>
      </c>
      <c r="M82" s="13">
        <f t="shared" si="31"/>
        <v>0</v>
      </c>
      <c r="N82" s="13">
        <f t="shared" si="31"/>
        <v>0</v>
      </c>
      <c r="O82" s="13">
        <f t="shared" si="31"/>
        <v>0</v>
      </c>
    </row>
    <row r="83" spans="1:15" ht="15.95" customHeight="1" x14ac:dyDescent="0.25">
      <c r="A83" s="21" t="s">
        <v>85</v>
      </c>
      <c r="B83" s="233" t="s">
        <v>174</v>
      </c>
      <c r="C83" s="69"/>
      <c r="D83" s="70">
        <f t="shared" ref="D83:O83" si="32">D14+D17+D24+D30+D35+D41+D46+D51+D56+D61+D67+D72+D77+D81+D82</f>
        <v>5504</v>
      </c>
      <c r="E83" s="70">
        <f t="shared" si="32"/>
        <v>4131.8999999999996</v>
      </c>
      <c r="F83" s="70">
        <f t="shared" si="32"/>
        <v>2153</v>
      </c>
      <c r="G83" s="70">
        <f t="shared" si="32"/>
        <v>1372.1000000000001</v>
      </c>
      <c r="H83" s="71">
        <f t="shared" si="32"/>
        <v>0</v>
      </c>
      <c r="I83" s="71">
        <f t="shared" si="32"/>
        <v>0</v>
      </c>
      <c r="J83" s="71">
        <f t="shared" si="32"/>
        <v>0</v>
      </c>
      <c r="K83" s="234">
        <f t="shared" si="32"/>
        <v>0</v>
      </c>
      <c r="L83" s="45">
        <f t="shared" si="32"/>
        <v>5504</v>
      </c>
      <c r="M83" s="45">
        <f t="shared" si="32"/>
        <v>4131.8999999999996</v>
      </c>
      <c r="N83" s="45">
        <f t="shared" si="32"/>
        <v>2153</v>
      </c>
      <c r="O83" s="45">
        <f t="shared" si="32"/>
        <v>1372.1000000000001</v>
      </c>
    </row>
    <row r="84" spans="1:15" ht="15.95" customHeight="1" x14ac:dyDescent="0.25">
      <c r="A84" s="143" t="s">
        <v>86</v>
      </c>
      <c r="B84" s="537" t="s">
        <v>59</v>
      </c>
      <c r="C84" s="538"/>
      <c r="D84" s="538"/>
      <c r="E84" s="538"/>
      <c r="F84" s="538"/>
      <c r="G84" s="538"/>
      <c r="H84" s="538"/>
      <c r="I84" s="538"/>
      <c r="J84" s="538"/>
      <c r="K84" s="538"/>
      <c r="L84" s="538"/>
      <c r="M84" s="538"/>
      <c r="N84" s="538"/>
      <c r="O84" s="539"/>
    </row>
    <row r="85" spans="1:15" ht="15" customHeight="1" x14ac:dyDescent="0.25">
      <c r="A85" s="6" t="s">
        <v>87</v>
      </c>
      <c r="B85" s="77" t="s">
        <v>20</v>
      </c>
      <c r="C85" s="78"/>
      <c r="D85" s="9">
        <f>D86+D87+D88+D91+D92</f>
        <v>1511.2</v>
      </c>
      <c r="E85" s="9">
        <f t="shared" ref="E85:O85" si="33">E86+E87+E88+E91+E92</f>
        <v>1358.2</v>
      </c>
      <c r="F85" s="9">
        <f t="shared" si="33"/>
        <v>0</v>
      </c>
      <c r="G85" s="9">
        <f t="shared" si="33"/>
        <v>153</v>
      </c>
      <c r="H85" s="10">
        <f t="shared" ref="H85:H92" si="34">I85+K85</f>
        <v>0</v>
      </c>
      <c r="I85" s="10">
        <f t="shared" si="33"/>
        <v>0</v>
      </c>
      <c r="J85" s="10">
        <f t="shared" si="33"/>
        <v>0</v>
      </c>
      <c r="K85" s="225">
        <f t="shared" si="33"/>
        <v>0</v>
      </c>
      <c r="L85" s="12">
        <f t="shared" si="33"/>
        <v>1511.2</v>
      </c>
      <c r="M85" s="12">
        <f t="shared" si="33"/>
        <v>1358.2</v>
      </c>
      <c r="N85" s="12">
        <f t="shared" si="33"/>
        <v>0</v>
      </c>
      <c r="O85" s="12">
        <f t="shared" si="33"/>
        <v>153</v>
      </c>
    </row>
    <row r="86" spans="1:15" ht="15" customHeight="1" x14ac:dyDescent="0.25">
      <c r="A86" s="20"/>
      <c r="B86" s="77"/>
      <c r="C86" s="31" t="s">
        <v>21</v>
      </c>
      <c r="D86" s="17">
        <f t="shared" ref="D86:D92" si="35">E86+G86</f>
        <v>60.099999999999994</v>
      </c>
      <c r="E86" s="17">
        <v>50.9</v>
      </c>
      <c r="F86" s="17"/>
      <c r="G86" s="17">
        <v>9.1999999999999993</v>
      </c>
      <c r="H86" s="10">
        <f t="shared" si="34"/>
        <v>0</v>
      </c>
      <c r="I86" s="11"/>
      <c r="J86" s="11"/>
      <c r="K86" s="191"/>
      <c r="L86" s="13">
        <f t="shared" ref="L86:L136" si="36">M86+O86</f>
        <v>60.099999999999994</v>
      </c>
      <c r="M86" s="13">
        <f t="shared" ref="M86:O136" si="37">E86+I86</f>
        <v>50.9</v>
      </c>
      <c r="N86" s="13">
        <f t="shared" si="37"/>
        <v>0</v>
      </c>
      <c r="O86" s="13">
        <f t="shared" si="37"/>
        <v>9.1999999999999993</v>
      </c>
    </row>
    <row r="87" spans="1:15" hidden="1" x14ac:dyDescent="0.25">
      <c r="A87" s="20"/>
      <c r="B87" s="77"/>
      <c r="C87" s="149" t="s">
        <v>25</v>
      </c>
      <c r="D87" s="17">
        <f t="shared" si="35"/>
        <v>0</v>
      </c>
      <c r="E87" s="17"/>
      <c r="F87" s="17"/>
      <c r="G87" s="17"/>
      <c r="H87" s="10">
        <f t="shared" si="34"/>
        <v>0</v>
      </c>
      <c r="I87" s="11"/>
      <c r="J87" s="11"/>
      <c r="K87" s="191"/>
      <c r="L87" s="13">
        <f>M87+O87</f>
        <v>0</v>
      </c>
      <c r="M87" s="13">
        <f>E87+I87</f>
        <v>0</v>
      </c>
      <c r="N87" s="13">
        <f>F87+J87</f>
        <v>0</v>
      </c>
      <c r="O87" s="13">
        <f>G87+K87</f>
        <v>0</v>
      </c>
    </row>
    <row r="88" spans="1:15" ht="15" customHeight="1" x14ac:dyDescent="0.25">
      <c r="A88" s="41"/>
      <c r="B88" s="235"/>
      <c r="C88" s="431" t="s">
        <v>31</v>
      </c>
      <c r="D88" s="236">
        <f>D89+D90</f>
        <v>1200.4000000000001</v>
      </c>
      <c r="E88" s="17">
        <f t="shared" ref="E88:O88" si="38">E89+E90</f>
        <v>1181.0999999999999</v>
      </c>
      <c r="F88" s="17">
        <f t="shared" si="38"/>
        <v>0</v>
      </c>
      <c r="G88" s="17">
        <f t="shared" si="38"/>
        <v>19.3</v>
      </c>
      <c r="H88" s="10">
        <f>I88+K88</f>
        <v>0</v>
      </c>
      <c r="I88" s="11">
        <f>I89+I90</f>
        <v>0</v>
      </c>
      <c r="J88" s="11">
        <f t="shared" ref="J88:K88" si="39">J89+J90</f>
        <v>0</v>
      </c>
      <c r="K88" s="11">
        <f t="shared" si="39"/>
        <v>0</v>
      </c>
      <c r="L88" s="13">
        <f t="shared" si="38"/>
        <v>1200.4000000000001</v>
      </c>
      <c r="M88" s="13">
        <f t="shared" si="38"/>
        <v>1181.0999999999999</v>
      </c>
      <c r="N88" s="13">
        <f t="shared" si="38"/>
        <v>0</v>
      </c>
      <c r="O88" s="13">
        <f t="shared" si="38"/>
        <v>19.3</v>
      </c>
    </row>
    <row r="89" spans="1:15" ht="15" hidden="1" customHeight="1" x14ac:dyDescent="0.25">
      <c r="A89" s="237"/>
      <c r="B89" s="238" t="s">
        <v>8</v>
      </c>
      <c r="C89" s="445"/>
      <c r="D89" s="240">
        <f t="shared" si="35"/>
        <v>250.4</v>
      </c>
      <c r="E89" s="241">
        <v>231.1</v>
      </c>
      <c r="F89" s="241"/>
      <c r="G89" s="241">
        <v>19.3</v>
      </c>
      <c r="H89" s="10">
        <f t="shared" si="34"/>
        <v>0</v>
      </c>
      <c r="I89" s="11"/>
      <c r="J89" s="11"/>
      <c r="K89" s="191"/>
      <c r="L89" s="241">
        <f t="shared" si="36"/>
        <v>250.4</v>
      </c>
      <c r="M89" s="241">
        <f t="shared" si="37"/>
        <v>231.1</v>
      </c>
      <c r="N89" s="241">
        <f t="shared" si="37"/>
        <v>0</v>
      </c>
      <c r="O89" s="241">
        <f t="shared" si="37"/>
        <v>19.3</v>
      </c>
    </row>
    <row r="90" spans="1:15" ht="27.95" customHeight="1" x14ac:dyDescent="0.25">
      <c r="A90" s="41"/>
      <c r="B90" s="242" t="s">
        <v>169</v>
      </c>
      <c r="C90" s="446"/>
      <c r="D90" s="236">
        <f t="shared" si="35"/>
        <v>950</v>
      </c>
      <c r="E90" s="17">
        <v>950</v>
      </c>
      <c r="F90" s="89"/>
      <c r="G90" s="89"/>
      <c r="H90" s="10">
        <f t="shared" si="34"/>
        <v>0</v>
      </c>
      <c r="I90" s="11"/>
      <c r="J90" s="11"/>
      <c r="K90" s="191"/>
      <c r="L90" s="13">
        <f t="shared" si="36"/>
        <v>950</v>
      </c>
      <c r="M90" s="13">
        <f t="shared" si="37"/>
        <v>950</v>
      </c>
      <c r="N90" s="13">
        <f t="shared" si="37"/>
        <v>0</v>
      </c>
      <c r="O90" s="13">
        <f t="shared" si="37"/>
        <v>0</v>
      </c>
    </row>
    <row r="91" spans="1:15" ht="15" customHeight="1" x14ac:dyDescent="0.25">
      <c r="A91" s="41"/>
      <c r="B91" s="42"/>
      <c r="C91" s="243" t="s">
        <v>22</v>
      </c>
      <c r="D91" s="17">
        <f t="shared" si="35"/>
        <v>201.3</v>
      </c>
      <c r="E91" s="17">
        <v>76.8</v>
      </c>
      <c r="F91" s="17"/>
      <c r="G91" s="17">
        <v>124.5</v>
      </c>
      <c r="H91" s="10">
        <f t="shared" si="34"/>
        <v>0</v>
      </c>
      <c r="I91" s="11"/>
      <c r="J91" s="11"/>
      <c r="K91" s="191"/>
      <c r="L91" s="13">
        <f t="shared" si="36"/>
        <v>201.3</v>
      </c>
      <c r="M91" s="13">
        <f t="shared" si="37"/>
        <v>76.8</v>
      </c>
      <c r="N91" s="13">
        <f t="shared" si="37"/>
        <v>0</v>
      </c>
      <c r="O91" s="13">
        <f t="shared" si="37"/>
        <v>124.5</v>
      </c>
    </row>
    <row r="92" spans="1:15" ht="15" customHeight="1" x14ac:dyDescent="0.25">
      <c r="A92" s="41"/>
      <c r="B92" s="42"/>
      <c r="C92" s="79" t="s">
        <v>30</v>
      </c>
      <c r="D92" s="17">
        <f t="shared" si="35"/>
        <v>49.4</v>
      </c>
      <c r="E92" s="17">
        <v>49.4</v>
      </c>
      <c r="F92" s="17"/>
      <c r="G92" s="17"/>
      <c r="H92" s="10">
        <f t="shared" si="34"/>
        <v>0</v>
      </c>
      <c r="I92" s="11"/>
      <c r="J92" s="11"/>
      <c r="K92" s="191"/>
      <c r="L92" s="13">
        <f t="shared" si="36"/>
        <v>49.4</v>
      </c>
      <c r="M92" s="13">
        <f t="shared" si="37"/>
        <v>49.4</v>
      </c>
      <c r="N92" s="13">
        <f t="shared" si="37"/>
        <v>0</v>
      </c>
      <c r="O92" s="13">
        <f t="shared" si="37"/>
        <v>0</v>
      </c>
    </row>
    <row r="93" spans="1:15" ht="15" customHeight="1" x14ac:dyDescent="0.25">
      <c r="A93" s="33" t="s">
        <v>88</v>
      </c>
      <c r="B93" s="228" t="s">
        <v>7</v>
      </c>
      <c r="C93" s="90"/>
      <c r="D93" s="17">
        <f>SUM(D94:D96)</f>
        <v>16.3</v>
      </c>
      <c r="E93" s="17">
        <f>SUM(E94:E96)</f>
        <v>16.3</v>
      </c>
      <c r="F93" s="17">
        <f>SUM(F94:F96)</f>
        <v>0</v>
      </c>
      <c r="G93" s="17">
        <f t="shared" ref="G93:O93" si="40">SUM(G94:G96)</f>
        <v>0</v>
      </c>
      <c r="H93" s="11">
        <f t="shared" si="40"/>
        <v>0</v>
      </c>
      <c r="I93" s="11">
        <f t="shared" si="40"/>
        <v>0</v>
      </c>
      <c r="J93" s="11">
        <f t="shared" si="40"/>
        <v>0</v>
      </c>
      <c r="K93" s="191">
        <f t="shared" si="40"/>
        <v>0</v>
      </c>
      <c r="L93" s="13">
        <f t="shared" si="40"/>
        <v>16.3</v>
      </c>
      <c r="M93" s="13">
        <f t="shared" si="40"/>
        <v>16.3</v>
      </c>
      <c r="N93" s="13">
        <f t="shared" si="40"/>
        <v>0</v>
      </c>
      <c r="O93" s="13">
        <f t="shared" si="40"/>
        <v>0</v>
      </c>
    </row>
    <row r="94" spans="1:15" ht="15" customHeight="1" x14ac:dyDescent="0.25">
      <c r="A94" s="41"/>
      <c r="B94" s="244"/>
      <c r="C94" s="90" t="s">
        <v>25</v>
      </c>
      <c r="D94" s="17">
        <f>E94+G94</f>
        <v>8.1999999999999993</v>
      </c>
      <c r="E94" s="17">
        <v>8.1999999999999993</v>
      </c>
      <c r="F94" s="17"/>
      <c r="G94" s="17"/>
      <c r="H94" s="10">
        <f>I94+K94</f>
        <v>0</v>
      </c>
      <c r="I94" s="11"/>
      <c r="J94" s="11"/>
      <c r="K94" s="191"/>
      <c r="L94" s="13">
        <f t="shared" si="36"/>
        <v>8.1999999999999993</v>
      </c>
      <c r="M94" s="13">
        <f t="shared" si="37"/>
        <v>8.1999999999999993</v>
      </c>
      <c r="N94" s="13">
        <f t="shared" si="37"/>
        <v>0</v>
      </c>
      <c r="O94" s="13">
        <f t="shared" si="37"/>
        <v>0</v>
      </c>
    </row>
    <row r="95" spans="1:15" ht="15" customHeight="1" x14ac:dyDescent="0.25">
      <c r="A95" s="41"/>
      <c r="B95" s="229"/>
      <c r="C95" s="90" t="s">
        <v>31</v>
      </c>
      <c r="D95" s="17">
        <f>E95+G95</f>
        <v>1.8</v>
      </c>
      <c r="E95" s="17">
        <v>1.8</v>
      </c>
      <c r="F95" s="17"/>
      <c r="G95" s="17"/>
      <c r="H95" s="10">
        <f t="shared" ref="H95:H136" si="41">I95+K95</f>
        <v>0</v>
      </c>
      <c r="I95" s="11"/>
      <c r="J95" s="11"/>
      <c r="K95" s="191"/>
      <c r="L95" s="13">
        <f t="shared" si="36"/>
        <v>1.8</v>
      </c>
      <c r="M95" s="13">
        <f t="shared" si="37"/>
        <v>1.8</v>
      </c>
      <c r="N95" s="13">
        <f t="shared" si="37"/>
        <v>0</v>
      </c>
      <c r="O95" s="13">
        <f t="shared" si="37"/>
        <v>0</v>
      </c>
    </row>
    <row r="96" spans="1:15" ht="15" customHeight="1" x14ac:dyDescent="0.25">
      <c r="A96" s="41"/>
      <c r="B96" s="229"/>
      <c r="C96" s="90" t="s">
        <v>22</v>
      </c>
      <c r="D96" s="17">
        <f>E96+G96</f>
        <v>6.3</v>
      </c>
      <c r="E96" s="17">
        <v>6.3</v>
      </c>
      <c r="F96" s="17"/>
      <c r="G96" s="17"/>
      <c r="H96" s="10">
        <f t="shared" si="41"/>
        <v>0</v>
      </c>
      <c r="I96" s="11"/>
      <c r="J96" s="11"/>
      <c r="K96" s="191"/>
      <c r="L96" s="13">
        <f t="shared" si="36"/>
        <v>6.3</v>
      </c>
      <c r="M96" s="13">
        <f t="shared" si="37"/>
        <v>6.3</v>
      </c>
      <c r="N96" s="13">
        <f t="shared" si="37"/>
        <v>0</v>
      </c>
      <c r="O96" s="13">
        <f t="shared" si="37"/>
        <v>0</v>
      </c>
    </row>
    <row r="97" spans="1:15" ht="15" customHeight="1" x14ac:dyDescent="0.25">
      <c r="A97" s="33" t="s">
        <v>89</v>
      </c>
      <c r="B97" s="18" t="s">
        <v>10</v>
      </c>
      <c r="C97" s="90"/>
      <c r="D97" s="17">
        <f>SUM(D98:D100)</f>
        <v>16.200000000000003</v>
      </c>
      <c r="E97" s="17">
        <f>SUM(E98:E100)</f>
        <v>16.200000000000003</v>
      </c>
      <c r="F97" s="17">
        <f t="shared" ref="F97:O97" si="42">SUM(F98:F100)</f>
        <v>0</v>
      </c>
      <c r="G97" s="17">
        <f t="shared" si="42"/>
        <v>0</v>
      </c>
      <c r="H97" s="11">
        <f t="shared" si="42"/>
        <v>0</v>
      </c>
      <c r="I97" s="11">
        <f t="shared" si="42"/>
        <v>0</v>
      </c>
      <c r="J97" s="11">
        <f t="shared" si="42"/>
        <v>0</v>
      </c>
      <c r="K97" s="191">
        <f t="shared" si="42"/>
        <v>0</v>
      </c>
      <c r="L97" s="13">
        <f t="shared" si="42"/>
        <v>16.200000000000003</v>
      </c>
      <c r="M97" s="13">
        <f t="shared" si="42"/>
        <v>16.200000000000003</v>
      </c>
      <c r="N97" s="13">
        <f t="shared" si="42"/>
        <v>0</v>
      </c>
      <c r="O97" s="13">
        <f t="shared" si="42"/>
        <v>0</v>
      </c>
    </row>
    <row r="98" spans="1:15" ht="15" customHeight="1" x14ac:dyDescent="0.25">
      <c r="A98" s="41"/>
      <c r="B98" s="226"/>
      <c r="C98" s="90" t="s">
        <v>25</v>
      </c>
      <c r="D98" s="17">
        <f>E98+G98</f>
        <v>7.3</v>
      </c>
      <c r="E98" s="17">
        <v>7.3</v>
      </c>
      <c r="F98" s="17"/>
      <c r="G98" s="17"/>
      <c r="H98" s="10">
        <f t="shared" si="41"/>
        <v>0</v>
      </c>
      <c r="I98" s="11"/>
      <c r="J98" s="11"/>
      <c r="K98" s="191"/>
      <c r="L98" s="13">
        <f t="shared" si="36"/>
        <v>7.3</v>
      </c>
      <c r="M98" s="13">
        <f t="shared" si="37"/>
        <v>7.3</v>
      </c>
      <c r="N98" s="13">
        <f t="shared" si="37"/>
        <v>0</v>
      </c>
      <c r="O98" s="13">
        <f t="shared" si="37"/>
        <v>0</v>
      </c>
    </row>
    <row r="99" spans="1:15" ht="15" customHeight="1" x14ac:dyDescent="0.25">
      <c r="A99" s="41"/>
      <c r="B99" s="7"/>
      <c r="C99" s="90" t="s">
        <v>31</v>
      </c>
      <c r="D99" s="17">
        <f>E99+G99</f>
        <v>1</v>
      </c>
      <c r="E99" s="17">
        <v>1</v>
      </c>
      <c r="F99" s="17"/>
      <c r="G99" s="17"/>
      <c r="H99" s="10">
        <f t="shared" si="41"/>
        <v>0</v>
      </c>
      <c r="I99" s="11"/>
      <c r="J99" s="11"/>
      <c r="K99" s="191"/>
      <c r="L99" s="13">
        <f t="shared" si="36"/>
        <v>1</v>
      </c>
      <c r="M99" s="13">
        <f t="shared" si="37"/>
        <v>1</v>
      </c>
      <c r="N99" s="13">
        <f t="shared" si="37"/>
        <v>0</v>
      </c>
      <c r="O99" s="13">
        <f t="shared" si="37"/>
        <v>0</v>
      </c>
    </row>
    <row r="100" spans="1:15" ht="15" customHeight="1" x14ac:dyDescent="0.25">
      <c r="A100" s="41"/>
      <c r="B100" s="7"/>
      <c r="C100" s="90" t="s">
        <v>22</v>
      </c>
      <c r="D100" s="17">
        <f>E100+G100</f>
        <v>7.9</v>
      </c>
      <c r="E100" s="17">
        <v>7.9</v>
      </c>
      <c r="F100" s="17"/>
      <c r="G100" s="17"/>
      <c r="H100" s="10">
        <f t="shared" si="41"/>
        <v>0</v>
      </c>
      <c r="I100" s="11"/>
      <c r="J100" s="11"/>
      <c r="K100" s="191"/>
      <c r="L100" s="13">
        <f t="shared" si="36"/>
        <v>7.9</v>
      </c>
      <c r="M100" s="13">
        <f t="shared" si="37"/>
        <v>7.9</v>
      </c>
      <c r="N100" s="13">
        <f t="shared" si="37"/>
        <v>0</v>
      </c>
      <c r="O100" s="13">
        <f t="shared" si="37"/>
        <v>0</v>
      </c>
    </row>
    <row r="101" spans="1:15" ht="15" customHeight="1" x14ac:dyDescent="0.25">
      <c r="A101" s="33" t="s">
        <v>90</v>
      </c>
      <c r="B101" s="36" t="s">
        <v>11</v>
      </c>
      <c r="C101" s="90"/>
      <c r="D101" s="17">
        <f>SUM(D102:D104)</f>
        <v>18.100000000000001</v>
      </c>
      <c r="E101" s="17">
        <f>SUM(E102:E104)</f>
        <v>18.100000000000001</v>
      </c>
      <c r="F101" s="17">
        <f t="shared" ref="F101:O101" si="43">SUM(F102:F104)</f>
        <v>0</v>
      </c>
      <c r="G101" s="17">
        <f t="shared" si="43"/>
        <v>0</v>
      </c>
      <c r="H101" s="11">
        <f t="shared" si="43"/>
        <v>0</v>
      </c>
      <c r="I101" s="11">
        <f t="shared" si="43"/>
        <v>0</v>
      </c>
      <c r="J101" s="11">
        <f t="shared" si="43"/>
        <v>0</v>
      </c>
      <c r="K101" s="191">
        <f t="shared" si="43"/>
        <v>0</v>
      </c>
      <c r="L101" s="13">
        <f t="shared" si="43"/>
        <v>18.100000000000001</v>
      </c>
      <c r="M101" s="13">
        <f t="shared" si="43"/>
        <v>18.100000000000001</v>
      </c>
      <c r="N101" s="13">
        <f t="shared" si="43"/>
        <v>0</v>
      </c>
      <c r="O101" s="13">
        <f t="shared" si="43"/>
        <v>0</v>
      </c>
    </row>
    <row r="102" spans="1:15" ht="15" customHeight="1" x14ac:dyDescent="0.25">
      <c r="A102" s="41"/>
      <c r="B102" s="226"/>
      <c r="C102" s="90" t="s">
        <v>25</v>
      </c>
      <c r="D102" s="17">
        <f>E102+G102</f>
        <v>8.8000000000000007</v>
      </c>
      <c r="E102" s="17">
        <v>8.8000000000000007</v>
      </c>
      <c r="F102" s="17"/>
      <c r="G102" s="17"/>
      <c r="H102" s="10">
        <f>I102+K102</f>
        <v>0</v>
      </c>
      <c r="I102" s="11"/>
      <c r="J102" s="11"/>
      <c r="K102" s="191"/>
      <c r="L102" s="13">
        <f t="shared" si="36"/>
        <v>8.8000000000000007</v>
      </c>
      <c r="M102" s="13">
        <f t="shared" si="37"/>
        <v>8.8000000000000007</v>
      </c>
      <c r="N102" s="13">
        <f t="shared" si="37"/>
        <v>0</v>
      </c>
      <c r="O102" s="13">
        <f t="shared" si="37"/>
        <v>0</v>
      </c>
    </row>
    <row r="103" spans="1:15" ht="15" customHeight="1" x14ac:dyDescent="0.25">
      <c r="A103" s="41"/>
      <c r="B103" s="27"/>
      <c r="C103" s="90" t="s">
        <v>31</v>
      </c>
      <c r="D103" s="17">
        <f>E103+G103</f>
        <v>3.1</v>
      </c>
      <c r="E103" s="17">
        <v>3.1</v>
      </c>
      <c r="F103" s="17"/>
      <c r="G103" s="17"/>
      <c r="H103" s="10">
        <f t="shared" si="41"/>
        <v>0</v>
      </c>
      <c r="I103" s="11"/>
      <c r="J103" s="11"/>
      <c r="K103" s="191"/>
      <c r="L103" s="13">
        <f t="shared" si="36"/>
        <v>3.1</v>
      </c>
      <c r="M103" s="13">
        <f t="shared" si="37"/>
        <v>3.1</v>
      </c>
      <c r="N103" s="13">
        <f t="shared" si="37"/>
        <v>0</v>
      </c>
      <c r="O103" s="13">
        <f t="shared" si="37"/>
        <v>0</v>
      </c>
    </row>
    <row r="104" spans="1:15" ht="15" customHeight="1" x14ac:dyDescent="0.25">
      <c r="A104" s="41"/>
      <c r="B104" s="27"/>
      <c r="C104" s="90" t="s">
        <v>22</v>
      </c>
      <c r="D104" s="17">
        <f>E104+G104</f>
        <v>6.2</v>
      </c>
      <c r="E104" s="17">
        <v>6.2</v>
      </c>
      <c r="F104" s="17"/>
      <c r="G104" s="17"/>
      <c r="H104" s="10">
        <f t="shared" si="41"/>
        <v>0</v>
      </c>
      <c r="I104" s="11"/>
      <c r="J104" s="11"/>
      <c r="K104" s="191"/>
      <c r="L104" s="13">
        <f t="shared" si="36"/>
        <v>6.2</v>
      </c>
      <c r="M104" s="13">
        <f t="shared" si="37"/>
        <v>6.2</v>
      </c>
      <c r="N104" s="13">
        <f t="shared" si="37"/>
        <v>0</v>
      </c>
      <c r="O104" s="13">
        <f t="shared" si="37"/>
        <v>0</v>
      </c>
    </row>
    <row r="105" spans="1:15" ht="15" customHeight="1" x14ac:dyDescent="0.25">
      <c r="A105" s="33" t="s">
        <v>91</v>
      </c>
      <c r="B105" s="36" t="s">
        <v>61</v>
      </c>
      <c r="C105" s="90"/>
      <c r="D105" s="17">
        <f>SUM(D106:D108)</f>
        <v>24.1</v>
      </c>
      <c r="E105" s="17">
        <f>SUM(E106:E108)</f>
        <v>20.6</v>
      </c>
      <c r="F105" s="17">
        <f t="shared" ref="F105:O105" si="44">SUM(F106:F108)</f>
        <v>0</v>
      </c>
      <c r="G105" s="17">
        <f t="shared" si="44"/>
        <v>3.5</v>
      </c>
      <c r="H105" s="11">
        <f t="shared" si="44"/>
        <v>0</v>
      </c>
      <c r="I105" s="11">
        <f t="shared" si="44"/>
        <v>0</v>
      </c>
      <c r="J105" s="11">
        <f t="shared" si="44"/>
        <v>0</v>
      </c>
      <c r="K105" s="191">
        <f t="shared" si="44"/>
        <v>0</v>
      </c>
      <c r="L105" s="13">
        <f t="shared" si="44"/>
        <v>24.1</v>
      </c>
      <c r="M105" s="13">
        <f t="shared" si="44"/>
        <v>20.6</v>
      </c>
      <c r="N105" s="13">
        <f t="shared" si="44"/>
        <v>0</v>
      </c>
      <c r="O105" s="13">
        <f t="shared" si="44"/>
        <v>3.5</v>
      </c>
    </row>
    <row r="106" spans="1:15" ht="15" customHeight="1" x14ac:dyDescent="0.25">
      <c r="A106" s="41"/>
      <c r="B106" s="226"/>
      <c r="C106" s="90" t="s">
        <v>25</v>
      </c>
      <c r="D106" s="17">
        <f>E106+G106</f>
        <v>10.199999999999999</v>
      </c>
      <c r="E106" s="17">
        <v>10.199999999999999</v>
      </c>
      <c r="F106" s="17"/>
      <c r="G106" s="17"/>
      <c r="H106" s="10">
        <f>I106+K106</f>
        <v>0</v>
      </c>
      <c r="I106" s="11"/>
      <c r="J106" s="11"/>
      <c r="K106" s="191"/>
      <c r="L106" s="13">
        <f t="shared" si="36"/>
        <v>10.199999999999999</v>
      </c>
      <c r="M106" s="13">
        <f t="shared" si="37"/>
        <v>10.199999999999999</v>
      </c>
      <c r="N106" s="13">
        <f t="shared" si="37"/>
        <v>0</v>
      </c>
      <c r="O106" s="13">
        <f t="shared" si="37"/>
        <v>0</v>
      </c>
    </row>
    <row r="107" spans="1:15" ht="15" customHeight="1" x14ac:dyDescent="0.25">
      <c r="A107" s="41"/>
      <c r="B107" s="27"/>
      <c r="C107" s="90" t="s">
        <v>31</v>
      </c>
      <c r="D107" s="17">
        <f>E107+G107</f>
        <v>1.9</v>
      </c>
      <c r="E107" s="17">
        <v>1.9</v>
      </c>
      <c r="F107" s="17"/>
      <c r="G107" s="17"/>
      <c r="H107" s="10">
        <f t="shared" si="41"/>
        <v>0</v>
      </c>
      <c r="I107" s="11"/>
      <c r="J107" s="11"/>
      <c r="K107" s="191"/>
      <c r="L107" s="13">
        <f t="shared" si="36"/>
        <v>1.9</v>
      </c>
      <c r="M107" s="13">
        <f t="shared" si="37"/>
        <v>1.9</v>
      </c>
      <c r="N107" s="13">
        <f t="shared" si="37"/>
        <v>0</v>
      </c>
      <c r="O107" s="13">
        <f t="shared" si="37"/>
        <v>0</v>
      </c>
    </row>
    <row r="108" spans="1:15" ht="15" customHeight="1" x14ac:dyDescent="0.25">
      <c r="A108" s="41"/>
      <c r="B108" s="27"/>
      <c r="C108" s="90" t="s">
        <v>22</v>
      </c>
      <c r="D108" s="17">
        <f>E108+G108</f>
        <v>12</v>
      </c>
      <c r="E108" s="17">
        <v>8.5</v>
      </c>
      <c r="F108" s="17"/>
      <c r="G108" s="17">
        <v>3.5</v>
      </c>
      <c r="H108" s="10">
        <f t="shared" si="41"/>
        <v>0</v>
      </c>
      <c r="I108" s="11"/>
      <c r="J108" s="11"/>
      <c r="K108" s="191"/>
      <c r="L108" s="13">
        <f t="shared" si="36"/>
        <v>12</v>
      </c>
      <c r="M108" s="13">
        <f t="shared" si="37"/>
        <v>8.5</v>
      </c>
      <c r="N108" s="13">
        <f t="shared" si="37"/>
        <v>0</v>
      </c>
      <c r="O108" s="13">
        <f t="shared" si="37"/>
        <v>3.5</v>
      </c>
    </row>
    <row r="109" spans="1:15" ht="15" customHeight="1" x14ac:dyDescent="0.25">
      <c r="A109" s="33" t="s">
        <v>92</v>
      </c>
      <c r="B109" s="36" t="s">
        <v>62</v>
      </c>
      <c r="C109" s="90"/>
      <c r="D109" s="17">
        <f>SUM(D110:D112)</f>
        <v>16</v>
      </c>
      <c r="E109" s="17">
        <f>SUM(E110:E112)</f>
        <v>16</v>
      </c>
      <c r="F109" s="17">
        <f t="shared" ref="F109:O109" si="45">SUM(F110:F112)</f>
        <v>0</v>
      </c>
      <c r="G109" s="17">
        <f t="shared" si="45"/>
        <v>0</v>
      </c>
      <c r="H109" s="11">
        <f t="shared" si="45"/>
        <v>0</v>
      </c>
      <c r="I109" s="11">
        <f t="shared" si="45"/>
        <v>0</v>
      </c>
      <c r="J109" s="11">
        <f t="shared" si="45"/>
        <v>0</v>
      </c>
      <c r="K109" s="191">
        <f t="shared" si="45"/>
        <v>0</v>
      </c>
      <c r="L109" s="13">
        <f t="shared" si="45"/>
        <v>16</v>
      </c>
      <c r="M109" s="13">
        <f t="shared" si="45"/>
        <v>16</v>
      </c>
      <c r="N109" s="13">
        <f t="shared" si="45"/>
        <v>0</v>
      </c>
      <c r="O109" s="13">
        <f t="shared" si="45"/>
        <v>0</v>
      </c>
    </row>
    <row r="110" spans="1:15" ht="15" customHeight="1" x14ac:dyDescent="0.25">
      <c r="A110" s="41"/>
      <c r="B110" s="226"/>
      <c r="C110" s="90" t="s">
        <v>25</v>
      </c>
      <c r="D110" s="17">
        <f>E110+G110</f>
        <v>7.4</v>
      </c>
      <c r="E110" s="17">
        <v>7.4</v>
      </c>
      <c r="F110" s="17"/>
      <c r="G110" s="17"/>
      <c r="H110" s="10">
        <f t="shared" si="41"/>
        <v>0</v>
      </c>
      <c r="I110" s="11"/>
      <c r="J110" s="11"/>
      <c r="K110" s="191"/>
      <c r="L110" s="13">
        <f t="shared" si="36"/>
        <v>7.4</v>
      </c>
      <c r="M110" s="13">
        <f t="shared" si="37"/>
        <v>7.4</v>
      </c>
      <c r="N110" s="13">
        <f t="shared" si="37"/>
        <v>0</v>
      </c>
      <c r="O110" s="13">
        <f t="shared" si="37"/>
        <v>0</v>
      </c>
    </row>
    <row r="111" spans="1:15" ht="15" customHeight="1" x14ac:dyDescent="0.25">
      <c r="A111" s="41"/>
      <c r="B111" s="27"/>
      <c r="C111" s="90" t="s">
        <v>31</v>
      </c>
      <c r="D111" s="17">
        <f>E111+G111</f>
        <v>2</v>
      </c>
      <c r="E111" s="17">
        <v>2</v>
      </c>
      <c r="F111" s="17"/>
      <c r="G111" s="17"/>
      <c r="H111" s="10">
        <f t="shared" si="41"/>
        <v>0</v>
      </c>
      <c r="I111" s="11"/>
      <c r="J111" s="11"/>
      <c r="K111" s="191"/>
      <c r="L111" s="13">
        <f t="shared" si="36"/>
        <v>2</v>
      </c>
      <c r="M111" s="13">
        <f t="shared" si="37"/>
        <v>2</v>
      </c>
      <c r="N111" s="13">
        <f t="shared" si="37"/>
        <v>0</v>
      </c>
      <c r="O111" s="13">
        <f t="shared" si="37"/>
        <v>0</v>
      </c>
    </row>
    <row r="112" spans="1:15" ht="15" customHeight="1" x14ac:dyDescent="0.25">
      <c r="A112" s="41"/>
      <c r="B112" s="27"/>
      <c r="C112" s="90" t="s">
        <v>22</v>
      </c>
      <c r="D112" s="17">
        <f>E112+G112</f>
        <v>6.6</v>
      </c>
      <c r="E112" s="17">
        <v>6.6</v>
      </c>
      <c r="F112" s="17"/>
      <c r="G112" s="17"/>
      <c r="H112" s="10">
        <f t="shared" si="41"/>
        <v>0</v>
      </c>
      <c r="I112" s="11"/>
      <c r="J112" s="11"/>
      <c r="K112" s="191"/>
      <c r="L112" s="13">
        <f t="shared" si="36"/>
        <v>6.6</v>
      </c>
      <c r="M112" s="13">
        <f t="shared" si="37"/>
        <v>6.6</v>
      </c>
      <c r="N112" s="13">
        <f t="shared" si="37"/>
        <v>0</v>
      </c>
      <c r="O112" s="13">
        <f t="shared" si="37"/>
        <v>0</v>
      </c>
    </row>
    <row r="113" spans="1:15" ht="15" customHeight="1" x14ac:dyDescent="0.25">
      <c r="A113" s="33" t="s">
        <v>93</v>
      </c>
      <c r="B113" s="36" t="s">
        <v>14</v>
      </c>
      <c r="C113" s="90"/>
      <c r="D113" s="17">
        <f>SUM(D114:D116)</f>
        <v>24.6</v>
      </c>
      <c r="E113" s="17">
        <f>SUM(E114:E116)</f>
        <v>24.6</v>
      </c>
      <c r="F113" s="17">
        <f t="shared" ref="F113:O113" si="46">SUM(F114:F116)</f>
        <v>0</v>
      </c>
      <c r="G113" s="17">
        <f t="shared" si="46"/>
        <v>0</v>
      </c>
      <c r="H113" s="11">
        <f t="shared" si="46"/>
        <v>0</v>
      </c>
      <c r="I113" s="11">
        <f t="shared" si="46"/>
        <v>0</v>
      </c>
      <c r="J113" s="11">
        <f t="shared" si="46"/>
        <v>0</v>
      </c>
      <c r="K113" s="191">
        <f t="shared" si="46"/>
        <v>0</v>
      </c>
      <c r="L113" s="13">
        <f t="shared" si="46"/>
        <v>24.6</v>
      </c>
      <c r="M113" s="13">
        <f t="shared" si="46"/>
        <v>24.6</v>
      </c>
      <c r="N113" s="13">
        <f t="shared" si="46"/>
        <v>0</v>
      </c>
      <c r="O113" s="13">
        <f t="shared" si="46"/>
        <v>0</v>
      </c>
    </row>
    <row r="114" spans="1:15" ht="15" customHeight="1" x14ac:dyDescent="0.25">
      <c r="A114" s="41"/>
      <c r="B114" s="226"/>
      <c r="C114" s="90" t="s">
        <v>25</v>
      </c>
      <c r="D114" s="17">
        <f>E114+G114</f>
        <v>9.6</v>
      </c>
      <c r="E114" s="17">
        <v>9.6</v>
      </c>
      <c r="F114" s="17"/>
      <c r="G114" s="17"/>
      <c r="H114" s="10">
        <f t="shared" si="41"/>
        <v>0</v>
      </c>
      <c r="I114" s="11"/>
      <c r="J114" s="11"/>
      <c r="K114" s="191"/>
      <c r="L114" s="13">
        <f t="shared" si="36"/>
        <v>9.6</v>
      </c>
      <c r="M114" s="13">
        <f t="shared" si="37"/>
        <v>9.6</v>
      </c>
      <c r="N114" s="13">
        <f t="shared" si="37"/>
        <v>0</v>
      </c>
      <c r="O114" s="13">
        <f t="shared" si="37"/>
        <v>0</v>
      </c>
    </row>
    <row r="115" spans="1:15" ht="15" customHeight="1" x14ac:dyDescent="0.25">
      <c r="A115" s="41"/>
      <c r="B115" s="27"/>
      <c r="C115" s="90" t="s">
        <v>31</v>
      </c>
      <c r="D115" s="17">
        <f>E115+G115</f>
        <v>1.8</v>
      </c>
      <c r="E115" s="17">
        <v>1.8</v>
      </c>
      <c r="F115" s="17"/>
      <c r="G115" s="17"/>
      <c r="H115" s="10">
        <f t="shared" si="41"/>
        <v>0</v>
      </c>
      <c r="I115" s="11"/>
      <c r="J115" s="11"/>
      <c r="K115" s="191"/>
      <c r="L115" s="13">
        <f t="shared" si="36"/>
        <v>1.8</v>
      </c>
      <c r="M115" s="13">
        <f t="shared" si="37"/>
        <v>1.8</v>
      </c>
      <c r="N115" s="13">
        <f t="shared" si="37"/>
        <v>0</v>
      </c>
      <c r="O115" s="13">
        <f t="shared" si="37"/>
        <v>0</v>
      </c>
    </row>
    <row r="116" spans="1:15" ht="15" customHeight="1" x14ac:dyDescent="0.25">
      <c r="A116" s="41"/>
      <c r="B116" s="27"/>
      <c r="C116" s="90" t="s">
        <v>22</v>
      </c>
      <c r="D116" s="17">
        <f>E116+G116</f>
        <v>13.2</v>
      </c>
      <c r="E116" s="17">
        <v>13.2</v>
      </c>
      <c r="F116" s="17"/>
      <c r="G116" s="17"/>
      <c r="H116" s="10">
        <f t="shared" si="41"/>
        <v>0</v>
      </c>
      <c r="I116" s="11"/>
      <c r="J116" s="11"/>
      <c r="K116" s="191"/>
      <c r="L116" s="13">
        <f t="shared" si="36"/>
        <v>13.2</v>
      </c>
      <c r="M116" s="13">
        <f t="shared" si="37"/>
        <v>13.2</v>
      </c>
      <c r="N116" s="13">
        <f t="shared" si="37"/>
        <v>0</v>
      </c>
      <c r="O116" s="13">
        <f t="shared" si="37"/>
        <v>0</v>
      </c>
    </row>
    <row r="117" spans="1:15" ht="15" customHeight="1" x14ac:dyDescent="0.25">
      <c r="A117" s="33" t="s">
        <v>94</v>
      </c>
      <c r="B117" s="36" t="s">
        <v>15</v>
      </c>
      <c r="C117" s="90"/>
      <c r="D117" s="17">
        <f t="shared" ref="D117:O117" si="47">SUM(D118:D120)</f>
        <v>19.200000000000003</v>
      </c>
      <c r="E117" s="17">
        <f t="shared" si="47"/>
        <v>17.2</v>
      </c>
      <c r="F117" s="17">
        <f t="shared" si="47"/>
        <v>0</v>
      </c>
      <c r="G117" s="17">
        <f t="shared" si="47"/>
        <v>2</v>
      </c>
      <c r="H117" s="11">
        <f t="shared" si="47"/>
        <v>0</v>
      </c>
      <c r="I117" s="11">
        <f t="shared" si="47"/>
        <v>0</v>
      </c>
      <c r="J117" s="11">
        <f t="shared" si="47"/>
        <v>0</v>
      </c>
      <c r="K117" s="191">
        <f t="shared" si="47"/>
        <v>0</v>
      </c>
      <c r="L117" s="13">
        <f t="shared" si="47"/>
        <v>19.200000000000003</v>
      </c>
      <c r="M117" s="13">
        <f t="shared" si="47"/>
        <v>17.2</v>
      </c>
      <c r="N117" s="13">
        <f t="shared" si="47"/>
        <v>0</v>
      </c>
      <c r="O117" s="13">
        <f t="shared" si="47"/>
        <v>2</v>
      </c>
    </row>
    <row r="118" spans="1:15" ht="15" customHeight="1" x14ac:dyDescent="0.25">
      <c r="A118" s="41"/>
      <c r="B118" s="226"/>
      <c r="C118" s="90" t="s">
        <v>25</v>
      </c>
      <c r="D118" s="17">
        <f>E118+G118</f>
        <v>8.5</v>
      </c>
      <c r="E118" s="17">
        <v>8.5</v>
      </c>
      <c r="F118" s="17"/>
      <c r="G118" s="17"/>
      <c r="H118" s="10">
        <f t="shared" si="41"/>
        <v>0</v>
      </c>
      <c r="I118" s="11"/>
      <c r="J118" s="11"/>
      <c r="K118" s="191"/>
      <c r="L118" s="13">
        <f t="shared" si="36"/>
        <v>8.5</v>
      </c>
      <c r="M118" s="13">
        <f t="shared" si="37"/>
        <v>8.5</v>
      </c>
      <c r="N118" s="13">
        <f t="shared" si="37"/>
        <v>0</v>
      </c>
      <c r="O118" s="13">
        <f t="shared" si="37"/>
        <v>0</v>
      </c>
    </row>
    <row r="119" spans="1:15" ht="15" customHeight="1" x14ac:dyDescent="0.25">
      <c r="A119" s="41"/>
      <c r="B119" s="27"/>
      <c r="C119" s="90" t="s">
        <v>31</v>
      </c>
      <c r="D119" s="17">
        <f>E119+G119</f>
        <v>1.4</v>
      </c>
      <c r="E119" s="17">
        <v>1.4</v>
      </c>
      <c r="F119" s="17"/>
      <c r="G119" s="17"/>
      <c r="H119" s="10">
        <f t="shared" si="41"/>
        <v>0</v>
      </c>
      <c r="I119" s="11"/>
      <c r="J119" s="11"/>
      <c r="K119" s="191"/>
      <c r="L119" s="13">
        <f t="shared" si="36"/>
        <v>1.4</v>
      </c>
      <c r="M119" s="13">
        <f t="shared" si="37"/>
        <v>1.4</v>
      </c>
      <c r="N119" s="13">
        <f t="shared" si="37"/>
        <v>0</v>
      </c>
      <c r="O119" s="13">
        <f t="shared" si="37"/>
        <v>0</v>
      </c>
    </row>
    <row r="120" spans="1:15" ht="15" customHeight="1" x14ac:dyDescent="0.25">
      <c r="A120" s="41"/>
      <c r="B120" s="27"/>
      <c r="C120" s="90" t="s">
        <v>22</v>
      </c>
      <c r="D120" s="17">
        <f>E120+G120</f>
        <v>9.3000000000000007</v>
      </c>
      <c r="E120" s="17">
        <v>7.3</v>
      </c>
      <c r="F120" s="17"/>
      <c r="G120" s="17">
        <v>2</v>
      </c>
      <c r="H120" s="10">
        <f t="shared" si="41"/>
        <v>0</v>
      </c>
      <c r="I120" s="11"/>
      <c r="J120" s="11"/>
      <c r="K120" s="191"/>
      <c r="L120" s="13">
        <f t="shared" si="36"/>
        <v>9.3000000000000007</v>
      </c>
      <c r="M120" s="13">
        <f t="shared" si="37"/>
        <v>7.3</v>
      </c>
      <c r="N120" s="13">
        <f t="shared" si="37"/>
        <v>0</v>
      </c>
      <c r="O120" s="13">
        <f t="shared" si="37"/>
        <v>2</v>
      </c>
    </row>
    <row r="121" spans="1:15" ht="15" customHeight="1" x14ac:dyDescent="0.25">
      <c r="A121" s="33" t="s">
        <v>95</v>
      </c>
      <c r="B121" s="228" t="s">
        <v>16</v>
      </c>
      <c r="C121" s="90"/>
      <c r="D121" s="17">
        <f>SUM(D122:D124)</f>
        <v>36.4</v>
      </c>
      <c r="E121" s="17">
        <f>SUM(E122:E124)</f>
        <v>34.9</v>
      </c>
      <c r="F121" s="17">
        <f>SUM(F122:F124)</f>
        <v>0</v>
      </c>
      <c r="G121" s="17">
        <f>SUM(G122:G124)</f>
        <v>1.5</v>
      </c>
      <c r="H121" s="11">
        <f t="shared" ref="H121:O121" si="48">SUM(H122:H124)</f>
        <v>0</v>
      </c>
      <c r="I121" s="11">
        <f t="shared" si="48"/>
        <v>0</v>
      </c>
      <c r="J121" s="11">
        <f t="shared" si="48"/>
        <v>0</v>
      </c>
      <c r="K121" s="191">
        <f t="shared" si="48"/>
        <v>0</v>
      </c>
      <c r="L121" s="13">
        <f t="shared" si="48"/>
        <v>36.4</v>
      </c>
      <c r="M121" s="13">
        <f t="shared" si="48"/>
        <v>34.9</v>
      </c>
      <c r="N121" s="13">
        <f t="shared" si="48"/>
        <v>0</v>
      </c>
      <c r="O121" s="13">
        <f t="shared" si="48"/>
        <v>1.5</v>
      </c>
    </row>
    <row r="122" spans="1:15" ht="15" customHeight="1" x14ac:dyDescent="0.25">
      <c r="A122" s="41"/>
      <c r="B122" s="226"/>
      <c r="C122" s="90" t="s">
        <v>25</v>
      </c>
      <c r="D122" s="17">
        <f>E122+G122</f>
        <v>13.7</v>
      </c>
      <c r="E122" s="17">
        <v>13.7</v>
      </c>
      <c r="F122" s="17"/>
      <c r="G122" s="17"/>
      <c r="H122" s="10">
        <f t="shared" si="41"/>
        <v>0</v>
      </c>
      <c r="I122" s="11"/>
      <c r="J122" s="11"/>
      <c r="K122" s="191"/>
      <c r="L122" s="13">
        <f t="shared" si="36"/>
        <v>13.7</v>
      </c>
      <c r="M122" s="13">
        <f t="shared" si="37"/>
        <v>13.7</v>
      </c>
      <c r="N122" s="13">
        <f t="shared" si="37"/>
        <v>0</v>
      </c>
      <c r="O122" s="13">
        <f t="shared" si="37"/>
        <v>0</v>
      </c>
    </row>
    <row r="123" spans="1:15" ht="15" customHeight="1" x14ac:dyDescent="0.25">
      <c r="A123" s="41"/>
      <c r="B123" s="229"/>
      <c r="C123" s="90" t="s">
        <v>31</v>
      </c>
      <c r="D123" s="17">
        <f>E123+G123</f>
        <v>4.5</v>
      </c>
      <c r="E123" s="17">
        <v>4.5</v>
      </c>
      <c r="F123" s="17"/>
      <c r="G123" s="17"/>
      <c r="H123" s="10">
        <f t="shared" si="41"/>
        <v>0</v>
      </c>
      <c r="I123" s="11"/>
      <c r="J123" s="11"/>
      <c r="K123" s="191"/>
      <c r="L123" s="13">
        <f t="shared" si="36"/>
        <v>4.5</v>
      </c>
      <c r="M123" s="13">
        <f t="shared" si="37"/>
        <v>4.5</v>
      </c>
      <c r="N123" s="13">
        <f t="shared" si="37"/>
        <v>0</v>
      </c>
      <c r="O123" s="13">
        <f t="shared" si="37"/>
        <v>0</v>
      </c>
    </row>
    <row r="124" spans="1:15" ht="15" customHeight="1" x14ac:dyDescent="0.25">
      <c r="A124" s="41"/>
      <c r="B124" s="229"/>
      <c r="C124" s="90" t="s">
        <v>22</v>
      </c>
      <c r="D124" s="17">
        <f>E124+G124</f>
        <v>18.2</v>
      </c>
      <c r="E124" s="17">
        <v>16.7</v>
      </c>
      <c r="F124" s="17"/>
      <c r="G124" s="17">
        <v>1.5</v>
      </c>
      <c r="H124" s="10">
        <f t="shared" si="41"/>
        <v>0</v>
      </c>
      <c r="I124" s="11"/>
      <c r="J124" s="11"/>
      <c r="K124" s="191"/>
      <c r="L124" s="13">
        <f t="shared" si="36"/>
        <v>18.2</v>
      </c>
      <c r="M124" s="13">
        <f t="shared" si="37"/>
        <v>16.7</v>
      </c>
      <c r="N124" s="13">
        <f t="shared" si="37"/>
        <v>0</v>
      </c>
      <c r="O124" s="13">
        <f t="shared" si="37"/>
        <v>1.5</v>
      </c>
    </row>
    <row r="125" spans="1:15" ht="15" customHeight="1" x14ac:dyDescent="0.25">
      <c r="A125" s="33" t="s">
        <v>96</v>
      </c>
      <c r="B125" s="36" t="s">
        <v>17</v>
      </c>
      <c r="C125" s="90"/>
      <c r="D125" s="17">
        <f>SUM(D126:D128)</f>
        <v>19.100000000000001</v>
      </c>
      <c r="E125" s="17">
        <f>SUM(E126:E128)</f>
        <v>19.100000000000001</v>
      </c>
      <c r="F125" s="17">
        <f>SUM(F126:F128)</f>
        <v>0</v>
      </c>
      <c r="G125" s="17">
        <f>SUM(G126:G128)</f>
        <v>0</v>
      </c>
      <c r="H125" s="11">
        <f t="shared" ref="H125:O125" si="49">SUM(H126:H128)</f>
        <v>0</v>
      </c>
      <c r="I125" s="11">
        <f t="shared" si="49"/>
        <v>0</v>
      </c>
      <c r="J125" s="11">
        <f t="shared" si="49"/>
        <v>0</v>
      </c>
      <c r="K125" s="191">
        <f t="shared" si="49"/>
        <v>0</v>
      </c>
      <c r="L125" s="13">
        <f t="shared" si="49"/>
        <v>19.100000000000001</v>
      </c>
      <c r="M125" s="13">
        <f t="shared" si="49"/>
        <v>19.100000000000001</v>
      </c>
      <c r="N125" s="13">
        <f t="shared" si="49"/>
        <v>0</v>
      </c>
      <c r="O125" s="13">
        <f t="shared" si="49"/>
        <v>0</v>
      </c>
    </row>
    <row r="126" spans="1:15" ht="15" customHeight="1" x14ac:dyDescent="0.25">
      <c r="A126" s="41"/>
      <c r="B126" s="226"/>
      <c r="C126" s="90" t="s">
        <v>25</v>
      </c>
      <c r="D126" s="17">
        <f>E126+G126</f>
        <v>8.3000000000000007</v>
      </c>
      <c r="E126" s="17">
        <v>8.3000000000000007</v>
      </c>
      <c r="F126" s="17"/>
      <c r="G126" s="17"/>
      <c r="H126" s="10">
        <f t="shared" si="41"/>
        <v>0</v>
      </c>
      <c r="I126" s="11"/>
      <c r="J126" s="11"/>
      <c r="K126" s="191"/>
      <c r="L126" s="13">
        <f t="shared" si="36"/>
        <v>8.3000000000000007</v>
      </c>
      <c r="M126" s="13">
        <f t="shared" si="37"/>
        <v>8.3000000000000007</v>
      </c>
      <c r="N126" s="13">
        <f t="shared" si="37"/>
        <v>0</v>
      </c>
      <c r="O126" s="13">
        <f t="shared" si="37"/>
        <v>0</v>
      </c>
    </row>
    <row r="127" spans="1:15" ht="15" customHeight="1" x14ac:dyDescent="0.25">
      <c r="A127" s="41"/>
      <c r="B127" s="27"/>
      <c r="C127" s="90" t="s">
        <v>31</v>
      </c>
      <c r="D127" s="17">
        <f>E127+G127</f>
        <v>1.5</v>
      </c>
      <c r="E127" s="17">
        <v>1.5</v>
      </c>
      <c r="F127" s="17"/>
      <c r="G127" s="17"/>
      <c r="H127" s="10">
        <f t="shared" si="41"/>
        <v>0</v>
      </c>
      <c r="I127" s="11"/>
      <c r="J127" s="11"/>
      <c r="K127" s="191"/>
      <c r="L127" s="13">
        <f t="shared" si="36"/>
        <v>1.5</v>
      </c>
      <c r="M127" s="13">
        <f t="shared" si="37"/>
        <v>1.5</v>
      </c>
      <c r="N127" s="13">
        <f t="shared" si="37"/>
        <v>0</v>
      </c>
      <c r="O127" s="13">
        <f t="shared" si="37"/>
        <v>0</v>
      </c>
    </row>
    <row r="128" spans="1:15" ht="15" customHeight="1" x14ac:dyDescent="0.25">
      <c r="A128" s="41"/>
      <c r="B128" s="27"/>
      <c r="C128" s="90" t="s">
        <v>22</v>
      </c>
      <c r="D128" s="17">
        <f>E128+G128</f>
        <v>9.3000000000000007</v>
      </c>
      <c r="E128" s="17">
        <v>9.3000000000000007</v>
      </c>
      <c r="F128" s="17"/>
      <c r="G128" s="17"/>
      <c r="H128" s="10">
        <f t="shared" si="41"/>
        <v>0</v>
      </c>
      <c r="I128" s="11"/>
      <c r="J128" s="11"/>
      <c r="K128" s="191"/>
      <c r="L128" s="13">
        <f t="shared" si="36"/>
        <v>9.3000000000000007</v>
      </c>
      <c r="M128" s="13">
        <f t="shared" si="37"/>
        <v>9.3000000000000007</v>
      </c>
      <c r="N128" s="13">
        <f t="shared" si="37"/>
        <v>0</v>
      </c>
      <c r="O128" s="13">
        <f t="shared" si="37"/>
        <v>0</v>
      </c>
    </row>
    <row r="129" spans="1:15" ht="15" customHeight="1" x14ac:dyDescent="0.25">
      <c r="A129" s="33" t="s">
        <v>97</v>
      </c>
      <c r="B129" s="36" t="s">
        <v>18</v>
      </c>
      <c r="C129" s="90"/>
      <c r="D129" s="17">
        <f>SUM(D130:D132)</f>
        <v>11.9</v>
      </c>
      <c r="E129" s="17">
        <f>SUM(E130:E132)</f>
        <v>11.9</v>
      </c>
      <c r="F129" s="17">
        <f>SUM(F130:F132)</f>
        <v>0</v>
      </c>
      <c r="G129" s="17">
        <f>SUM(G130:G132)</f>
        <v>0</v>
      </c>
      <c r="H129" s="11">
        <f t="shared" ref="H129:O129" si="50">SUM(H130:H132)</f>
        <v>0</v>
      </c>
      <c r="I129" s="11">
        <f t="shared" si="50"/>
        <v>0</v>
      </c>
      <c r="J129" s="11">
        <f t="shared" si="50"/>
        <v>0</v>
      </c>
      <c r="K129" s="191">
        <f t="shared" si="50"/>
        <v>0</v>
      </c>
      <c r="L129" s="13">
        <f t="shared" si="50"/>
        <v>11.9</v>
      </c>
      <c r="M129" s="13">
        <f t="shared" si="50"/>
        <v>11.9</v>
      </c>
      <c r="N129" s="13">
        <f t="shared" si="50"/>
        <v>0</v>
      </c>
      <c r="O129" s="13">
        <f t="shared" si="50"/>
        <v>0</v>
      </c>
    </row>
    <row r="130" spans="1:15" ht="15" customHeight="1" x14ac:dyDescent="0.25">
      <c r="A130" s="41"/>
      <c r="B130" s="226"/>
      <c r="C130" s="90" t="s">
        <v>25</v>
      </c>
      <c r="D130" s="17">
        <f>E130+G130</f>
        <v>4.9000000000000004</v>
      </c>
      <c r="E130" s="17">
        <v>4.9000000000000004</v>
      </c>
      <c r="F130" s="17"/>
      <c r="G130" s="17"/>
      <c r="H130" s="10">
        <f t="shared" si="41"/>
        <v>0</v>
      </c>
      <c r="I130" s="11"/>
      <c r="J130" s="11"/>
      <c r="K130" s="191"/>
      <c r="L130" s="13">
        <f t="shared" si="36"/>
        <v>4.9000000000000004</v>
      </c>
      <c r="M130" s="13">
        <f t="shared" si="37"/>
        <v>4.9000000000000004</v>
      </c>
      <c r="N130" s="13">
        <f t="shared" si="37"/>
        <v>0</v>
      </c>
      <c r="O130" s="13">
        <f t="shared" si="37"/>
        <v>0</v>
      </c>
    </row>
    <row r="131" spans="1:15" ht="15" customHeight="1" x14ac:dyDescent="0.25">
      <c r="A131" s="41"/>
      <c r="B131" s="27"/>
      <c r="C131" s="90" t="s">
        <v>31</v>
      </c>
      <c r="D131" s="17">
        <f>E131+G131</f>
        <v>1.8</v>
      </c>
      <c r="E131" s="17">
        <v>1.8</v>
      </c>
      <c r="F131" s="17"/>
      <c r="G131" s="17"/>
      <c r="H131" s="10">
        <f t="shared" si="41"/>
        <v>0</v>
      </c>
      <c r="I131" s="11"/>
      <c r="J131" s="11"/>
      <c r="K131" s="191"/>
      <c r="L131" s="13">
        <f t="shared" si="36"/>
        <v>1.8</v>
      </c>
      <c r="M131" s="13">
        <f t="shared" si="37"/>
        <v>1.8</v>
      </c>
      <c r="N131" s="13">
        <f t="shared" si="37"/>
        <v>0</v>
      </c>
      <c r="O131" s="13">
        <f t="shared" si="37"/>
        <v>0</v>
      </c>
    </row>
    <row r="132" spans="1:15" ht="15" customHeight="1" x14ac:dyDescent="0.25">
      <c r="A132" s="41"/>
      <c r="B132" s="27"/>
      <c r="C132" s="90" t="s">
        <v>22</v>
      </c>
      <c r="D132" s="17">
        <f>E132+G132</f>
        <v>5.2</v>
      </c>
      <c r="E132" s="17">
        <v>5.2</v>
      </c>
      <c r="F132" s="17"/>
      <c r="G132" s="17"/>
      <c r="H132" s="10">
        <f t="shared" si="41"/>
        <v>0</v>
      </c>
      <c r="I132" s="11"/>
      <c r="J132" s="11"/>
      <c r="K132" s="191"/>
      <c r="L132" s="13">
        <f t="shared" si="36"/>
        <v>5.2</v>
      </c>
      <c r="M132" s="13">
        <f t="shared" si="37"/>
        <v>5.2</v>
      </c>
      <c r="N132" s="13">
        <f t="shared" si="37"/>
        <v>0</v>
      </c>
      <c r="O132" s="13">
        <f t="shared" si="37"/>
        <v>0</v>
      </c>
    </row>
    <row r="133" spans="1:15" ht="15" customHeight="1" x14ac:dyDescent="0.25">
      <c r="A133" s="33" t="s">
        <v>98</v>
      </c>
      <c r="B133" s="30" t="s">
        <v>19</v>
      </c>
      <c r="C133" s="79"/>
      <c r="D133" s="17">
        <f>SUM(D134:D136)</f>
        <v>522.29999999999995</v>
      </c>
      <c r="E133" s="17">
        <f t="shared" ref="E133:O133" si="51">SUM(E134:E136)</f>
        <v>522.29999999999995</v>
      </c>
      <c r="F133" s="17">
        <f t="shared" si="51"/>
        <v>0</v>
      </c>
      <c r="G133" s="17">
        <f t="shared" si="51"/>
        <v>0</v>
      </c>
      <c r="H133" s="10">
        <f t="shared" si="51"/>
        <v>0</v>
      </c>
      <c r="I133" s="10">
        <f t="shared" si="51"/>
        <v>0</v>
      </c>
      <c r="J133" s="11"/>
      <c r="K133" s="191">
        <f t="shared" si="51"/>
        <v>0</v>
      </c>
      <c r="L133" s="13">
        <f t="shared" si="51"/>
        <v>522.29999999999995</v>
      </c>
      <c r="M133" s="13">
        <f t="shared" si="51"/>
        <v>522.29999999999995</v>
      </c>
      <c r="N133" s="13">
        <f t="shared" si="51"/>
        <v>0</v>
      </c>
      <c r="O133" s="13">
        <f t="shared" si="51"/>
        <v>0</v>
      </c>
    </row>
    <row r="134" spans="1:15" ht="15" hidden="1" customHeight="1" x14ac:dyDescent="0.25">
      <c r="A134" s="41"/>
      <c r="B134" s="77"/>
      <c r="C134" s="90" t="s">
        <v>25</v>
      </c>
      <c r="D134" s="17">
        <f>E134+G134</f>
        <v>0</v>
      </c>
      <c r="E134" s="17"/>
      <c r="F134" s="17"/>
      <c r="G134" s="17"/>
      <c r="H134" s="10">
        <f>I134+K134</f>
        <v>0</v>
      </c>
      <c r="I134" s="11"/>
      <c r="J134" s="11"/>
      <c r="K134" s="191"/>
      <c r="L134" s="13">
        <f>M134+O134</f>
        <v>0</v>
      </c>
      <c r="M134" s="13">
        <f>E134+I134</f>
        <v>0</v>
      </c>
      <c r="N134" s="13">
        <f>F134+J134</f>
        <v>0</v>
      </c>
      <c r="O134" s="13">
        <f>G134+K134</f>
        <v>0</v>
      </c>
    </row>
    <row r="135" spans="1:15" ht="15" customHeight="1" x14ac:dyDescent="0.25">
      <c r="A135" s="41"/>
      <c r="B135" s="77"/>
      <c r="C135" s="79" t="s">
        <v>31</v>
      </c>
      <c r="D135" s="17">
        <f>E135+G135</f>
        <v>136.4</v>
      </c>
      <c r="E135" s="17">
        <v>136.4</v>
      </c>
      <c r="F135" s="17"/>
      <c r="G135" s="17"/>
      <c r="H135" s="10">
        <f t="shared" si="41"/>
        <v>0</v>
      </c>
      <c r="I135" s="11"/>
      <c r="J135" s="11"/>
      <c r="K135" s="191"/>
      <c r="L135" s="13">
        <f t="shared" si="36"/>
        <v>136.4</v>
      </c>
      <c r="M135" s="13">
        <f t="shared" si="37"/>
        <v>136.4</v>
      </c>
      <c r="N135" s="13">
        <f t="shared" si="37"/>
        <v>0</v>
      </c>
      <c r="O135" s="13">
        <f t="shared" si="37"/>
        <v>0</v>
      </c>
    </row>
    <row r="136" spans="1:15" ht="15" customHeight="1" x14ac:dyDescent="0.25">
      <c r="A136" s="41"/>
      <c r="B136" s="77"/>
      <c r="C136" s="79" t="s">
        <v>22</v>
      </c>
      <c r="D136" s="17">
        <f>E136+G136</f>
        <v>385.9</v>
      </c>
      <c r="E136" s="17">
        <v>385.9</v>
      </c>
      <c r="F136" s="17"/>
      <c r="G136" s="17"/>
      <c r="H136" s="10">
        <f t="shared" si="41"/>
        <v>0</v>
      </c>
      <c r="I136" s="11"/>
      <c r="J136" s="11"/>
      <c r="K136" s="191"/>
      <c r="L136" s="13">
        <f t="shared" si="36"/>
        <v>385.9</v>
      </c>
      <c r="M136" s="13">
        <f t="shared" si="37"/>
        <v>385.9</v>
      </c>
      <c r="N136" s="13">
        <f t="shared" si="37"/>
        <v>0</v>
      </c>
      <c r="O136" s="13">
        <f t="shared" si="37"/>
        <v>0</v>
      </c>
    </row>
    <row r="137" spans="1:15" ht="15.95" customHeight="1" x14ac:dyDescent="0.25">
      <c r="A137" s="55" t="s">
        <v>99</v>
      </c>
      <c r="B137" s="45" t="s">
        <v>175</v>
      </c>
      <c r="C137" s="26"/>
      <c r="D137" s="24">
        <f t="shared" ref="D137:O137" si="52">D85+D93+D97+D101+D105+D109+D113+D117+D121+D125+D129+D133</f>
        <v>2235.3999999999996</v>
      </c>
      <c r="E137" s="24">
        <f t="shared" si="52"/>
        <v>2075.3999999999996</v>
      </c>
      <c r="F137" s="24">
        <f t="shared" si="52"/>
        <v>0</v>
      </c>
      <c r="G137" s="24">
        <f t="shared" si="52"/>
        <v>160</v>
      </c>
      <c r="H137" s="25">
        <f t="shared" si="52"/>
        <v>0</v>
      </c>
      <c r="I137" s="25">
        <f t="shared" si="52"/>
        <v>0</v>
      </c>
      <c r="J137" s="25">
        <f t="shared" si="52"/>
        <v>0</v>
      </c>
      <c r="K137" s="245">
        <f t="shared" si="52"/>
        <v>0</v>
      </c>
      <c r="L137" s="22">
        <f t="shared" si="52"/>
        <v>2235.3999999999996</v>
      </c>
      <c r="M137" s="22">
        <f t="shared" si="52"/>
        <v>2075.3999999999996</v>
      </c>
      <c r="N137" s="22">
        <f t="shared" si="52"/>
        <v>0</v>
      </c>
      <c r="O137" s="22">
        <f t="shared" si="52"/>
        <v>160</v>
      </c>
    </row>
    <row r="138" spans="1:15" ht="15.95" customHeight="1" x14ac:dyDescent="0.25">
      <c r="A138" s="14" t="s">
        <v>100</v>
      </c>
      <c r="B138" s="537" t="s">
        <v>63</v>
      </c>
      <c r="C138" s="538"/>
      <c r="D138" s="538"/>
      <c r="E138" s="538"/>
      <c r="F138" s="538"/>
      <c r="G138" s="538"/>
      <c r="H138" s="538"/>
      <c r="I138" s="538"/>
      <c r="J138" s="538"/>
      <c r="K138" s="538"/>
      <c r="L138" s="538"/>
      <c r="M138" s="538"/>
      <c r="N138" s="538"/>
      <c r="O138" s="539"/>
    </row>
    <row r="139" spans="1:15" ht="15" customHeight="1" x14ac:dyDescent="0.25">
      <c r="A139" s="6" t="s">
        <v>101</v>
      </c>
      <c r="B139" s="27" t="s">
        <v>20</v>
      </c>
      <c r="C139" s="8" t="s">
        <v>32</v>
      </c>
      <c r="D139" s="17">
        <f>E139+G139</f>
        <v>36.299999999999997</v>
      </c>
      <c r="E139" s="17">
        <v>10.1</v>
      </c>
      <c r="F139" s="17"/>
      <c r="G139" s="17">
        <v>26.2</v>
      </c>
      <c r="H139" s="10">
        <f t="shared" ref="H139" si="53">I139+K139</f>
        <v>0</v>
      </c>
      <c r="I139" s="11"/>
      <c r="J139" s="11"/>
      <c r="K139" s="191"/>
      <c r="L139" s="13">
        <f>M139+O139</f>
        <v>36.299999999999997</v>
      </c>
      <c r="M139" s="13">
        <f t="shared" ref="M139:O140" si="54">E139+I139</f>
        <v>10.1</v>
      </c>
      <c r="N139" s="13">
        <f t="shared" si="54"/>
        <v>0</v>
      </c>
      <c r="O139" s="13">
        <f t="shared" si="54"/>
        <v>26.2</v>
      </c>
    </row>
    <row r="140" spans="1:15" ht="15" customHeight="1" x14ac:dyDescent="0.25">
      <c r="A140" s="6" t="s">
        <v>102</v>
      </c>
      <c r="B140" s="30" t="s">
        <v>70</v>
      </c>
      <c r="C140" s="31" t="s">
        <v>32</v>
      </c>
      <c r="D140" s="17">
        <f>E140+G140</f>
        <v>34.799999999999997</v>
      </c>
      <c r="E140" s="17">
        <v>34.799999999999997</v>
      </c>
      <c r="F140" s="17">
        <v>26.6</v>
      </c>
      <c r="G140" s="17"/>
      <c r="H140" s="10">
        <f>I140+K140</f>
        <v>0</v>
      </c>
      <c r="I140" s="11"/>
      <c r="J140" s="11"/>
      <c r="K140" s="191"/>
      <c r="L140" s="13">
        <f>M140+O140</f>
        <v>34.799999999999997</v>
      </c>
      <c r="M140" s="13">
        <f t="shared" si="54"/>
        <v>34.799999999999997</v>
      </c>
      <c r="N140" s="13">
        <f t="shared" si="54"/>
        <v>26.6</v>
      </c>
      <c r="O140" s="13">
        <f t="shared" si="54"/>
        <v>0</v>
      </c>
    </row>
    <row r="141" spans="1:15" ht="15.95" customHeight="1" x14ac:dyDescent="0.25">
      <c r="A141" s="479" t="s">
        <v>103</v>
      </c>
      <c r="B141" s="233" t="s">
        <v>176</v>
      </c>
      <c r="C141" s="80"/>
      <c r="D141" s="70">
        <f t="shared" ref="D141:O141" si="55">D139+D140</f>
        <v>71.099999999999994</v>
      </c>
      <c r="E141" s="70">
        <f t="shared" si="55"/>
        <v>44.9</v>
      </c>
      <c r="F141" s="70">
        <f t="shared" si="55"/>
        <v>26.6</v>
      </c>
      <c r="G141" s="70">
        <f t="shared" si="55"/>
        <v>26.2</v>
      </c>
      <c r="H141" s="71">
        <f t="shared" si="55"/>
        <v>0</v>
      </c>
      <c r="I141" s="71">
        <f t="shared" si="55"/>
        <v>0</v>
      </c>
      <c r="J141" s="71">
        <f t="shared" si="55"/>
        <v>0</v>
      </c>
      <c r="K141" s="234">
        <f t="shared" si="55"/>
        <v>0</v>
      </c>
      <c r="L141" s="45">
        <f t="shared" si="55"/>
        <v>71.099999999999994</v>
      </c>
      <c r="M141" s="45">
        <f t="shared" si="55"/>
        <v>44.9</v>
      </c>
      <c r="N141" s="45">
        <f t="shared" si="55"/>
        <v>26.6</v>
      </c>
      <c r="O141" s="45">
        <f t="shared" si="55"/>
        <v>26.2</v>
      </c>
    </row>
    <row r="142" spans="1:15" ht="15.95" customHeight="1" x14ac:dyDescent="0.25">
      <c r="A142" s="14" t="s">
        <v>104</v>
      </c>
      <c r="B142" s="537" t="s">
        <v>171</v>
      </c>
      <c r="C142" s="538"/>
      <c r="D142" s="538"/>
      <c r="E142" s="538"/>
      <c r="F142" s="538"/>
      <c r="G142" s="538"/>
      <c r="H142" s="538"/>
      <c r="I142" s="538"/>
      <c r="J142" s="538"/>
      <c r="K142" s="538"/>
      <c r="L142" s="538"/>
      <c r="M142" s="538"/>
      <c r="N142" s="538"/>
      <c r="O142" s="539"/>
    </row>
    <row r="143" spans="1:15" ht="15" customHeight="1" x14ac:dyDescent="0.25">
      <c r="A143" s="6" t="s">
        <v>105</v>
      </c>
      <c r="B143" s="134" t="s">
        <v>20</v>
      </c>
      <c r="C143" s="78"/>
      <c r="D143" s="17">
        <f>SUM(D144:D145)</f>
        <v>632.5</v>
      </c>
      <c r="E143" s="17">
        <f>SUM(E144:E145)</f>
        <v>439.3</v>
      </c>
      <c r="F143" s="17">
        <f>SUM(F144:F145)</f>
        <v>83.3</v>
      </c>
      <c r="G143" s="17">
        <f>SUM(G144:G145)</f>
        <v>193.2</v>
      </c>
      <c r="H143" s="11">
        <f t="shared" ref="H143:O143" si="56">SUM(H144:H145)</f>
        <v>0</v>
      </c>
      <c r="I143" s="11">
        <f t="shared" si="56"/>
        <v>0</v>
      </c>
      <c r="J143" s="11">
        <f t="shared" si="56"/>
        <v>0</v>
      </c>
      <c r="K143" s="191">
        <f t="shared" si="56"/>
        <v>0</v>
      </c>
      <c r="L143" s="12">
        <f t="shared" si="56"/>
        <v>632.5</v>
      </c>
      <c r="M143" s="12">
        <f t="shared" si="56"/>
        <v>439.3</v>
      </c>
      <c r="N143" s="12">
        <f t="shared" si="56"/>
        <v>83.3</v>
      </c>
      <c r="O143" s="12">
        <f t="shared" si="56"/>
        <v>193.2</v>
      </c>
    </row>
    <row r="144" spans="1:15" ht="15" customHeight="1" x14ac:dyDescent="0.25">
      <c r="A144" s="20"/>
      <c r="B144" s="134"/>
      <c r="C144" s="31" t="s">
        <v>30</v>
      </c>
      <c r="D144" s="17">
        <f>E144+G144</f>
        <v>8</v>
      </c>
      <c r="E144" s="17">
        <v>8</v>
      </c>
      <c r="F144" s="17"/>
      <c r="G144" s="17"/>
      <c r="H144" s="10">
        <f t="shared" ref="H144:H180" si="57">I144+K144</f>
        <v>0</v>
      </c>
      <c r="I144" s="11"/>
      <c r="J144" s="11"/>
      <c r="K144" s="191"/>
      <c r="L144" s="13">
        <f t="shared" ref="L144:L180" si="58">M144+O144</f>
        <v>8</v>
      </c>
      <c r="M144" s="13">
        <f t="shared" ref="M144:O159" si="59">E144+I144</f>
        <v>8</v>
      </c>
      <c r="N144" s="13">
        <f t="shared" si="59"/>
        <v>0</v>
      </c>
      <c r="O144" s="13">
        <f t="shared" si="59"/>
        <v>0</v>
      </c>
    </row>
    <row r="145" spans="1:15" ht="15.75" customHeight="1" x14ac:dyDescent="0.25">
      <c r="A145" s="20"/>
      <c r="B145" s="134"/>
      <c r="C145" s="31" t="s">
        <v>51</v>
      </c>
      <c r="D145" s="17">
        <f>E145+G145</f>
        <v>624.5</v>
      </c>
      <c r="E145" s="17">
        <v>431.3</v>
      </c>
      <c r="F145" s="17">
        <v>83.3</v>
      </c>
      <c r="G145" s="17">
        <v>193.2</v>
      </c>
      <c r="H145" s="10">
        <f t="shared" si="57"/>
        <v>0</v>
      </c>
      <c r="I145" s="11"/>
      <c r="J145" s="11"/>
      <c r="K145" s="11"/>
      <c r="L145" s="13">
        <f t="shared" si="58"/>
        <v>624.5</v>
      </c>
      <c r="M145" s="13">
        <f t="shared" si="59"/>
        <v>431.3</v>
      </c>
      <c r="N145" s="13">
        <f t="shared" si="59"/>
        <v>83.3</v>
      </c>
      <c r="O145" s="13">
        <f t="shared" si="59"/>
        <v>193.2</v>
      </c>
    </row>
    <row r="146" spans="1:15" x14ac:dyDescent="0.25">
      <c r="A146" s="14" t="s">
        <v>106</v>
      </c>
      <c r="B146" s="15" t="s">
        <v>55</v>
      </c>
      <c r="C146" s="16" t="s">
        <v>51</v>
      </c>
      <c r="D146" s="17">
        <f t="shared" ref="D146:D180" si="60">E146+G146</f>
        <v>171.5</v>
      </c>
      <c r="E146" s="17">
        <v>171.5</v>
      </c>
      <c r="F146" s="17">
        <v>100.8</v>
      </c>
      <c r="G146" s="17"/>
      <c r="H146" s="11">
        <f t="shared" si="57"/>
        <v>0</v>
      </c>
      <c r="I146" s="11"/>
      <c r="J146" s="11"/>
      <c r="K146" s="11"/>
      <c r="L146" s="13">
        <f t="shared" si="58"/>
        <v>171.5</v>
      </c>
      <c r="M146" s="13">
        <f t="shared" si="59"/>
        <v>171.5</v>
      </c>
      <c r="N146" s="13">
        <f t="shared" si="59"/>
        <v>100.8</v>
      </c>
      <c r="O146" s="13">
        <f t="shared" si="59"/>
        <v>0</v>
      </c>
    </row>
    <row r="147" spans="1:15" ht="15" customHeight="1" x14ac:dyDescent="0.25">
      <c r="A147" s="14" t="s">
        <v>107</v>
      </c>
      <c r="B147" s="13" t="s">
        <v>33</v>
      </c>
      <c r="C147" s="16" t="s">
        <v>51</v>
      </c>
      <c r="D147" s="17">
        <f t="shared" si="60"/>
        <v>111.7</v>
      </c>
      <c r="E147" s="17">
        <v>111.7</v>
      </c>
      <c r="F147" s="17">
        <v>70.400000000000006</v>
      </c>
      <c r="G147" s="17"/>
      <c r="H147" s="11">
        <f t="shared" si="57"/>
        <v>0</v>
      </c>
      <c r="I147" s="11"/>
      <c r="J147" s="11"/>
      <c r="K147" s="11"/>
      <c r="L147" s="13">
        <f t="shared" si="58"/>
        <v>111.7</v>
      </c>
      <c r="M147" s="13">
        <f t="shared" si="59"/>
        <v>111.7</v>
      </c>
      <c r="N147" s="13">
        <f t="shared" si="59"/>
        <v>70.400000000000006</v>
      </c>
      <c r="O147" s="13">
        <f t="shared" si="59"/>
        <v>0</v>
      </c>
    </row>
    <row r="148" spans="1:15" ht="15" customHeight="1" x14ac:dyDescent="0.25">
      <c r="A148" s="14" t="s">
        <v>108</v>
      </c>
      <c r="B148" s="13" t="s">
        <v>160</v>
      </c>
      <c r="C148" s="16" t="s">
        <v>51</v>
      </c>
      <c r="D148" s="17">
        <f t="shared" si="60"/>
        <v>176.7</v>
      </c>
      <c r="E148" s="17">
        <v>176.7</v>
      </c>
      <c r="F148" s="17">
        <v>91.5</v>
      </c>
      <c r="G148" s="17"/>
      <c r="H148" s="11">
        <f t="shared" si="57"/>
        <v>0</v>
      </c>
      <c r="I148" s="11"/>
      <c r="J148" s="11"/>
      <c r="K148" s="11"/>
      <c r="L148" s="13">
        <f t="shared" si="58"/>
        <v>176.7</v>
      </c>
      <c r="M148" s="13">
        <f t="shared" si="59"/>
        <v>176.7</v>
      </c>
      <c r="N148" s="13">
        <f t="shared" si="59"/>
        <v>91.5</v>
      </c>
      <c r="O148" s="13">
        <f t="shared" si="59"/>
        <v>0</v>
      </c>
    </row>
    <row r="149" spans="1:15" ht="15" customHeight="1" x14ac:dyDescent="0.25">
      <c r="A149" s="14" t="s">
        <v>109</v>
      </c>
      <c r="B149" s="13" t="s">
        <v>419</v>
      </c>
      <c r="C149" s="16" t="s">
        <v>51</v>
      </c>
      <c r="D149" s="17">
        <f t="shared" si="60"/>
        <v>161.5</v>
      </c>
      <c r="E149" s="17">
        <v>161.5</v>
      </c>
      <c r="F149" s="17">
        <v>100.7</v>
      </c>
      <c r="G149" s="17"/>
      <c r="H149" s="11">
        <f t="shared" si="57"/>
        <v>0</v>
      </c>
      <c r="I149" s="11"/>
      <c r="J149" s="11"/>
      <c r="K149" s="11"/>
      <c r="L149" s="13">
        <f t="shared" si="58"/>
        <v>161.5</v>
      </c>
      <c r="M149" s="13">
        <f t="shared" si="59"/>
        <v>161.5</v>
      </c>
      <c r="N149" s="13">
        <f t="shared" si="59"/>
        <v>100.7</v>
      </c>
      <c r="O149" s="13">
        <f t="shared" si="59"/>
        <v>0</v>
      </c>
    </row>
    <row r="150" spans="1:15" ht="15" customHeight="1" x14ac:dyDescent="0.25">
      <c r="A150" s="14" t="s">
        <v>155</v>
      </c>
      <c r="B150" s="13" t="s">
        <v>152</v>
      </c>
      <c r="C150" s="16" t="s">
        <v>51</v>
      </c>
      <c r="D150" s="17">
        <f t="shared" si="60"/>
        <v>86.4</v>
      </c>
      <c r="E150" s="17">
        <v>86.4</v>
      </c>
      <c r="F150" s="17">
        <v>57</v>
      </c>
      <c r="G150" s="17"/>
      <c r="H150" s="11">
        <f t="shared" si="57"/>
        <v>0</v>
      </c>
      <c r="I150" s="11"/>
      <c r="J150" s="11"/>
      <c r="K150" s="11"/>
      <c r="L150" s="13">
        <f t="shared" si="58"/>
        <v>86.4</v>
      </c>
      <c r="M150" s="13">
        <f t="shared" si="59"/>
        <v>86.4</v>
      </c>
      <c r="N150" s="13">
        <f t="shared" si="59"/>
        <v>57</v>
      </c>
      <c r="O150" s="13">
        <f t="shared" si="59"/>
        <v>0</v>
      </c>
    </row>
    <row r="151" spans="1:15" ht="15" customHeight="1" x14ac:dyDescent="0.25">
      <c r="A151" s="14" t="s">
        <v>156</v>
      </c>
      <c r="B151" s="257" t="s">
        <v>342</v>
      </c>
      <c r="C151" s="16" t="s">
        <v>51</v>
      </c>
      <c r="D151" s="17">
        <f t="shared" si="60"/>
        <v>187.9</v>
      </c>
      <c r="E151" s="17">
        <v>187.9</v>
      </c>
      <c r="F151" s="17">
        <v>118.8</v>
      </c>
      <c r="G151" s="17"/>
      <c r="H151" s="11">
        <f t="shared" si="57"/>
        <v>0</v>
      </c>
      <c r="I151" s="11"/>
      <c r="J151" s="11"/>
      <c r="K151" s="11"/>
      <c r="L151" s="13">
        <f t="shared" si="58"/>
        <v>187.9</v>
      </c>
      <c r="M151" s="13">
        <f t="shared" si="59"/>
        <v>187.9</v>
      </c>
      <c r="N151" s="13">
        <f t="shared" si="59"/>
        <v>118.8</v>
      </c>
      <c r="O151" s="13">
        <f t="shared" si="59"/>
        <v>0</v>
      </c>
    </row>
    <row r="152" spans="1:15" ht="16.5" customHeight="1" x14ac:dyDescent="0.25">
      <c r="A152" s="14" t="s">
        <v>110</v>
      </c>
      <c r="B152" s="13" t="s">
        <v>420</v>
      </c>
      <c r="C152" s="16" t="s">
        <v>51</v>
      </c>
      <c r="D152" s="17">
        <f t="shared" si="60"/>
        <v>219.1</v>
      </c>
      <c r="E152" s="17">
        <v>219.1</v>
      </c>
      <c r="F152" s="17">
        <v>119</v>
      </c>
      <c r="G152" s="17"/>
      <c r="H152" s="11">
        <f t="shared" si="57"/>
        <v>0</v>
      </c>
      <c r="I152" s="11"/>
      <c r="J152" s="11"/>
      <c r="K152" s="11"/>
      <c r="L152" s="13">
        <f t="shared" si="58"/>
        <v>219.1</v>
      </c>
      <c r="M152" s="13">
        <f t="shared" si="59"/>
        <v>219.1</v>
      </c>
      <c r="N152" s="13">
        <f t="shared" si="59"/>
        <v>119</v>
      </c>
      <c r="O152" s="13">
        <f t="shared" si="59"/>
        <v>0</v>
      </c>
    </row>
    <row r="153" spans="1:15" ht="16.5" customHeight="1" x14ac:dyDescent="0.25">
      <c r="A153" s="14" t="s">
        <v>157</v>
      </c>
      <c r="B153" s="13" t="s">
        <v>421</v>
      </c>
      <c r="C153" s="16" t="s">
        <v>51</v>
      </c>
      <c r="D153" s="17">
        <f t="shared" si="60"/>
        <v>260.3</v>
      </c>
      <c r="E153" s="17">
        <v>260.3</v>
      </c>
      <c r="F153" s="17">
        <v>155.80000000000001</v>
      </c>
      <c r="G153" s="17"/>
      <c r="H153" s="11">
        <f t="shared" si="57"/>
        <v>0</v>
      </c>
      <c r="I153" s="11"/>
      <c r="J153" s="11"/>
      <c r="K153" s="11"/>
      <c r="L153" s="13">
        <f t="shared" si="58"/>
        <v>260.3</v>
      </c>
      <c r="M153" s="13">
        <f t="shared" si="59"/>
        <v>260.3</v>
      </c>
      <c r="N153" s="13">
        <f t="shared" si="59"/>
        <v>155.80000000000001</v>
      </c>
      <c r="O153" s="13">
        <f t="shared" si="59"/>
        <v>0</v>
      </c>
    </row>
    <row r="154" spans="1:15" ht="15" customHeight="1" x14ac:dyDescent="0.25">
      <c r="A154" s="14" t="s">
        <v>158</v>
      </c>
      <c r="B154" s="13" t="s">
        <v>422</v>
      </c>
      <c r="C154" s="16" t="s">
        <v>51</v>
      </c>
      <c r="D154" s="17">
        <f t="shared" si="60"/>
        <v>145.4</v>
      </c>
      <c r="E154" s="17">
        <v>145.4</v>
      </c>
      <c r="F154" s="17">
        <v>86.8</v>
      </c>
      <c r="G154" s="17"/>
      <c r="H154" s="11">
        <f t="shared" si="57"/>
        <v>0</v>
      </c>
      <c r="I154" s="11"/>
      <c r="J154" s="11"/>
      <c r="K154" s="11"/>
      <c r="L154" s="13">
        <f t="shared" si="58"/>
        <v>145.4</v>
      </c>
      <c r="M154" s="13">
        <f t="shared" si="59"/>
        <v>145.4</v>
      </c>
      <c r="N154" s="13">
        <f t="shared" si="59"/>
        <v>86.8</v>
      </c>
      <c r="O154" s="13">
        <f t="shared" si="59"/>
        <v>0</v>
      </c>
    </row>
    <row r="155" spans="1:15" ht="15" customHeight="1" x14ac:dyDescent="0.25">
      <c r="A155" s="14" t="s">
        <v>111</v>
      </c>
      <c r="B155" s="13" t="s">
        <v>393</v>
      </c>
      <c r="C155" s="16" t="s">
        <v>51</v>
      </c>
      <c r="D155" s="17">
        <f t="shared" si="60"/>
        <v>162.5</v>
      </c>
      <c r="E155" s="17">
        <v>162.5</v>
      </c>
      <c r="F155" s="17">
        <v>94.2</v>
      </c>
      <c r="G155" s="17"/>
      <c r="H155" s="11">
        <f t="shared" si="57"/>
        <v>0</v>
      </c>
      <c r="I155" s="11"/>
      <c r="J155" s="11"/>
      <c r="K155" s="11"/>
      <c r="L155" s="13">
        <f t="shared" si="58"/>
        <v>162.5</v>
      </c>
      <c r="M155" s="13">
        <f t="shared" si="59"/>
        <v>162.5</v>
      </c>
      <c r="N155" s="13">
        <f t="shared" si="59"/>
        <v>94.2</v>
      </c>
      <c r="O155" s="13">
        <f t="shared" si="59"/>
        <v>0</v>
      </c>
    </row>
    <row r="156" spans="1:15" ht="15" customHeight="1" x14ac:dyDescent="0.25">
      <c r="A156" s="14" t="s">
        <v>112</v>
      </c>
      <c r="B156" s="186" t="s">
        <v>46</v>
      </c>
      <c r="C156" s="16" t="s">
        <v>51</v>
      </c>
      <c r="D156" s="17">
        <f t="shared" si="60"/>
        <v>105.2</v>
      </c>
      <c r="E156" s="17">
        <v>105.2</v>
      </c>
      <c r="F156" s="17">
        <v>70.5</v>
      </c>
      <c r="G156" s="17"/>
      <c r="H156" s="11">
        <f t="shared" si="57"/>
        <v>0</v>
      </c>
      <c r="I156" s="11"/>
      <c r="J156" s="11"/>
      <c r="K156" s="11"/>
      <c r="L156" s="13">
        <f t="shared" si="58"/>
        <v>105.2</v>
      </c>
      <c r="M156" s="13">
        <f t="shared" si="59"/>
        <v>105.2</v>
      </c>
      <c r="N156" s="13">
        <f t="shared" si="59"/>
        <v>70.5</v>
      </c>
      <c r="O156" s="13">
        <f t="shared" si="59"/>
        <v>0</v>
      </c>
    </row>
    <row r="157" spans="1:15" ht="15" customHeight="1" x14ac:dyDescent="0.25">
      <c r="A157" s="14" t="s">
        <v>113</v>
      </c>
      <c r="B157" s="13" t="s">
        <v>43</v>
      </c>
      <c r="C157" s="16" t="s">
        <v>51</v>
      </c>
      <c r="D157" s="17">
        <f t="shared" si="60"/>
        <v>110.1</v>
      </c>
      <c r="E157" s="17">
        <v>110.1</v>
      </c>
      <c r="F157" s="17">
        <v>72.8</v>
      </c>
      <c r="G157" s="17"/>
      <c r="H157" s="11">
        <f t="shared" si="57"/>
        <v>0</v>
      </c>
      <c r="I157" s="11"/>
      <c r="J157" s="11"/>
      <c r="K157" s="11"/>
      <c r="L157" s="13">
        <f t="shared" si="58"/>
        <v>110.1</v>
      </c>
      <c r="M157" s="13">
        <f t="shared" si="59"/>
        <v>110.1</v>
      </c>
      <c r="N157" s="13">
        <f t="shared" si="59"/>
        <v>72.8</v>
      </c>
      <c r="O157" s="13">
        <f t="shared" si="59"/>
        <v>0</v>
      </c>
    </row>
    <row r="158" spans="1:15" ht="15" customHeight="1" x14ac:dyDescent="0.25">
      <c r="A158" s="14" t="s">
        <v>114</v>
      </c>
      <c r="B158" s="13" t="s">
        <v>45</v>
      </c>
      <c r="C158" s="16" t="s">
        <v>51</v>
      </c>
      <c r="D158" s="17">
        <f t="shared" si="60"/>
        <v>81.900000000000006</v>
      </c>
      <c r="E158" s="17">
        <v>81.900000000000006</v>
      </c>
      <c r="F158" s="17">
        <v>55.1</v>
      </c>
      <c r="G158" s="17"/>
      <c r="H158" s="11">
        <f t="shared" si="57"/>
        <v>0</v>
      </c>
      <c r="I158" s="11"/>
      <c r="J158" s="11"/>
      <c r="K158" s="11"/>
      <c r="L158" s="13">
        <f t="shared" si="58"/>
        <v>81.900000000000006</v>
      </c>
      <c r="M158" s="13">
        <f t="shared" si="59"/>
        <v>81.900000000000006</v>
      </c>
      <c r="N158" s="13">
        <f t="shared" si="59"/>
        <v>55.1</v>
      </c>
      <c r="O158" s="13">
        <f t="shared" si="59"/>
        <v>0</v>
      </c>
    </row>
    <row r="159" spans="1:15" ht="15" customHeight="1" x14ac:dyDescent="0.25">
      <c r="A159" s="14" t="s">
        <v>115</v>
      </c>
      <c r="B159" s="13" t="s">
        <v>165</v>
      </c>
      <c r="C159" s="16" t="s">
        <v>51</v>
      </c>
      <c r="D159" s="17">
        <f t="shared" si="60"/>
        <v>143.4</v>
      </c>
      <c r="E159" s="17">
        <v>143.4</v>
      </c>
      <c r="F159" s="17">
        <v>91.6</v>
      </c>
      <c r="G159" s="17"/>
      <c r="H159" s="11">
        <f t="shared" si="57"/>
        <v>0</v>
      </c>
      <c r="I159" s="11"/>
      <c r="J159" s="11"/>
      <c r="K159" s="11"/>
      <c r="L159" s="13">
        <f t="shared" si="58"/>
        <v>143.4</v>
      </c>
      <c r="M159" s="13">
        <f t="shared" si="59"/>
        <v>143.4</v>
      </c>
      <c r="N159" s="13">
        <f t="shared" si="59"/>
        <v>91.6</v>
      </c>
      <c r="O159" s="13">
        <f t="shared" si="59"/>
        <v>0</v>
      </c>
    </row>
    <row r="160" spans="1:15" ht="15" customHeight="1" x14ac:dyDescent="0.25">
      <c r="A160" s="14" t="s">
        <v>166</v>
      </c>
      <c r="B160" s="13" t="s">
        <v>44</v>
      </c>
      <c r="C160" s="16" t="s">
        <v>51</v>
      </c>
      <c r="D160" s="17">
        <f t="shared" si="60"/>
        <v>82.7</v>
      </c>
      <c r="E160" s="17">
        <v>82.7</v>
      </c>
      <c r="F160" s="17">
        <v>55.4</v>
      </c>
      <c r="G160" s="17"/>
      <c r="H160" s="11">
        <f t="shared" si="57"/>
        <v>0</v>
      </c>
      <c r="I160" s="11"/>
      <c r="J160" s="11"/>
      <c r="K160" s="11"/>
      <c r="L160" s="13">
        <f t="shared" si="58"/>
        <v>82.7</v>
      </c>
      <c r="M160" s="13">
        <f t="shared" ref="M160:O195" si="61">E160+I160</f>
        <v>82.7</v>
      </c>
      <c r="N160" s="13">
        <f t="shared" si="61"/>
        <v>55.4</v>
      </c>
      <c r="O160" s="13">
        <f t="shared" si="61"/>
        <v>0</v>
      </c>
    </row>
    <row r="161" spans="1:17" ht="15" customHeight="1" x14ac:dyDescent="0.25">
      <c r="A161" s="14" t="s">
        <v>116</v>
      </c>
      <c r="B161" s="186" t="s">
        <v>47</v>
      </c>
      <c r="C161" s="16" t="s">
        <v>51</v>
      </c>
      <c r="D161" s="17">
        <f t="shared" si="60"/>
        <v>103.3</v>
      </c>
      <c r="E161" s="17">
        <v>103.3</v>
      </c>
      <c r="F161" s="17">
        <v>65.599999999999994</v>
      </c>
      <c r="G161" s="17"/>
      <c r="H161" s="11">
        <f t="shared" si="57"/>
        <v>0</v>
      </c>
      <c r="I161" s="11"/>
      <c r="J161" s="11"/>
      <c r="K161" s="11"/>
      <c r="L161" s="13">
        <f t="shared" si="58"/>
        <v>103.3</v>
      </c>
      <c r="M161" s="13">
        <f t="shared" si="61"/>
        <v>103.3</v>
      </c>
      <c r="N161" s="13">
        <f t="shared" si="61"/>
        <v>65.599999999999994</v>
      </c>
      <c r="O161" s="13">
        <f t="shared" si="61"/>
        <v>0</v>
      </c>
    </row>
    <row r="162" spans="1:17" ht="15" customHeight="1" x14ac:dyDescent="0.25">
      <c r="A162" s="14" t="s">
        <v>117</v>
      </c>
      <c r="B162" s="87" t="s">
        <v>394</v>
      </c>
      <c r="C162" s="90" t="s">
        <v>51</v>
      </c>
      <c r="D162" s="17">
        <f t="shared" si="60"/>
        <v>117.9</v>
      </c>
      <c r="E162" s="17">
        <v>117.9</v>
      </c>
      <c r="F162" s="17">
        <v>79</v>
      </c>
      <c r="G162" s="17"/>
      <c r="H162" s="11">
        <f t="shared" si="57"/>
        <v>0</v>
      </c>
      <c r="I162" s="11"/>
      <c r="J162" s="11"/>
      <c r="K162" s="11"/>
      <c r="L162" s="13">
        <f t="shared" si="58"/>
        <v>117.9</v>
      </c>
      <c r="M162" s="13">
        <f t="shared" si="61"/>
        <v>117.9</v>
      </c>
      <c r="N162" s="13">
        <f t="shared" si="61"/>
        <v>79</v>
      </c>
      <c r="O162" s="13">
        <f t="shared" si="61"/>
        <v>0</v>
      </c>
    </row>
    <row r="163" spans="1:17" ht="15" customHeight="1" x14ac:dyDescent="0.25">
      <c r="A163" s="14" t="s">
        <v>118</v>
      </c>
      <c r="B163" s="13" t="s">
        <v>42</v>
      </c>
      <c r="C163" s="16" t="s">
        <v>51</v>
      </c>
      <c r="D163" s="17">
        <f t="shared" si="60"/>
        <v>152.1</v>
      </c>
      <c r="E163" s="17">
        <v>152.1</v>
      </c>
      <c r="F163" s="17">
        <v>92.8</v>
      </c>
      <c r="G163" s="17"/>
      <c r="H163" s="11">
        <f t="shared" si="57"/>
        <v>0</v>
      </c>
      <c r="I163" s="11"/>
      <c r="J163" s="11"/>
      <c r="K163" s="11"/>
      <c r="L163" s="13">
        <f t="shared" si="58"/>
        <v>152.1</v>
      </c>
      <c r="M163" s="13">
        <f t="shared" si="61"/>
        <v>152.1</v>
      </c>
      <c r="N163" s="13">
        <f t="shared" si="61"/>
        <v>92.8</v>
      </c>
      <c r="O163" s="13">
        <f t="shared" si="61"/>
        <v>0</v>
      </c>
    </row>
    <row r="164" spans="1:17" ht="15" customHeight="1" x14ac:dyDescent="0.25">
      <c r="A164" s="14" t="s">
        <v>119</v>
      </c>
      <c r="B164" s="258" t="s">
        <v>395</v>
      </c>
      <c r="C164" s="90" t="s">
        <v>51</v>
      </c>
      <c r="D164" s="17">
        <f t="shared" si="60"/>
        <v>125.4</v>
      </c>
      <c r="E164" s="17">
        <v>125.4</v>
      </c>
      <c r="F164" s="17">
        <v>64.8</v>
      </c>
      <c r="G164" s="17"/>
      <c r="H164" s="11">
        <f t="shared" si="57"/>
        <v>0</v>
      </c>
      <c r="I164" s="11"/>
      <c r="J164" s="11"/>
      <c r="K164" s="11"/>
      <c r="L164" s="13">
        <f t="shared" si="58"/>
        <v>125.4</v>
      </c>
      <c r="M164" s="13">
        <f t="shared" si="61"/>
        <v>125.4</v>
      </c>
      <c r="N164" s="13">
        <f t="shared" si="61"/>
        <v>64.8</v>
      </c>
      <c r="O164" s="13">
        <f t="shared" si="61"/>
        <v>0</v>
      </c>
    </row>
    <row r="165" spans="1:17" ht="15" customHeight="1" x14ac:dyDescent="0.25">
      <c r="A165" s="14" t="s">
        <v>120</v>
      </c>
      <c r="B165" s="186" t="s">
        <v>41</v>
      </c>
      <c r="C165" s="16" t="s">
        <v>51</v>
      </c>
      <c r="D165" s="17">
        <f t="shared" si="60"/>
        <v>74</v>
      </c>
      <c r="E165" s="17">
        <v>74</v>
      </c>
      <c r="F165" s="17">
        <v>44.1</v>
      </c>
      <c r="G165" s="17"/>
      <c r="H165" s="11">
        <f t="shared" si="57"/>
        <v>0</v>
      </c>
      <c r="I165" s="11"/>
      <c r="J165" s="11"/>
      <c r="K165" s="11"/>
      <c r="L165" s="13">
        <f t="shared" si="58"/>
        <v>74</v>
      </c>
      <c r="M165" s="13">
        <f t="shared" si="61"/>
        <v>74</v>
      </c>
      <c r="N165" s="13">
        <f t="shared" si="61"/>
        <v>44.1</v>
      </c>
      <c r="O165" s="13">
        <f t="shared" si="61"/>
        <v>0</v>
      </c>
    </row>
    <row r="166" spans="1:17" ht="15" customHeight="1" x14ac:dyDescent="0.25">
      <c r="A166" s="14" t="s">
        <v>162</v>
      </c>
      <c r="B166" s="13" t="s">
        <v>161</v>
      </c>
      <c r="C166" s="16" t="s">
        <v>51</v>
      </c>
      <c r="D166" s="17">
        <f t="shared" si="60"/>
        <v>108.1</v>
      </c>
      <c r="E166" s="17">
        <v>108.1</v>
      </c>
      <c r="F166" s="17">
        <v>70.2</v>
      </c>
      <c r="G166" s="17"/>
      <c r="H166" s="11">
        <f t="shared" si="57"/>
        <v>0</v>
      </c>
      <c r="I166" s="11"/>
      <c r="J166" s="11"/>
      <c r="K166" s="11"/>
      <c r="L166" s="13">
        <f t="shared" si="58"/>
        <v>108.1</v>
      </c>
      <c r="M166" s="13">
        <f t="shared" si="61"/>
        <v>108.1</v>
      </c>
      <c r="N166" s="13">
        <f t="shared" si="61"/>
        <v>70.2</v>
      </c>
      <c r="O166" s="13">
        <f t="shared" si="61"/>
        <v>0</v>
      </c>
    </row>
    <row r="167" spans="1:17" ht="15" customHeight="1" x14ac:dyDescent="0.25">
      <c r="A167" s="14" t="s">
        <v>121</v>
      </c>
      <c r="B167" s="13" t="s">
        <v>153</v>
      </c>
      <c r="C167" s="16" t="s">
        <v>51</v>
      </c>
      <c r="D167" s="17">
        <f t="shared" si="60"/>
        <v>304.39999999999998</v>
      </c>
      <c r="E167" s="17">
        <v>304.39999999999998</v>
      </c>
      <c r="F167" s="17">
        <v>155.30000000000001</v>
      </c>
      <c r="G167" s="17"/>
      <c r="H167" s="11">
        <f t="shared" si="57"/>
        <v>0</v>
      </c>
      <c r="I167" s="11"/>
      <c r="J167" s="11"/>
      <c r="K167" s="11"/>
      <c r="L167" s="13">
        <f t="shared" si="58"/>
        <v>304.39999999999998</v>
      </c>
      <c r="M167" s="13">
        <f t="shared" si="61"/>
        <v>304.39999999999998</v>
      </c>
      <c r="N167" s="13">
        <f t="shared" si="61"/>
        <v>155.30000000000001</v>
      </c>
      <c r="O167" s="13">
        <f t="shared" si="61"/>
        <v>0</v>
      </c>
    </row>
    <row r="168" spans="1:17" ht="15" customHeight="1" x14ac:dyDescent="0.25">
      <c r="A168" s="14" t="s">
        <v>122</v>
      </c>
      <c r="B168" s="13" t="s">
        <v>34</v>
      </c>
      <c r="C168" s="16" t="s">
        <v>51</v>
      </c>
      <c r="D168" s="17">
        <f t="shared" si="60"/>
        <v>149.30000000000001</v>
      </c>
      <c r="E168" s="17">
        <v>149.30000000000001</v>
      </c>
      <c r="F168" s="17">
        <v>98.1</v>
      </c>
      <c r="G168" s="17"/>
      <c r="H168" s="11">
        <f t="shared" si="57"/>
        <v>0</v>
      </c>
      <c r="I168" s="11"/>
      <c r="J168" s="11"/>
      <c r="K168" s="11"/>
      <c r="L168" s="13">
        <f t="shared" si="58"/>
        <v>149.30000000000001</v>
      </c>
      <c r="M168" s="13">
        <f t="shared" si="61"/>
        <v>149.30000000000001</v>
      </c>
      <c r="N168" s="13">
        <f t="shared" si="61"/>
        <v>98.1</v>
      </c>
      <c r="O168" s="13">
        <f t="shared" si="61"/>
        <v>0</v>
      </c>
    </row>
    <row r="169" spans="1:17" ht="15" customHeight="1" x14ac:dyDescent="0.25">
      <c r="A169" s="14" t="s">
        <v>123</v>
      </c>
      <c r="B169" s="13" t="s">
        <v>36</v>
      </c>
      <c r="C169" s="16" t="s">
        <v>51</v>
      </c>
      <c r="D169" s="17">
        <f t="shared" si="60"/>
        <v>165.3</v>
      </c>
      <c r="E169" s="17">
        <v>165.3</v>
      </c>
      <c r="F169" s="17">
        <v>100.3</v>
      </c>
      <c r="G169" s="17"/>
      <c r="H169" s="11">
        <f t="shared" si="57"/>
        <v>0</v>
      </c>
      <c r="I169" s="11"/>
      <c r="J169" s="11"/>
      <c r="K169" s="11"/>
      <c r="L169" s="13">
        <f t="shared" si="58"/>
        <v>165.3</v>
      </c>
      <c r="M169" s="13">
        <f t="shared" si="61"/>
        <v>165.3</v>
      </c>
      <c r="N169" s="13">
        <f t="shared" si="61"/>
        <v>100.3</v>
      </c>
      <c r="O169" s="13">
        <f t="shared" si="61"/>
        <v>0</v>
      </c>
      <c r="P169" s="38"/>
      <c r="Q169" s="38"/>
    </row>
    <row r="170" spans="1:17" ht="15" customHeight="1" x14ac:dyDescent="0.25">
      <c r="A170" s="14" t="s">
        <v>124</v>
      </c>
      <c r="B170" s="13" t="s">
        <v>38</v>
      </c>
      <c r="C170" s="16" t="s">
        <v>51</v>
      </c>
      <c r="D170" s="17">
        <f t="shared" si="60"/>
        <v>269.3</v>
      </c>
      <c r="E170" s="17">
        <v>269.3</v>
      </c>
      <c r="F170" s="17">
        <v>164.9</v>
      </c>
      <c r="G170" s="17"/>
      <c r="H170" s="11">
        <f t="shared" si="57"/>
        <v>0</v>
      </c>
      <c r="I170" s="11"/>
      <c r="J170" s="11"/>
      <c r="K170" s="11"/>
      <c r="L170" s="13">
        <f t="shared" si="58"/>
        <v>269.3</v>
      </c>
      <c r="M170" s="13">
        <f t="shared" si="61"/>
        <v>269.3</v>
      </c>
      <c r="N170" s="13">
        <f t="shared" si="61"/>
        <v>164.9</v>
      </c>
      <c r="O170" s="13">
        <f t="shared" si="61"/>
        <v>0</v>
      </c>
    </row>
    <row r="171" spans="1:17" ht="15" customHeight="1" x14ac:dyDescent="0.25">
      <c r="A171" s="14" t="s">
        <v>125</v>
      </c>
      <c r="B171" s="13" t="s">
        <v>37</v>
      </c>
      <c r="C171" s="16" t="s">
        <v>51</v>
      </c>
      <c r="D171" s="17">
        <f t="shared" si="60"/>
        <v>157.9</v>
      </c>
      <c r="E171" s="17">
        <v>157.9</v>
      </c>
      <c r="F171" s="17">
        <v>101.3</v>
      </c>
      <c r="G171" s="17"/>
      <c r="H171" s="11">
        <f t="shared" si="57"/>
        <v>0</v>
      </c>
      <c r="I171" s="11"/>
      <c r="J171" s="11"/>
      <c r="K171" s="11"/>
      <c r="L171" s="13">
        <f t="shared" si="58"/>
        <v>157.9</v>
      </c>
      <c r="M171" s="13">
        <f t="shared" si="61"/>
        <v>157.9</v>
      </c>
      <c r="N171" s="13">
        <f t="shared" si="61"/>
        <v>101.3</v>
      </c>
      <c r="O171" s="13">
        <f t="shared" si="61"/>
        <v>0</v>
      </c>
    </row>
    <row r="172" spans="1:17" ht="15" customHeight="1" x14ac:dyDescent="0.25">
      <c r="A172" s="14" t="s">
        <v>126</v>
      </c>
      <c r="B172" s="13" t="s">
        <v>35</v>
      </c>
      <c r="C172" s="16" t="s">
        <v>51</v>
      </c>
      <c r="D172" s="17">
        <f t="shared" si="60"/>
        <v>299.8</v>
      </c>
      <c r="E172" s="17">
        <v>299.8</v>
      </c>
      <c r="F172" s="17">
        <v>156.6</v>
      </c>
      <c r="G172" s="17"/>
      <c r="H172" s="11">
        <f t="shared" si="57"/>
        <v>0</v>
      </c>
      <c r="I172" s="11"/>
      <c r="J172" s="11"/>
      <c r="K172" s="11"/>
      <c r="L172" s="13">
        <f t="shared" si="58"/>
        <v>299.8</v>
      </c>
      <c r="M172" s="13">
        <f t="shared" si="61"/>
        <v>299.8</v>
      </c>
      <c r="N172" s="13">
        <f t="shared" si="61"/>
        <v>156.6</v>
      </c>
      <c r="O172" s="13">
        <f t="shared" si="61"/>
        <v>0</v>
      </c>
    </row>
    <row r="173" spans="1:17" ht="15" customHeight="1" x14ac:dyDescent="0.25">
      <c r="A173" s="14" t="s">
        <v>127</v>
      </c>
      <c r="B173" s="186" t="s">
        <v>39</v>
      </c>
      <c r="C173" s="16" t="s">
        <v>51</v>
      </c>
      <c r="D173" s="17">
        <f t="shared" si="60"/>
        <v>61.6</v>
      </c>
      <c r="E173" s="17">
        <v>61.6</v>
      </c>
      <c r="F173" s="17">
        <v>40.4</v>
      </c>
      <c r="G173" s="17"/>
      <c r="H173" s="11">
        <f t="shared" si="57"/>
        <v>0</v>
      </c>
      <c r="I173" s="11"/>
      <c r="J173" s="11"/>
      <c r="K173" s="11"/>
      <c r="L173" s="13">
        <f t="shared" si="58"/>
        <v>61.6</v>
      </c>
      <c r="M173" s="13">
        <f t="shared" si="61"/>
        <v>61.6</v>
      </c>
      <c r="N173" s="13">
        <f t="shared" si="61"/>
        <v>40.4</v>
      </c>
      <c r="O173" s="13">
        <f t="shared" si="61"/>
        <v>0</v>
      </c>
    </row>
    <row r="174" spans="1:17" ht="15" customHeight="1" x14ac:dyDescent="0.25">
      <c r="A174" s="14" t="s">
        <v>128</v>
      </c>
      <c r="B174" s="186" t="s">
        <v>40</v>
      </c>
      <c r="C174" s="16" t="s">
        <v>51</v>
      </c>
      <c r="D174" s="17">
        <f t="shared" si="60"/>
        <v>91.2</v>
      </c>
      <c r="E174" s="17">
        <v>91.2</v>
      </c>
      <c r="F174" s="17">
        <v>61.2</v>
      </c>
      <c r="G174" s="17"/>
      <c r="H174" s="11">
        <f t="shared" si="57"/>
        <v>0</v>
      </c>
      <c r="I174" s="11"/>
      <c r="J174" s="11"/>
      <c r="K174" s="11"/>
      <c r="L174" s="13">
        <f t="shared" si="58"/>
        <v>91.2</v>
      </c>
      <c r="M174" s="13">
        <f t="shared" si="61"/>
        <v>91.2</v>
      </c>
      <c r="N174" s="13">
        <f t="shared" si="61"/>
        <v>61.2</v>
      </c>
      <c r="O174" s="13">
        <f t="shared" si="61"/>
        <v>0</v>
      </c>
    </row>
    <row r="175" spans="1:17" ht="15" customHeight="1" x14ac:dyDescent="0.25">
      <c r="A175" s="14" t="s">
        <v>129</v>
      </c>
      <c r="B175" s="13" t="s">
        <v>49</v>
      </c>
      <c r="C175" s="16" t="s">
        <v>51</v>
      </c>
      <c r="D175" s="17">
        <f t="shared" si="60"/>
        <v>71.400000000000006</v>
      </c>
      <c r="E175" s="17">
        <v>71.400000000000006</v>
      </c>
      <c r="F175" s="17">
        <v>53.6</v>
      </c>
      <c r="G175" s="17"/>
      <c r="H175" s="11">
        <f t="shared" si="57"/>
        <v>0</v>
      </c>
      <c r="I175" s="11"/>
      <c r="J175" s="11"/>
      <c r="K175" s="11"/>
      <c r="L175" s="13">
        <f t="shared" si="58"/>
        <v>71.400000000000006</v>
      </c>
      <c r="M175" s="13">
        <f t="shared" si="61"/>
        <v>71.400000000000006</v>
      </c>
      <c r="N175" s="13">
        <f t="shared" si="61"/>
        <v>53.6</v>
      </c>
      <c r="O175" s="13">
        <f t="shared" si="61"/>
        <v>0</v>
      </c>
    </row>
    <row r="176" spans="1:17" ht="15" customHeight="1" x14ac:dyDescent="0.25">
      <c r="A176" s="14" t="s">
        <v>130</v>
      </c>
      <c r="B176" s="13" t="s">
        <v>48</v>
      </c>
      <c r="C176" s="16" t="s">
        <v>51</v>
      </c>
      <c r="D176" s="17">
        <f t="shared" si="60"/>
        <v>513.70000000000005</v>
      </c>
      <c r="E176" s="17">
        <v>513.70000000000005</v>
      </c>
      <c r="F176" s="17">
        <v>388.5</v>
      </c>
      <c r="G176" s="17"/>
      <c r="H176" s="11">
        <f t="shared" si="57"/>
        <v>0</v>
      </c>
      <c r="I176" s="11"/>
      <c r="J176" s="11"/>
      <c r="K176" s="11"/>
      <c r="L176" s="13">
        <f t="shared" si="58"/>
        <v>513.70000000000005</v>
      </c>
      <c r="M176" s="13">
        <f t="shared" si="61"/>
        <v>513.70000000000005</v>
      </c>
      <c r="N176" s="13">
        <f t="shared" si="61"/>
        <v>388.5</v>
      </c>
      <c r="O176" s="13">
        <f t="shared" si="61"/>
        <v>0</v>
      </c>
    </row>
    <row r="177" spans="1:17" ht="14.25" customHeight="1" x14ac:dyDescent="0.25">
      <c r="A177" s="14" t="s">
        <v>131</v>
      </c>
      <c r="B177" s="13" t="s">
        <v>65</v>
      </c>
      <c r="C177" s="16" t="s">
        <v>51</v>
      </c>
      <c r="D177" s="17">
        <f t="shared" si="60"/>
        <v>61</v>
      </c>
      <c r="E177" s="17">
        <v>61</v>
      </c>
      <c r="F177" s="17">
        <v>44.3</v>
      </c>
      <c r="G177" s="17"/>
      <c r="H177" s="11">
        <f t="shared" si="57"/>
        <v>0</v>
      </c>
      <c r="I177" s="11"/>
      <c r="J177" s="11"/>
      <c r="K177" s="11"/>
      <c r="L177" s="13">
        <f t="shared" si="58"/>
        <v>61</v>
      </c>
      <c r="M177" s="13">
        <f t="shared" si="61"/>
        <v>61</v>
      </c>
      <c r="N177" s="13">
        <f t="shared" si="61"/>
        <v>44.3</v>
      </c>
      <c r="O177" s="13">
        <f t="shared" si="61"/>
        <v>0</v>
      </c>
    </row>
    <row r="178" spans="1:17" ht="15" customHeight="1" x14ac:dyDescent="0.25">
      <c r="A178" s="14" t="s">
        <v>132</v>
      </c>
      <c r="B178" s="13" t="s">
        <v>50</v>
      </c>
      <c r="C178" s="16" t="s">
        <v>51</v>
      </c>
      <c r="D178" s="17">
        <f t="shared" si="60"/>
        <v>58.8</v>
      </c>
      <c r="E178" s="17">
        <v>58.8</v>
      </c>
      <c r="F178" s="17">
        <v>42.6</v>
      </c>
      <c r="G178" s="17"/>
      <c r="H178" s="11">
        <f t="shared" si="57"/>
        <v>0</v>
      </c>
      <c r="I178" s="11"/>
      <c r="J178" s="11"/>
      <c r="K178" s="11"/>
      <c r="L178" s="13">
        <f t="shared" si="58"/>
        <v>58.8</v>
      </c>
      <c r="M178" s="13">
        <f t="shared" si="61"/>
        <v>58.8</v>
      </c>
      <c r="N178" s="13">
        <f t="shared" si="61"/>
        <v>42.6</v>
      </c>
      <c r="O178" s="13">
        <f t="shared" si="61"/>
        <v>0</v>
      </c>
    </row>
    <row r="179" spans="1:17" ht="15" customHeight="1" x14ac:dyDescent="0.25">
      <c r="A179" s="14" t="s">
        <v>163</v>
      </c>
      <c r="B179" s="13" t="s">
        <v>167</v>
      </c>
      <c r="C179" s="16" t="s">
        <v>51</v>
      </c>
      <c r="D179" s="17">
        <f t="shared" si="60"/>
        <v>194.7</v>
      </c>
      <c r="E179" s="17">
        <v>194.7</v>
      </c>
      <c r="F179" s="17">
        <v>120.3</v>
      </c>
      <c r="G179" s="17"/>
      <c r="H179" s="11">
        <f t="shared" si="57"/>
        <v>0</v>
      </c>
      <c r="I179" s="11"/>
      <c r="J179" s="11"/>
      <c r="K179" s="11"/>
      <c r="L179" s="13">
        <f t="shared" si="58"/>
        <v>194.7</v>
      </c>
      <c r="M179" s="13">
        <f t="shared" si="61"/>
        <v>194.7</v>
      </c>
      <c r="N179" s="13">
        <f t="shared" si="61"/>
        <v>120.3</v>
      </c>
      <c r="O179" s="13">
        <f t="shared" si="61"/>
        <v>0</v>
      </c>
    </row>
    <row r="180" spans="1:17" s="38" customFormat="1" ht="15" customHeight="1" x14ac:dyDescent="0.25">
      <c r="A180" s="14" t="s">
        <v>133</v>
      </c>
      <c r="B180" s="13" t="s">
        <v>168</v>
      </c>
      <c r="C180" s="16" t="s">
        <v>51</v>
      </c>
      <c r="D180" s="17">
        <f t="shared" si="60"/>
        <v>27.6</v>
      </c>
      <c r="E180" s="17">
        <v>27.6</v>
      </c>
      <c r="F180" s="17">
        <v>10.4</v>
      </c>
      <c r="G180" s="17"/>
      <c r="H180" s="11">
        <f t="shared" si="57"/>
        <v>0</v>
      </c>
      <c r="I180" s="11"/>
      <c r="J180" s="11"/>
      <c r="K180" s="11"/>
      <c r="L180" s="13">
        <f t="shared" si="58"/>
        <v>27.6</v>
      </c>
      <c r="M180" s="13">
        <f t="shared" si="61"/>
        <v>27.6</v>
      </c>
      <c r="N180" s="13">
        <f t="shared" si="61"/>
        <v>10.4</v>
      </c>
      <c r="O180" s="13">
        <f t="shared" si="61"/>
        <v>0</v>
      </c>
      <c r="P180" s="2"/>
      <c r="Q180" s="2"/>
    </row>
    <row r="181" spans="1:17" ht="15.95" customHeight="1" x14ac:dyDescent="0.25">
      <c r="A181" s="21" t="s">
        <v>134</v>
      </c>
      <c r="B181" s="22" t="s">
        <v>177</v>
      </c>
      <c r="C181" s="29"/>
      <c r="D181" s="24">
        <f t="shared" ref="D181:O181" si="62">D143+D146+D147+D148+D149+D150+D151+D152+D153+D154+D155+D156+D157+D158+D159+D160+D161+D163+D165+D166+D167+D168+D169+D170+D171+D172+D173+D174+D175+D176+D177+D178+D179+D180+D162+D164</f>
        <v>5945.5999999999995</v>
      </c>
      <c r="E181" s="24">
        <f t="shared" si="62"/>
        <v>5752.4</v>
      </c>
      <c r="F181" s="24">
        <f t="shared" si="62"/>
        <v>3378</v>
      </c>
      <c r="G181" s="24">
        <f t="shared" si="62"/>
        <v>193.2</v>
      </c>
      <c r="H181" s="25">
        <f t="shared" si="62"/>
        <v>0</v>
      </c>
      <c r="I181" s="25">
        <f t="shared" si="62"/>
        <v>0</v>
      </c>
      <c r="J181" s="25">
        <f t="shared" si="62"/>
        <v>0</v>
      </c>
      <c r="K181" s="25">
        <f t="shared" si="62"/>
        <v>0</v>
      </c>
      <c r="L181" s="45">
        <f t="shared" si="62"/>
        <v>5945.5999999999995</v>
      </c>
      <c r="M181" s="45">
        <f t="shared" si="62"/>
        <v>5752.4</v>
      </c>
      <c r="N181" s="45">
        <f t="shared" si="62"/>
        <v>3378</v>
      </c>
      <c r="O181" s="45">
        <f t="shared" si="62"/>
        <v>193.2</v>
      </c>
    </row>
    <row r="182" spans="1:17" ht="15.95" customHeight="1" x14ac:dyDescent="0.25">
      <c r="A182" s="6" t="s">
        <v>135</v>
      </c>
      <c r="B182" s="513" t="s">
        <v>181</v>
      </c>
      <c r="C182" s="514"/>
      <c r="D182" s="514"/>
      <c r="E182" s="514"/>
      <c r="F182" s="514"/>
      <c r="G182" s="514"/>
      <c r="H182" s="514"/>
      <c r="I182" s="514"/>
      <c r="J182" s="514"/>
      <c r="K182" s="514"/>
      <c r="L182" s="514"/>
      <c r="M182" s="514"/>
      <c r="N182" s="514"/>
      <c r="O182" s="515"/>
    </row>
    <row r="183" spans="1:17" ht="15" customHeight="1" x14ac:dyDescent="0.25">
      <c r="A183" s="6" t="s">
        <v>136</v>
      </c>
      <c r="B183" s="229" t="s">
        <v>20</v>
      </c>
      <c r="C183" s="247"/>
      <c r="D183" s="17">
        <f>SUM(D184:D185)</f>
        <v>325.10000000000002</v>
      </c>
      <c r="E183" s="17">
        <f>SUM(E184:E185)</f>
        <v>316.90000000000003</v>
      </c>
      <c r="F183" s="17">
        <f>SUM(F184:F185)</f>
        <v>7.3</v>
      </c>
      <c r="G183" s="17">
        <f>SUM(G184:G185)</f>
        <v>8.1999999999999993</v>
      </c>
      <c r="H183" s="10">
        <f>I183+K183</f>
        <v>0</v>
      </c>
      <c r="I183" s="11">
        <f>SUM(I184:I185)</f>
        <v>0</v>
      </c>
      <c r="J183" s="11">
        <f>SUM(J184:J185)</f>
        <v>0</v>
      </c>
      <c r="K183" s="191">
        <f>SUM(K184:K185)</f>
        <v>0</v>
      </c>
      <c r="L183" s="12">
        <f>M183+O183</f>
        <v>325.10000000000002</v>
      </c>
      <c r="M183" s="12">
        <f t="shared" ref="M183:O185" si="63">E183+I183</f>
        <v>316.90000000000003</v>
      </c>
      <c r="N183" s="12">
        <f t="shared" si="63"/>
        <v>7.3</v>
      </c>
      <c r="O183" s="12">
        <f t="shared" si="63"/>
        <v>8.1999999999999993</v>
      </c>
    </row>
    <row r="184" spans="1:17" ht="15" customHeight="1" x14ac:dyDescent="0.25">
      <c r="A184" s="259"/>
      <c r="B184" s="248"/>
      <c r="C184" s="31" t="s">
        <v>25</v>
      </c>
      <c r="D184" s="17">
        <f>E184+G184</f>
        <v>318</v>
      </c>
      <c r="E184" s="17">
        <v>309.8</v>
      </c>
      <c r="F184" s="17">
        <v>7.3</v>
      </c>
      <c r="G184" s="17">
        <v>8.1999999999999993</v>
      </c>
      <c r="H184" s="10">
        <f>I184+K184</f>
        <v>0</v>
      </c>
      <c r="I184" s="11"/>
      <c r="J184" s="11"/>
      <c r="K184" s="191"/>
      <c r="L184" s="13">
        <f>M184+O184</f>
        <v>318</v>
      </c>
      <c r="M184" s="13">
        <f t="shared" si="63"/>
        <v>309.8</v>
      </c>
      <c r="N184" s="13">
        <f t="shared" si="63"/>
        <v>7.3</v>
      </c>
      <c r="O184" s="13">
        <f t="shared" si="63"/>
        <v>8.1999999999999993</v>
      </c>
    </row>
    <row r="185" spans="1:17" ht="15" customHeight="1" x14ac:dyDescent="0.25">
      <c r="A185" s="135"/>
      <c r="B185" s="249"/>
      <c r="C185" s="31" t="s">
        <v>30</v>
      </c>
      <c r="D185" s="17">
        <f>E185+G185</f>
        <v>7.1</v>
      </c>
      <c r="E185" s="17">
        <v>7.1</v>
      </c>
      <c r="F185" s="17"/>
      <c r="G185" s="17"/>
      <c r="H185" s="11">
        <f>I185+K185</f>
        <v>0</v>
      </c>
      <c r="I185" s="11"/>
      <c r="J185" s="11"/>
      <c r="K185" s="191"/>
      <c r="L185" s="13">
        <f>M185+O185</f>
        <v>7.1</v>
      </c>
      <c r="M185" s="13">
        <f t="shared" si="63"/>
        <v>7.1</v>
      </c>
      <c r="N185" s="13">
        <f t="shared" si="63"/>
        <v>0</v>
      </c>
      <c r="O185" s="13">
        <f t="shared" si="63"/>
        <v>0</v>
      </c>
    </row>
    <row r="186" spans="1:17" ht="15.95" customHeight="1" x14ac:dyDescent="0.25">
      <c r="A186" s="21" t="s">
        <v>137</v>
      </c>
      <c r="B186" s="233" t="s">
        <v>178</v>
      </c>
      <c r="C186" s="80"/>
      <c r="D186" s="24">
        <f>D183</f>
        <v>325.10000000000002</v>
      </c>
      <c r="E186" s="24">
        <f>E183</f>
        <v>316.90000000000003</v>
      </c>
      <c r="F186" s="24">
        <f>F183</f>
        <v>7.3</v>
      </c>
      <c r="G186" s="24">
        <f>G183</f>
        <v>8.1999999999999993</v>
      </c>
      <c r="H186" s="25">
        <f t="shared" ref="H186:O186" si="64">H183</f>
        <v>0</v>
      </c>
      <c r="I186" s="25">
        <f t="shared" si="64"/>
        <v>0</v>
      </c>
      <c r="J186" s="25">
        <f t="shared" si="64"/>
        <v>0</v>
      </c>
      <c r="K186" s="25">
        <f t="shared" si="64"/>
        <v>0</v>
      </c>
      <c r="L186" s="45">
        <f t="shared" si="64"/>
        <v>325.10000000000002</v>
      </c>
      <c r="M186" s="45">
        <f t="shared" si="64"/>
        <v>316.90000000000003</v>
      </c>
      <c r="N186" s="45">
        <f t="shared" si="64"/>
        <v>7.3</v>
      </c>
      <c r="O186" s="45">
        <f t="shared" si="64"/>
        <v>8.1999999999999993</v>
      </c>
    </row>
    <row r="187" spans="1:17" ht="15.95" customHeight="1" x14ac:dyDescent="0.25">
      <c r="A187" s="14" t="s">
        <v>138</v>
      </c>
      <c r="B187" s="513" t="s">
        <v>66</v>
      </c>
      <c r="C187" s="514"/>
      <c r="D187" s="514"/>
      <c r="E187" s="514"/>
      <c r="F187" s="514"/>
      <c r="G187" s="514"/>
      <c r="H187" s="514"/>
      <c r="I187" s="514"/>
      <c r="J187" s="514"/>
      <c r="K187" s="514"/>
      <c r="L187" s="514"/>
      <c r="M187" s="514"/>
      <c r="N187" s="514"/>
      <c r="O187" s="515"/>
    </row>
    <row r="188" spans="1:17" ht="15" customHeight="1" x14ac:dyDescent="0.25">
      <c r="A188" s="20" t="s">
        <v>139</v>
      </c>
      <c r="B188" s="229" t="s">
        <v>20</v>
      </c>
      <c r="C188" s="250" t="s">
        <v>30</v>
      </c>
      <c r="D188" s="17">
        <f t="shared" ref="D188:D202" si="65">E188+G188</f>
        <v>562.9</v>
      </c>
      <c r="E188" s="17">
        <v>418.5</v>
      </c>
      <c r="F188" s="17"/>
      <c r="G188" s="17">
        <v>144.4</v>
      </c>
      <c r="H188" s="10">
        <f>I188+K188</f>
        <v>0</v>
      </c>
      <c r="I188" s="11">
        <v>0.4</v>
      </c>
      <c r="J188" s="11"/>
      <c r="K188" s="191">
        <v>-0.4</v>
      </c>
      <c r="L188" s="12">
        <f>M188+O188</f>
        <v>562.9</v>
      </c>
      <c r="M188" s="12">
        <f>E188+I188</f>
        <v>418.9</v>
      </c>
      <c r="N188" s="12">
        <f>F188+J188</f>
        <v>0</v>
      </c>
      <c r="O188" s="12">
        <f>G188+K188</f>
        <v>144</v>
      </c>
    </row>
    <row r="189" spans="1:17" ht="15" customHeight="1" x14ac:dyDescent="0.25">
      <c r="A189" s="14" t="s">
        <v>164</v>
      </c>
      <c r="B189" s="13" t="s">
        <v>7</v>
      </c>
      <c r="C189" s="40" t="s">
        <v>30</v>
      </c>
      <c r="D189" s="17">
        <f t="shared" si="65"/>
        <v>29.6</v>
      </c>
      <c r="E189" s="17">
        <v>29.6</v>
      </c>
      <c r="F189" s="17">
        <v>17.100000000000001</v>
      </c>
      <c r="G189" s="17"/>
      <c r="H189" s="10">
        <f t="shared" ref="H189:H202" si="66">I189+K189</f>
        <v>0</v>
      </c>
      <c r="I189" s="11"/>
      <c r="J189" s="11"/>
      <c r="K189" s="191"/>
      <c r="L189" s="12">
        <f t="shared" ref="L189:L202" si="67">M189+O189</f>
        <v>29.6</v>
      </c>
      <c r="M189" s="12">
        <f t="shared" ref="M189:O202" si="68">E189+I189</f>
        <v>29.6</v>
      </c>
      <c r="N189" s="12">
        <f t="shared" si="68"/>
        <v>17.100000000000001</v>
      </c>
      <c r="O189" s="12">
        <f t="shared" si="68"/>
        <v>0</v>
      </c>
    </row>
    <row r="190" spans="1:17" ht="15" customHeight="1" x14ac:dyDescent="0.25">
      <c r="A190" s="14" t="s">
        <v>140</v>
      </c>
      <c r="B190" s="77" t="s">
        <v>10</v>
      </c>
      <c r="C190" s="40" t="s">
        <v>30</v>
      </c>
      <c r="D190" s="17">
        <f t="shared" si="65"/>
        <v>25.3</v>
      </c>
      <c r="E190" s="17">
        <v>25.3</v>
      </c>
      <c r="F190" s="17">
        <v>15.6</v>
      </c>
      <c r="G190" s="17"/>
      <c r="H190" s="10">
        <f t="shared" si="66"/>
        <v>0</v>
      </c>
      <c r="I190" s="11"/>
      <c r="J190" s="11"/>
      <c r="K190" s="191"/>
      <c r="L190" s="12">
        <f t="shared" si="67"/>
        <v>25.3</v>
      </c>
      <c r="M190" s="12">
        <f t="shared" si="68"/>
        <v>25.3</v>
      </c>
      <c r="N190" s="12">
        <f t="shared" si="68"/>
        <v>15.6</v>
      </c>
      <c r="O190" s="12">
        <f t="shared" si="68"/>
        <v>0</v>
      </c>
    </row>
    <row r="191" spans="1:17" ht="15" customHeight="1" x14ac:dyDescent="0.25">
      <c r="A191" s="230" t="s">
        <v>183</v>
      </c>
      <c r="B191" s="30" t="s">
        <v>11</v>
      </c>
      <c r="C191" s="40" t="s">
        <v>30</v>
      </c>
      <c r="D191" s="17">
        <f t="shared" si="65"/>
        <v>71.8</v>
      </c>
      <c r="E191" s="17">
        <v>71.8</v>
      </c>
      <c r="F191" s="17">
        <v>45.8</v>
      </c>
      <c r="G191" s="17"/>
      <c r="H191" s="10">
        <f t="shared" si="66"/>
        <v>0</v>
      </c>
      <c r="I191" s="11"/>
      <c r="J191" s="11"/>
      <c r="K191" s="191"/>
      <c r="L191" s="12">
        <f t="shared" si="67"/>
        <v>71.8</v>
      </c>
      <c r="M191" s="12">
        <f t="shared" si="68"/>
        <v>71.8</v>
      </c>
      <c r="N191" s="12">
        <f t="shared" si="68"/>
        <v>45.8</v>
      </c>
      <c r="O191" s="12">
        <f t="shared" si="68"/>
        <v>0</v>
      </c>
    </row>
    <row r="192" spans="1:17" ht="15" customHeight="1" x14ac:dyDescent="0.25">
      <c r="A192" s="246" t="s">
        <v>184</v>
      </c>
      <c r="B192" s="30" t="s">
        <v>15</v>
      </c>
      <c r="C192" s="40" t="s">
        <v>30</v>
      </c>
      <c r="D192" s="17">
        <f t="shared" si="65"/>
        <v>27.7</v>
      </c>
      <c r="E192" s="17">
        <v>27.7</v>
      </c>
      <c r="F192" s="17">
        <v>17.3</v>
      </c>
      <c r="G192" s="17"/>
      <c r="H192" s="10">
        <f t="shared" si="66"/>
        <v>0</v>
      </c>
      <c r="I192" s="11"/>
      <c r="J192" s="11"/>
      <c r="K192" s="191"/>
      <c r="L192" s="12">
        <f t="shared" si="67"/>
        <v>27.7</v>
      </c>
      <c r="M192" s="12">
        <f t="shared" si="68"/>
        <v>27.7</v>
      </c>
      <c r="N192" s="12">
        <f t="shared" si="68"/>
        <v>17.3</v>
      </c>
      <c r="O192" s="12">
        <f t="shared" si="68"/>
        <v>0</v>
      </c>
    </row>
    <row r="193" spans="1:17" ht="15" customHeight="1" x14ac:dyDescent="0.25">
      <c r="A193" s="33" t="s">
        <v>185</v>
      </c>
      <c r="B193" s="30" t="s">
        <v>27</v>
      </c>
      <c r="C193" s="40" t="s">
        <v>30</v>
      </c>
      <c r="D193" s="17">
        <f t="shared" si="65"/>
        <v>227.7</v>
      </c>
      <c r="E193" s="17">
        <v>227.7</v>
      </c>
      <c r="F193" s="17">
        <v>156.6</v>
      </c>
      <c r="G193" s="17"/>
      <c r="H193" s="10">
        <f t="shared" si="66"/>
        <v>0</v>
      </c>
      <c r="I193" s="11"/>
      <c r="J193" s="11"/>
      <c r="K193" s="191"/>
      <c r="L193" s="12">
        <f t="shared" si="67"/>
        <v>227.7</v>
      </c>
      <c r="M193" s="12">
        <f t="shared" si="68"/>
        <v>227.7</v>
      </c>
      <c r="N193" s="12">
        <f t="shared" si="68"/>
        <v>156.6</v>
      </c>
      <c r="O193" s="12">
        <f t="shared" si="68"/>
        <v>0</v>
      </c>
    </row>
    <row r="194" spans="1:17" ht="15" customHeight="1" x14ac:dyDescent="0.25">
      <c r="A194" s="14" t="s">
        <v>186</v>
      </c>
      <c r="B194" s="30" t="s">
        <v>57</v>
      </c>
      <c r="C194" s="40" t="s">
        <v>30</v>
      </c>
      <c r="D194" s="17">
        <f t="shared" si="65"/>
        <v>66.5</v>
      </c>
      <c r="E194" s="17">
        <v>66.5</v>
      </c>
      <c r="F194" s="17">
        <v>48.2</v>
      </c>
      <c r="G194" s="17"/>
      <c r="H194" s="10">
        <f t="shared" si="66"/>
        <v>0</v>
      </c>
      <c r="I194" s="11"/>
      <c r="J194" s="11"/>
      <c r="K194" s="191"/>
      <c r="L194" s="12">
        <f t="shared" si="67"/>
        <v>66.5</v>
      </c>
      <c r="M194" s="12">
        <f t="shared" si="68"/>
        <v>66.5</v>
      </c>
      <c r="N194" s="12">
        <f t="shared" si="68"/>
        <v>48.2</v>
      </c>
      <c r="O194" s="12">
        <f t="shared" si="68"/>
        <v>0</v>
      </c>
    </row>
    <row r="195" spans="1:17" ht="15" customHeight="1" x14ac:dyDescent="0.25">
      <c r="A195" s="230" t="s">
        <v>187</v>
      </c>
      <c r="B195" s="30" t="s">
        <v>58</v>
      </c>
      <c r="C195" s="40" t="s">
        <v>30</v>
      </c>
      <c r="D195" s="17">
        <f t="shared" si="65"/>
        <v>49</v>
      </c>
      <c r="E195" s="17">
        <v>49</v>
      </c>
      <c r="F195" s="17">
        <v>33.299999999999997</v>
      </c>
      <c r="G195" s="17"/>
      <c r="H195" s="10">
        <f t="shared" si="66"/>
        <v>0</v>
      </c>
      <c r="I195" s="11"/>
      <c r="J195" s="11"/>
      <c r="K195" s="191"/>
      <c r="L195" s="12">
        <f t="shared" si="67"/>
        <v>49</v>
      </c>
      <c r="M195" s="12">
        <f t="shared" si="68"/>
        <v>49</v>
      </c>
      <c r="N195" s="12">
        <f t="shared" si="68"/>
        <v>33.299999999999997</v>
      </c>
      <c r="O195" s="12">
        <f t="shared" si="68"/>
        <v>0</v>
      </c>
    </row>
    <row r="196" spans="1:17" ht="15" customHeight="1" x14ac:dyDescent="0.25">
      <c r="A196" s="39" t="s">
        <v>188</v>
      </c>
      <c r="B196" s="30" t="s">
        <v>396</v>
      </c>
      <c r="C196" s="40" t="s">
        <v>30</v>
      </c>
      <c r="D196" s="17">
        <f t="shared" si="65"/>
        <v>33.799999999999997</v>
      </c>
      <c r="E196" s="17">
        <v>33.799999999999997</v>
      </c>
      <c r="F196" s="17">
        <v>24.7</v>
      </c>
      <c r="G196" s="17"/>
      <c r="H196" s="10">
        <f t="shared" si="66"/>
        <v>0</v>
      </c>
      <c r="I196" s="11"/>
      <c r="J196" s="11"/>
      <c r="K196" s="191"/>
      <c r="L196" s="12">
        <f t="shared" si="67"/>
        <v>33.799999999999997</v>
      </c>
      <c r="M196" s="12">
        <f t="shared" si="68"/>
        <v>33.799999999999997</v>
      </c>
      <c r="N196" s="12">
        <f t="shared" si="68"/>
        <v>24.7</v>
      </c>
      <c r="O196" s="12">
        <f t="shared" si="68"/>
        <v>0</v>
      </c>
    </row>
    <row r="197" spans="1:17" ht="15" customHeight="1" x14ac:dyDescent="0.25">
      <c r="A197" s="41" t="s">
        <v>189</v>
      </c>
      <c r="B197" s="30" t="s">
        <v>398</v>
      </c>
      <c r="C197" s="40" t="s">
        <v>30</v>
      </c>
      <c r="D197" s="17">
        <f t="shared" si="65"/>
        <v>74.5</v>
      </c>
      <c r="E197" s="17">
        <v>74.5</v>
      </c>
      <c r="F197" s="17">
        <v>51.4</v>
      </c>
      <c r="G197" s="17"/>
      <c r="H197" s="10">
        <f t="shared" si="66"/>
        <v>0</v>
      </c>
      <c r="I197" s="11"/>
      <c r="J197" s="11"/>
      <c r="K197" s="191"/>
      <c r="L197" s="12">
        <f t="shared" si="67"/>
        <v>74.5</v>
      </c>
      <c r="M197" s="12">
        <f t="shared" si="68"/>
        <v>74.5</v>
      </c>
      <c r="N197" s="12">
        <f t="shared" si="68"/>
        <v>51.4</v>
      </c>
      <c r="O197" s="12">
        <f t="shared" si="68"/>
        <v>0</v>
      </c>
    </row>
    <row r="198" spans="1:17" x14ac:dyDescent="0.25">
      <c r="A198" s="33" t="s">
        <v>190</v>
      </c>
      <c r="B198" s="30" t="s">
        <v>67</v>
      </c>
      <c r="C198" s="40" t="s">
        <v>30</v>
      </c>
      <c r="D198" s="17">
        <f t="shared" si="65"/>
        <v>38.6</v>
      </c>
      <c r="E198" s="17">
        <v>38.6</v>
      </c>
      <c r="F198" s="17">
        <v>27.7</v>
      </c>
      <c r="G198" s="17"/>
      <c r="H198" s="10">
        <f t="shared" si="66"/>
        <v>0</v>
      </c>
      <c r="I198" s="11"/>
      <c r="J198" s="11"/>
      <c r="K198" s="191"/>
      <c r="L198" s="12">
        <f t="shared" si="67"/>
        <v>38.6</v>
      </c>
      <c r="M198" s="12">
        <f t="shared" si="68"/>
        <v>38.6</v>
      </c>
      <c r="N198" s="12">
        <f t="shared" si="68"/>
        <v>27.7</v>
      </c>
      <c r="O198" s="12">
        <f t="shared" si="68"/>
        <v>0</v>
      </c>
      <c r="P198" s="38"/>
      <c r="Q198" s="38"/>
    </row>
    <row r="199" spans="1:17" x14ac:dyDescent="0.25">
      <c r="A199" s="33" t="s">
        <v>191</v>
      </c>
      <c r="B199" s="30" t="s">
        <v>154</v>
      </c>
      <c r="C199" s="40" t="s">
        <v>30</v>
      </c>
      <c r="D199" s="17">
        <f t="shared" si="65"/>
        <v>32.4</v>
      </c>
      <c r="E199" s="17">
        <v>32.4</v>
      </c>
      <c r="F199" s="17">
        <v>21.8</v>
      </c>
      <c r="G199" s="17"/>
      <c r="H199" s="10">
        <f t="shared" si="66"/>
        <v>0</v>
      </c>
      <c r="I199" s="11"/>
      <c r="J199" s="11"/>
      <c r="K199" s="191"/>
      <c r="L199" s="12">
        <f t="shared" si="67"/>
        <v>32.4</v>
      </c>
      <c r="M199" s="12">
        <f t="shared" si="68"/>
        <v>32.4</v>
      </c>
      <c r="N199" s="12">
        <f t="shared" si="68"/>
        <v>21.8</v>
      </c>
      <c r="O199" s="12">
        <f t="shared" si="68"/>
        <v>0</v>
      </c>
    </row>
    <row r="200" spans="1:17" x14ac:dyDescent="0.25">
      <c r="A200" s="33" t="s">
        <v>192</v>
      </c>
      <c r="B200" s="30" t="s">
        <v>28</v>
      </c>
      <c r="C200" s="40" t="s">
        <v>30</v>
      </c>
      <c r="D200" s="17">
        <f t="shared" si="65"/>
        <v>467.6</v>
      </c>
      <c r="E200" s="17">
        <v>467.6</v>
      </c>
      <c r="F200" s="17">
        <v>317.60000000000002</v>
      </c>
      <c r="G200" s="17"/>
      <c r="H200" s="10">
        <f t="shared" si="66"/>
        <v>0</v>
      </c>
      <c r="I200" s="11"/>
      <c r="J200" s="11"/>
      <c r="K200" s="191"/>
      <c r="L200" s="12">
        <f t="shared" si="67"/>
        <v>467.6</v>
      </c>
      <c r="M200" s="12">
        <f t="shared" si="68"/>
        <v>467.6</v>
      </c>
      <c r="N200" s="12">
        <f t="shared" si="68"/>
        <v>317.60000000000002</v>
      </c>
      <c r="O200" s="12">
        <f t="shared" si="68"/>
        <v>0</v>
      </c>
      <c r="P200" s="38"/>
      <c r="Q200" s="38"/>
    </row>
    <row r="201" spans="1:17" ht="15" customHeight="1" x14ac:dyDescent="0.25">
      <c r="A201" s="33" t="s">
        <v>193</v>
      </c>
      <c r="B201" s="13" t="s">
        <v>29</v>
      </c>
      <c r="C201" s="40" t="s">
        <v>30</v>
      </c>
      <c r="D201" s="17">
        <f t="shared" si="65"/>
        <v>127.2</v>
      </c>
      <c r="E201" s="17">
        <v>127.2</v>
      </c>
      <c r="F201" s="17">
        <v>91.5</v>
      </c>
      <c r="G201" s="17"/>
      <c r="H201" s="10">
        <f t="shared" si="66"/>
        <v>0</v>
      </c>
      <c r="I201" s="11"/>
      <c r="J201" s="11"/>
      <c r="K201" s="191"/>
      <c r="L201" s="12">
        <f t="shared" si="67"/>
        <v>127.2</v>
      </c>
      <c r="M201" s="12">
        <f t="shared" si="68"/>
        <v>127.2</v>
      </c>
      <c r="N201" s="12">
        <f t="shared" si="68"/>
        <v>91.5</v>
      </c>
      <c r="O201" s="12">
        <f t="shared" si="68"/>
        <v>0</v>
      </c>
      <c r="P201" s="38"/>
      <c r="Q201" s="38"/>
    </row>
    <row r="202" spans="1:17" x14ac:dyDescent="0.25">
      <c r="A202" s="33" t="s">
        <v>141</v>
      </c>
      <c r="B202" s="42" t="s">
        <v>64</v>
      </c>
      <c r="C202" s="40" t="s">
        <v>30</v>
      </c>
      <c r="D202" s="17">
        <f t="shared" si="65"/>
        <v>347.6</v>
      </c>
      <c r="E202" s="17">
        <v>347.6</v>
      </c>
      <c r="F202" s="17">
        <v>232</v>
      </c>
      <c r="G202" s="17"/>
      <c r="H202" s="10">
        <f t="shared" si="66"/>
        <v>0</v>
      </c>
      <c r="I202" s="11"/>
      <c r="J202" s="11"/>
      <c r="K202" s="191"/>
      <c r="L202" s="12">
        <f t="shared" si="67"/>
        <v>347.6</v>
      </c>
      <c r="M202" s="12">
        <f t="shared" si="68"/>
        <v>347.6</v>
      </c>
      <c r="N202" s="12">
        <f t="shared" si="68"/>
        <v>232</v>
      </c>
      <c r="O202" s="12">
        <f t="shared" si="68"/>
        <v>0</v>
      </c>
    </row>
    <row r="203" spans="1:17" ht="15.95" customHeight="1" x14ac:dyDescent="0.25">
      <c r="A203" s="55" t="s">
        <v>142</v>
      </c>
      <c r="B203" s="45" t="s">
        <v>179</v>
      </c>
      <c r="C203" s="75"/>
      <c r="D203" s="251">
        <f>D188+D189+D190+D191+D192+D193+D194+D195+D196+D197+D198+D199+D200+D201+D202</f>
        <v>2182.2000000000003</v>
      </c>
      <c r="E203" s="24">
        <f>E188+E189+E190+E191+E192+E193+E194+E195+E196+E197+E198+E199+E200+E201+E202</f>
        <v>2037.8000000000002</v>
      </c>
      <c r="F203" s="24">
        <f t="shared" ref="F203:G203" si="69">F188+F189+F190+F191+F192+F193+F194+F195+F196+F197+F198+F199+F200+F201+F202</f>
        <v>1100.5999999999999</v>
      </c>
      <c r="G203" s="24">
        <f t="shared" si="69"/>
        <v>144.4</v>
      </c>
      <c r="H203" s="10">
        <f>H188+H189+H190+H191+H192+H193+H194+H195+H196+H197+H198+H199+H200+H201+H202</f>
        <v>0</v>
      </c>
      <c r="I203" s="11">
        <f>I188+I189+I190+I191+I192+I193+I194+I195+I196+I197+I198+I199+I200+I201+I202</f>
        <v>0.4</v>
      </c>
      <c r="J203" s="11">
        <f t="shared" ref="J203:K203" si="70">J188+J189+J190+J191+J192+J193+J194+J195+J196+J197+J198+J199+J200+J201+J202</f>
        <v>0</v>
      </c>
      <c r="K203" s="11">
        <f t="shared" si="70"/>
        <v>-0.4</v>
      </c>
      <c r="L203" s="45">
        <f>L188+L189+L190+L191+L192+L193+L194+L195+L196+L197+L198+L199+L200+L201+L202</f>
        <v>2182.2000000000003</v>
      </c>
      <c r="M203" s="45">
        <f>M188+M189+M190+M191+M192+M193+M194+M195+M196+M197+M198+M199+M200+M201+M202</f>
        <v>2038.2000000000003</v>
      </c>
      <c r="N203" s="45">
        <f t="shared" ref="N203:O203" si="71">N188+N189+N190+N191+N192+N193+N194+N195+N196+N197+N198+N199+N200+N201+N202</f>
        <v>1100.5999999999999</v>
      </c>
      <c r="O203" s="45">
        <f t="shared" si="71"/>
        <v>144</v>
      </c>
    </row>
    <row r="204" spans="1:17" ht="17.25" customHeight="1" x14ac:dyDescent="0.25">
      <c r="A204" s="33" t="s">
        <v>143</v>
      </c>
      <c r="B204" s="513" t="s">
        <v>68</v>
      </c>
      <c r="C204" s="514"/>
      <c r="D204" s="514"/>
      <c r="E204" s="514"/>
      <c r="F204" s="514"/>
      <c r="G204" s="514"/>
      <c r="H204" s="514"/>
      <c r="I204" s="514"/>
      <c r="J204" s="514"/>
      <c r="K204" s="514"/>
      <c r="L204" s="514"/>
      <c r="M204" s="514"/>
      <c r="N204" s="514"/>
      <c r="O204" s="515"/>
    </row>
    <row r="205" spans="1:17" ht="17.25" customHeight="1" x14ac:dyDescent="0.25">
      <c r="A205" s="33" t="s">
        <v>144</v>
      </c>
      <c r="B205" s="7" t="s">
        <v>20</v>
      </c>
      <c r="C205" s="165"/>
      <c r="D205" s="17">
        <f t="shared" ref="D205:D213" si="72">E205+G205</f>
        <v>1997.4</v>
      </c>
      <c r="E205" s="17">
        <f>E206+E207</f>
        <v>1967.4</v>
      </c>
      <c r="F205" s="17">
        <f t="shared" ref="F205:G205" si="73">F206+F207</f>
        <v>0</v>
      </c>
      <c r="G205" s="17">
        <f t="shared" si="73"/>
        <v>30</v>
      </c>
      <c r="H205" s="10">
        <f t="shared" ref="H205:H213" si="74">I205+K205</f>
        <v>0</v>
      </c>
      <c r="I205" s="11">
        <f t="shared" ref="I205:K205" si="75">I206+I207</f>
        <v>0</v>
      </c>
      <c r="J205" s="11">
        <f t="shared" si="75"/>
        <v>0</v>
      </c>
      <c r="K205" s="11">
        <f t="shared" si="75"/>
        <v>0</v>
      </c>
      <c r="L205" s="12">
        <f t="shared" ref="L205:L213" si="76">M205+O205</f>
        <v>1997.4</v>
      </c>
      <c r="M205" s="12">
        <f t="shared" ref="M205:O205" si="77">M206+M207</f>
        <v>1967.4</v>
      </c>
      <c r="N205" s="12">
        <f t="shared" si="77"/>
        <v>0</v>
      </c>
      <c r="O205" s="12">
        <f t="shared" si="77"/>
        <v>30</v>
      </c>
    </row>
    <row r="206" spans="1:17" x14ac:dyDescent="0.25">
      <c r="A206" s="41"/>
      <c r="B206" s="7"/>
      <c r="C206" s="16" t="s">
        <v>32</v>
      </c>
      <c r="D206" s="17">
        <f t="shared" si="72"/>
        <v>5</v>
      </c>
      <c r="E206" s="17">
        <v>5</v>
      </c>
      <c r="F206" s="17"/>
      <c r="G206" s="17"/>
      <c r="H206" s="10">
        <f t="shared" si="74"/>
        <v>0</v>
      </c>
      <c r="I206" s="11"/>
      <c r="J206" s="11"/>
      <c r="K206" s="191"/>
      <c r="L206" s="13">
        <f t="shared" si="76"/>
        <v>5</v>
      </c>
      <c r="M206" s="13">
        <f t="shared" ref="M206:O206" si="78">E206+I206</f>
        <v>5</v>
      </c>
      <c r="N206" s="13">
        <f t="shared" si="78"/>
        <v>0</v>
      </c>
      <c r="O206" s="13">
        <f t="shared" si="78"/>
        <v>0</v>
      </c>
    </row>
    <row r="207" spans="1:17" ht="17.25" customHeight="1" x14ac:dyDescent="0.25">
      <c r="A207" s="41"/>
      <c r="B207" s="7"/>
      <c r="C207" s="165" t="s">
        <v>24</v>
      </c>
      <c r="D207" s="17">
        <f t="shared" si="72"/>
        <v>1992.4</v>
      </c>
      <c r="E207" s="17">
        <f>E208+E209</f>
        <v>1962.4</v>
      </c>
      <c r="F207" s="17">
        <f t="shared" ref="F207:G207" si="79">F208+F209</f>
        <v>0</v>
      </c>
      <c r="G207" s="17">
        <f t="shared" si="79"/>
        <v>30</v>
      </c>
      <c r="H207" s="10">
        <f t="shared" si="74"/>
        <v>0</v>
      </c>
      <c r="I207" s="11">
        <f t="shared" ref="I207:K207" si="80">I208+I209</f>
        <v>0</v>
      </c>
      <c r="J207" s="11">
        <f t="shared" si="80"/>
        <v>0</v>
      </c>
      <c r="K207" s="11">
        <f t="shared" si="80"/>
        <v>0</v>
      </c>
      <c r="L207" s="12">
        <f t="shared" si="76"/>
        <v>1992.4</v>
      </c>
      <c r="M207" s="12">
        <f t="shared" ref="M207:O207" si="81">M208+M209</f>
        <v>1962.4</v>
      </c>
      <c r="N207" s="12">
        <f t="shared" si="81"/>
        <v>0</v>
      </c>
      <c r="O207" s="12">
        <f t="shared" si="81"/>
        <v>30</v>
      </c>
    </row>
    <row r="208" spans="1:17" hidden="1" x14ac:dyDescent="0.25">
      <c r="A208" s="41"/>
      <c r="B208" s="252" t="s">
        <v>8</v>
      </c>
      <c r="C208" s="239"/>
      <c r="D208" s="241">
        <f t="shared" si="72"/>
        <v>1433.4</v>
      </c>
      <c r="E208" s="241">
        <v>1403.4</v>
      </c>
      <c r="F208" s="241"/>
      <c r="G208" s="241">
        <v>30</v>
      </c>
      <c r="H208" s="241">
        <f t="shared" si="74"/>
        <v>0</v>
      </c>
      <c r="I208" s="241"/>
      <c r="J208" s="241"/>
      <c r="K208" s="241"/>
      <c r="L208" s="241">
        <f t="shared" si="76"/>
        <v>1433.4</v>
      </c>
      <c r="M208" s="241">
        <f t="shared" ref="M208:O213" si="82">E208+I208</f>
        <v>1403.4</v>
      </c>
      <c r="N208" s="241">
        <f t="shared" si="82"/>
        <v>0</v>
      </c>
      <c r="O208" s="241">
        <f t="shared" si="82"/>
        <v>30</v>
      </c>
    </row>
    <row r="209" spans="1:17" x14ac:dyDescent="0.25">
      <c r="A209" s="230"/>
      <c r="B209" s="253" t="s">
        <v>159</v>
      </c>
      <c r="C209" s="166"/>
      <c r="D209" s="236">
        <f t="shared" si="72"/>
        <v>559</v>
      </c>
      <c r="E209" s="17">
        <v>559</v>
      </c>
      <c r="F209" s="17"/>
      <c r="G209" s="17"/>
      <c r="H209" s="10">
        <f t="shared" si="74"/>
        <v>0</v>
      </c>
      <c r="I209" s="11"/>
      <c r="J209" s="11"/>
      <c r="K209" s="191"/>
      <c r="L209" s="13">
        <f t="shared" si="76"/>
        <v>559</v>
      </c>
      <c r="M209" s="13">
        <f t="shared" si="82"/>
        <v>559</v>
      </c>
      <c r="N209" s="13">
        <f t="shared" si="82"/>
        <v>0</v>
      </c>
      <c r="O209" s="13">
        <f t="shared" si="82"/>
        <v>0</v>
      </c>
    </row>
    <row r="210" spans="1:17" ht="15" customHeight="1" x14ac:dyDescent="0.25">
      <c r="A210" s="14" t="s">
        <v>145</v>
      </c>
      <c r="B210" s="77" t="s">
        <v>52</v>
      </c>
      <c r="C210" s="78" t="s">
        <v>24</v>
      </c>
      <c r="D210" s="17">
        <f t="shared" si="72"/>
        <v>242.2</v>
      </c>
      <c r="E210" s="17">
        <v>242.2</v>
      </c>
      <c r="F210" s="17">
        <v>157.5</v>
      </c>
      <c r="G210" s="17"/>
      <c r="H210" s="10">
        <f t="shared" si="74"/>
        <v>0</v>
      </c>
      <c r="I210" s="11"/>
      <c r="J210" s="11"/>
      <c r="K210" s="191"/>
      <c r="L210" s="13">
        <f t="shared" si="76"/>
        <v>242.2</v>
      </c>
      <c r="M210" s="13">
        <f t="shared" si="82"/>
        <v>242.2</v>
      </c>
      <c r="N210" s="13">
        <f t="shared" si="82"/>
        <v>157.5</v>
      </c>
      <c r="O210" s="13">
        <f t="shared" si="82"/>
        <v>0</v>
      </c>
    </row>
    <row r="211" spans="1:17" ht="15" customHeight="1" x14ac:dyDescent="0.25">
      <c r="A211" s="20" t="s">
        <v>146</v>
      </c>
      <c r="B211" s="30" t="s">
        <v>53</v>
      </c>
      <c r="C211" s="31" t="s">
        <v>24</v>
      </c>
      <c r="D211" s="17">
        <f t="shared" si="72"/>
        <v>439.1</v>
      </c>
      <c r="E211" s="17">
        <v>439.1</v>
      </c>
      <c r="F211" s="17">
        <v>321.2</v>
      </c>
      <c r="G211" s="17"/>
      <c r="H211" s="10">
        <f t="shared" si="74"/>
        <v>0</v>
      </c>
      <c r="I211" s="11"/>
      <c r="J211" s="11"/>
      <c r="K211" s="191"/>
      <c r="L211" s="13">
        <f t="shared" si="76"/>
        <v>439.1</v>
      </c>
      <c r="M211" s="13">
        <f t="shared" si="82"/>
        <v>439.1</v>
      </c>
      <c r="N211" s="13">
        <f t="shared" si="82"/>
        <v>321.2</v>
      </c>
      <c r="O211" s="13">
        <f t="shared" si="82"/>
        <v>0</v>
      </c>
    </row>
    <row r="212" spans="1:17" ht="15" customHeight="1" x14ac:dyDescent="0.25">
      <c r="A212" s="39" t="s">
        <v>147</v>
      </c>
      <c r="B212" s="30" t="s">
        <v>167</v>
      </c>
      <c r="C212" s="31" t="s">
        <v>24</v>
      </c>
      <c r="D212" s="17">
        <f t="shared" si="72"/>
        <v>57.5</v>
      </c>
      <c r="E212" s="17">
        <v>57.5</v>
      </c>
      <c r="F212" s="17">
        <v>44</v>
      </c>
      <c r="G212" s="17"/>
      <c r="H212" s="10">
        <f t="shared" si="74"/>
        <v>0</v>
      </c>
      <c r="I212" s="11"/>
      <c r="J212" s="11"/>
      <c r="K212" s="191"/>
      <c r="L212" s="13">
        <f t="shared" si="76"/>
        <v>57.5</v>
      </c>
      <c r="M212" s="13">
        <f t="shared" si="82"/>
        <v>57.5</v>
      </c>
      <c r="N212" s="13">
        <f t="shared" si="82"/>
        <v>44</v>
      </c>
      <c r="O212" s="13">
        <f t="shared" si="82"/>
        <v>0</v>
      </c>
    </row>
    <row r="213" spans="1:17" s="38" customFormat="1" ht="15" customHeight="1" x14ac:dyDescent="0.25">
      <c r="A213" s="20" t="s">
        <v>148</v>
      </c>
      <c r="B213" s="13" t="s">
        <v>69</v>
      </c>
      <c r="C213" s="31" t="s">
        <v>24</v>
      </c>
      <c r="D213" s="17">
        <f t="shared" si="72"/>
        <v>538.4</v>
      </c>
      <c r="E213" s="17">
        <v>538.4</v>
      </c>
      <c r="F213" s="17">
        <v>330.4</v>
      </c>
      <c r="G213" s="17"/>
      <c r="H213" s="10">
        <f t="shared" si="74"/>
        <v>0</v>
      </c>
      <c r="I213" s="11"/>
      <c r="J213" s="11"/>
      <c r="K213" s="191"/>
      <c r="L213" s="13">
        <f t="shared" si="76"/>
        <v>538.4</v>
      </c>
      <c r="M213" s="13">
        <f t="shared" si="82"/>
        <v>538.4</v>
      </c>
      <c r="N213" s="13">
        <f t="shared" si="82"/>
        <v>330.4</v>
      </c>
      <c r="O213" s="13">
        <f t="shared" si="82"/>
        <v>0</v>
      </c>
      <c r="P213" s="2"/>
      <c r="Q213" s="2"/>
    </row>
    <row r="214" spans="1:17" ht="15.95" customHeight="1" x14ac:dyDescent="0.25">
      <c r="A214" s="55" t="s">
        <v>149</v>
      </c>
      <c r="B214" s="233" t="s">
        <v>180</v>
      </c>
      <c r="C214" s="26"/>
      <c r="D214" s="24">
        <f t="shared" ref="D214:O214" si="83">D205+D210+D211+D212+D213</f>
        <v>3274.6</v>
      </c>
      <c r="E214" s="24">
        <f t="shared" si="83"/>
        <v>3244.6</v>
      </c>
      <c r="F214" s="24">
        <f t="shared" si="83"/>
        <v>853.1</v>
      </c>
      <c r="G214" s="24">
        <f t="shared" si="83"/>
        <v>30</v>
      </c>
      <c r="H214" s="10">
        <f t="shared" si="83"/>
        <v>0</v>
      </c>
      <c r="I214" s="11">
        <f t="shared" si="83"/>
        <v>0</v>
      </c>
      <c r="J214" s="11">
        <f t="shared" si="83"/>
        <v>0</v>
      </c>
      <c r="K214" s="191">
        <f t="shared" si="83"/>
        <v>0</v>
      </c>
      <c r="L214" s="22">
        <f t="shared" si="83"/>
        <v>3274.6</v>
      </c>
      <c r="M214" s="22">
        <f t="shared" si="83"/>
        <v>3244.6</v>
      </c>
      <c r="N214" s="22">
        <f t="shared" si="83"/>
        <v>853.1</v>
      </c>
      <c r="O214" s="22">
        <f t="shared" si="83"/>
        <v>30</v>
      </c>
    </row>
    <row r="215" spans="1:17" ht="15.95" customHeight="1" x14ac:dyDescent="0.25">
      <c r="A215" s="55" t="s">
        <v>150</v>
      </c>
      <c r="B215" s="172" t="s">
        <v>172</v>
      </c>
      <c r="C215" s="47"/>
      <c r="D215" s="24">
        <f>E215+G215</f>
        <v>19538</v>
      </c>
      <c r="E215" s="24">
        <f>E83+E137+E141+E181+E186+E203+E214</f>
        <v>17603.899999999998</v>
      </c>
      <c r="F215" s="24">
        <f>F83+F137+F141+F181+F186+F203+F214</f>
        <v>7518.6</v>
      </c>
      <c r="G215" s="24">
        <f>G83+G137+G141+G181+G186+G203+G214</f>
        <v>1934.1000000000004</v>
      </c>
      <c r="H215" s="25">
        <f>I215+K215</f>
        <v>0</v>
      </c>
      <c r="I215" s="25">
        <f>I83+I137+I141+I181+I186+I203+I214</f>
        <v>0.4</v>
      </c>
      <c r="J215" s="25">
        <f>J83+J137+J141+J181+J186+J203+J214</f>
        <v>0</v>
      </c>
      <c r="K215" s="245">
        <f>K83+K137+K141+K181+K186+K203+K214</f>
        <v>-0.4</v>
      </c>
      <c r="L215" s="50">
        <f>M215+O215</f>
        <v>19538</v>
      </c>
      <c r="M215" s="50">
        <f>M83+M137+M141+M181+M186+M203+M214</f>
        <v>17604.3</v>
      </c>
      <c r="N215" s="50">
        <f>N83+N137+N141+N181+N186+N203+N214</f>
        <v>7518.6</v>
      </c>
      <c r="O215" s="50">
        <f>O83+O137+O141+O181+O186+O203+O214</f>
        <v>1933.7000000000003</v>
      </c>
    </row>
    <row r="216" spans="1:17" ht="15.95" customHeight="1" x14ac:dyDescent="0.25">
      <c r="A216" s="255"/>
      <c r="B216" s="216" t="s">
        <v>204</v>
      </c>
      <c r="C216" s="47"/>
      <c r="D216" s="24"/>
      <c r="E216" s="24"/>
      <c r="F216" s="24"/>
      <c r="G216" s="24"/>
      <c r="H216" s="10"/>
      <c r="I216" s="11"/>
      <c r="J216" s="11"/>
      <c r="K216" s="191"/>
      <c r="L216" s="50"/>
      <c r="M216" s="50"/>
      <c r="N216" s="50"/>
      <c r="O216" s="50"/>
    </row>
    <row r="217" spans="1:17" s="38" customFormat="1" ht="15.95" customHeight="1" x14ac:dyDescent="0.25">
      <c r="A217" s="92"/>
      <c r="B217" s="256" t="s">
        <v>348</v>
      </c>
      <c r="C217" s="26"/>
      <c r="D217" s="89">
        <f>E217+G217</f>
        <v>580</v>
      </c>
      <c r="E217" s="89">
        <f>E16+E20+E209</f>
        <v>580</v>
      </c>
      <c r="F217" s="89">
        <f>F16+F20+F209</f>
        <v>16</v>
      </c>
      <c r="G217" s="89">
        <f>G16+G20+G209</f>
        <v>0</v>
      </c>
      <c r="H217" s="183">
        <f t="shared" ref="H217" si="84">I217+K217</f>
        <v>0</v>
      </c>
      <c r="I217" s="93">
        <f>I16+I20+I209</f>
        <v>0</v>
      </c>
      <c r="J217" s="93">
        <f>J16+J20+J209</f>
        <v>0</v>
      </c>
      <c r="K217" s="254">
        <f>K16+K20+K209</f>
        <v>0</v>
      </c>
      <c r="L217" s="94">
        <f t="shared" ref="L217" si="85">M217+O217</f>
        <v>580</v>
      </c>
      <c r="M217" s="94">
        <f>M16+M20+M209</f>
        <v>580</v>
      </c>
      <c r="N217" s="94">
        <f>N16+N20+N209</f>
        <v>16</v>
      </c>
      <c r="O217" s="94">
        <f>O16+O20+O209</f>
        <v>0</v>
      </c>
      <c r="P217" s="2"/>
      <c r="Q217" s="2"/>
    </row>
    <row r="218" spans="1:17" s="38" customFormat="1" ht="27.95" customHeight="1" x14ac:dyDescent="0.25">
      <c r="A218" s="193"/>
      <c r="B218" s="185" t="s">
        <v>60</v>
      </c>
      <c r="C218" s="26"/>
      <c r="D218" s="89">
        <f>E218+G218</f>
        <v>950</v>
      </c>
      <c r="E218" s="89">
        <f>E90</f>
        <v>950</v>
      </c>
      <c r="F218" s="89">
        <f>F90</f>
        <v>0</v>
      </c>
      <c r="G218" s="89">
        <f>G90</f>
        <v>0</v>
      </c>
      <c r="H218" s="183">
        <f>I218+K218</f>
        <v>0</v>
      </c>
      <c r="I218" s="93">
        <f>I90</f>
        <v>0</v>
      </c>
      <c r="J218" s="93">
        <f>J90</f>
        <v>0</v>
      </c>
      <c r="K218" s="254">
        <f>K90</f>
        <v>0</v>
      </c>
      <c r="L218" s="94">
        <f>M218+O218</f>
        <v>950</v>
      </c>
      <c r="M218" s="94">
        <f>M90</f>
        <v>950</v>
      </c>
      <c r="N218" s="94">
        <f>N90</f>
        <v>0</v>
      </c>
      <c r="O218" s="94">
        <f>O90</f>
        <v>0</v>
      </c>
      <c r="P218" s="2"/>
      <c r="Q218" s="2"/>
    </row>
    <row r="219" spans="1:17" x14ac:dyDescent="0.25">
      <c r="A219" s="7"/>
      <c r="B219" s="51"/>
      <c r="C219" s="52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7"/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67" t="s">
        <v>305</v>
      </c>
      <c r="Q220" s="68">
        <f>SUMIF(C14:C213,1,L14:L213)</f>
        <v>4385.5</v>
      </c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67" t="s">
        <v>306</v>
      </c>
      <c r="Q221" s="68">
        <f>SUMIF(C14:C213,2,L14:L213)</f>
        <v>0</v>
      </c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67" t="s">
        <v>307</v>
      </c>
      <c r="Q222" s="68">
        <f>SUMIF(C14:C213,3,L14:L213)</f>
        <v>60.099999999999994</v>
      </c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67" t="s">
        <v>308</v>
      </c>
      <c r="Q223" s="68">
        <f>SUMIF(C14:C213,4,L14:L213)</f>
        <v>671.4</v>
      </c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67" t="s">
        <v>311</v>
      </c>
      <c r="Q224" s="68">
        <f>SUMIF(C17:C214,5,L17:L214)</f>
        <v>1431.3000000000002</v>
      </c>
    </row>
    <row r="225" spans="1:17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67" t="s">
        <v>309</v>
      </c>
      <c r="Q225" s="68">
        <f>SUMIF(C14:C213,6,L14:L213)</f>
        <v>1302.5999999999999</v>
      </c>
    </row>
    <row r="226" spans="1:17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67" t="s">
        <v>310</v>
      </c>
      <c r="Q226" s="68">
        <f>SUMIF(C14:C213,7,L14:L213)</f>
        <v>76.099999999999994</v>
      </c>
    </row>
    <row r="227" spans="1:17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67" t="s">
        <v>312</v>
      </c>
      <c r="Q227" s="68">
        <f>SUMIF(C14:C213,8,L14:L213)</f>
        <v>2260.9</v>
      </c>
    </row>
    <row r="228" spans="1:17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67" t="s">
        <v>313</v>
      </c>
      <c r="Q228" s="68">
        <f>SUMIF(C14:C213,9,L14:L213)</f>
        <v>5937.6</v>
      </c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67" t="s">
        <v>314</v>
      </c>
      <c r="Q229" s="68">
        <f>SUMIF(C14:C213,10,L14:L213)</f>
        <v>3412.5</v>
      </c>
    </row>
    <row r="230" spans="1:17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2" t="s">
        <v>172</v>
      </c>
      <c r="Q230" s="73">
        <f>SUM(Q220:Q229)</f>
        <v>19538</v>
      </c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4"/>
      <c r="Q231" s="74"/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4"/>
      <c r="Q232" s="74">
        <f>Q230-L215</f>
        <v>0</v>
      </c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</sheetData>
  <mergeCells count="29">
    <mergeCell ref="B138:O138"/>
    <mergeCell ref="B142:O142"/>
    <mergeCell ref="B182:O182"/>
    <mergeCell ref="B187:O187"/>
    <mergeCell ref="B204:O204"/>
    <mergeCell ref="B5:O5"/>
    <mergeCell ref="B6:N6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B13:O13"/>
    <mergeCell ref="B84:O84"/>
    <mergeCell ref="B1:O1"/>
    <mergeCell ref="B2:O2"/>
    <mergeCell ref="B3:O3"/>
    <mergeCell ref="B4:O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58" t="s">
        <v>328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</row>
    <row r="2" spans="1:15" x14ac:dyDescent="0.25">
      <c r="B2" s="558" t="s">
        <v>450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</row>
    <row r="3" spans="1:15" x14ac:dyDescent="0.25">
      <c r="B3" s="558" t="s">
        <v>511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x14ac:dyDescent="0.25">
      <c r="B4" s="558" t="s">
        <v>339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</row>
    <row r="5" spans="1:15" x14ac:dyDescent="0.25">
      <c r="B5" s="602" t="s">
        <v>519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</row>
    <row r="6" spans="1:15" x14ac:dyDescent="0.25">
      <c r="B6" s="603" t="s">
        <v>520</v>
      </c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4"/>
    </row>
    <row r="7" spans="1:15" x14ac:dyDescent="0.25">
      <c r="B7" s="490"/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1:15" ht="31.5" customHeight="1" x14ac:dyDescent="0.25">
      <c r="A8" s="496" t="s">
        <v>458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409</v>
      </c>
    </row>
    <row r="10" spans="1:15" ht="15" customHeight="1" x14ac:dyDescent="0.25">
      <c r="A10" s="501" t="s">
        <v>5</v>
      </c>
      <c r="B10" s="504" t="s">
        <v>327</v>
      </c>
      <c r="C10" s="504" t="s">
        <v>54</v>
      </c>
      <c r="D10" s="517" t="s">
        <v>336</v>
      </c>
      <c r="E10" s="521" t="s">
        <v>194</v>
      </c>
      <c r="F10" s="521"/>
      <c r="G10" s="522"/>
      <c r="H10" s="507" t="s">
        <v>338</v>
      </c>
      <c r="I10" s="510" t="s">
        <v>194</v>
      </c>
      <c r="J10" s="511"/>
      <c r="K10" s="512"/>
      <c r="L10" s="516" t="s">
        <v>0</v>
      </c>
      <c r="M10" s="524" t="s">
        <v>194</v>
      </c>
      <c r="N10" s="525"/>
      <c r="O10" s="526"/>
    </row>
    <row r="11" spans="1:15" x14ac:dyDescent="0.25">
      <c r="A11" s="502"/>
      <c r="B11" s="505"/>
      <c r="C11" s="505"/>
      <c r="D11" s="518"/>
      <c r="E11" s="522" t="s">
        <v>1</v>
      </c>
      <c r="F11" s="530"/>
      <c r="G11" s="523" t="s">
        <v>2</v>
      </c>
      <c r="H11" s="508"/>
      <c r="I11" s="529" t="s">
        <v>1</v>
      </c>
      <c r="J11" s="529"/>
      <c r="K11" s="500" t="s">
        <v>2</v>
      </c>
      <c r="L11" s="516"/>
      <c r="M11" s="516" t="s">
        <v>1</v>
      </c>
      <c r="N11" s="516"/>
      <c r="O11" s="499" t="s">
        <v>2</v>
      </c>
    </row>
    <row r="12" spans="1:15" ht="30.75" customHeight="1" x14ac:dyDescent="0.25">
      <c r="A12" s="503"/>
      <c r="B12" s="506"/>
      <c r="C12" s="506"/>
      <c r="D12" s="519"/>
      <c r="E12" s="467" t="s">
        <v>3</v>
      </c>
      <c r="F12" s="468" t="s">
        <v>4</v>
      </c>
      <c r="G12" s="523"/>
      <c r="H12" s="509"/>
      <c r="I12" s="476" t="s">
        <v>3</v>
      </c>
      <c r="J12" s="470" t="s">
        <v>4</v>
      </c>
      <c r="K12" s="500"/>
      <c r="L12" s="516"/>
      <c r="M12" s="465" t="s">
        <v>3</v>
      </c>
      <c r="N12" s="469" t="s">
        <v>4</v>
      </c>
      <c r="O12" s="499"/>
    </row>
    <row r="13" spans="1:15" ht="15.95" customHeight="1" x14ac:dyDescent="0.25">
      <c r="A13" s="6" t="s">
        <v>71</v>
      </c>
      <c r="B13" s="513" t="s">
        <v>6</v>
      </c>
      <c r="C13" s="514"/>
      <c r="D13" s="514"/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5"/>
    </row>
    <row r="14" spans="1:15" ht="15" customHeight="1" x14ac:dyDescent="0.25">
      <c r="A14" s="139" t="s">
        <v>182</v>
      </c>
      <c r="B14" s="77" t="s">
        <v>20</v>
      </c>
      <c r="C14" s="140"/>
      <c r="D14" s="141">
        <f>SUM(D16:D31)</f>
        <v>351.59999999999997</v>
      </c>
      <c r="E14" s="141">
        <f>SUM(E16:E31)</f>
        <v>351.59999999999997</v>
      </c>
      <c r="F14" s="141">
        <f t="shared" ref="F14:O14" si="0">SUM(F16:F31)</f>
        <v>221.3</v>
      </c>
      <c r="G14" s="141">
        <f t="shared" si="0"/>
        <v>0</v>
      </c>
      <c r="H14" s="142">
        <f t="shared" si="0"/>
        <v>0</v>
      </c>
      <c r="I14" s="142">
        <f t="shared" si="0"/>
        <v>0</v>
      </c>
      <c r="J14" s="142">
        <f t="shared" si="0"/>
        <v>0</v>
      </c>
      <c r="K14" s="142">
        <f t="shared" si="0"/>
        <v>0</v>
      </c>
      <c r="L14" s="77">
        <f t="shared" si="0"/>
        <v>351.59999999999997</v>
      </c>
      <c r="M14" s="77">
        <f t="shared" si="0"/>
        <v>351.59999999999997</v>
      </c>
      <c r="N14" s="77">
        <f t="shared" si="0"/>
        <v>221.3</v>
      </c>
      <c r="O14" s="77">
        <f t="shared" si="0"/>
        <v>0</v>
      </c>
    </row>
    <row r="15" spans="1:15" ht="15" customHeight="1" x14ac:dyDescent="0.25">
      <c r="A15" s="143"/>
      <c r="B15" s="144" t="s">
        <v>194</v>
      </c>
      <c r="C15" s="145"/>
      <c r="D15" s="146"/>
      <c r="E15" s="146"/>
      <c r="F15" s="146"/>
      <c r="G15" s="146"/>
      <c r="H15" s="76"/>
      <c r="I15" s="76"/>
      <c r="J15" s="76"/>
      <c r="K15" s="76"/>
      <c r="L15" s="30"/>
      <c r="M15" s="30"/>
      <c r="N15" s="30"/>
      <c r="O15" s="30"/>
    </row>
    <row r="16" spans="1:15" ht="26.25" x14ac:dyDescent="0.25">
      <c r="A16" s="143"/>
      <c r="B16" s="147" t="s">
        <v>205</v>
      </c>
      <c r="C16" s="8" t="s">
        <v>9</v>
      </c>
      <c r="D16" s="9">
        <f>E16+G16</f>
        <v>0.8</v>
      </c>
      <c r="E16" s="9">
        <v>0.8</v>
      </c>
      <c r="F16" s="9">
        <v>0.6</v>
      </c>
      <c r="G16" s="9"/>
      <c r="H16" s="10">
        <f>I16+K16</f>
        <v>0</v>
      </c>
      <c r="I16" s="10"/>
      <c r="J16" s="10"/>
      <c r="K16" s="10"/>
      <c r="L16" s="12">
        <f>M16+O16</f>
        <v>0.8</v>
      </c>
      <c r="M16" s="12">
        <f>E16+I16</f>
        <v>0.8</v>
      </c>
      <c r="N16" s="12">
        <f>F16+J16</f>
        <v>0.6</v>
      </c>
      <c r="O16" s="12">
        <f>G16+K16</f>
        <v>0</v>
      </c>
    </row>
    <row r="17" spans="1:18" ht="15" customHeight="1" x14ac:dyDescent="0.25">
      <c r="A17" s="143"/>
      <c r="B17" s="148" t="s">
        <v>201</v>
      </c>
      <c r="C17" s="31" t="s">
        <v>9</v>
      </c>
      <c r="D17" s="17">
        <f>E17+G17</f>
        <v>30.6</v>
      </c>
      <c r="E17" s="17">
        <v>30.6</v>
      </c>
      <c r="F17" s="17">
        <v>23.4</v>
      </c>
      <c r="G17" s="17"/>
      <c r="H17" s="10">
        <f t="shared" ref="H17:H31" si="1">I17+K17</f>
        <v>0</v>
      </c>
      <c r="I17" s="10"/>
      <c r="J17" s="10"/>
      <c r="K17" s="10"/>
      <c r="L17" s="13">
        <f>M17+O17</f>
        <v>30.6</v>
      </c>
      <c r="M17" s="12">
        <f t="shared" ref="M17:O31" si="2">E17+I17</f>
        <v>30.6</v>
      </c>
      <c r="N17" s="12">
        <f t="shared" si="2"/>
        <v>23.4</v>
      </c>
      <c r="O17" s="12">
        <f t="shared" si="2"/>
        <v>0</v>
      </c>
    </row>
    <row r="18" spans="1:18" ht="26.25" x14ac:dyDescent="0.25">
      <c r="A18" s="143"/>
      <c r="B18" s="148" t="s">
        <v>207</v>
      </c>
      <c r="C18" s="31" t="s">
        <v>9</v>
      </c>
      <c r="D18" s="17">
        <f t="shared" ref="D18:D31" si="3">E18+G18</f>
        <v>8</v>
      </c>
      <c r="E18" s="17">
        <v>8</v>
      </c>
      <c r="F18" s="17">
        <v>6.1</v>
      </c>
      <c r="G18" s="17"/>
      <c r="H18" s="10">
        <f t="shared" si="1"/>
        <v>0</v>
      </c>
      <c r="I18" s="11"/>
      <c r="J18" s="11"/>
      <c r="K18" s="11"/>
      <c r="L18" s="13">
        <f t="shared" ref="L18:L31" si="4">M18+O18</f>
        <v>8</v>
      </c>
      <c r="M18" s="13">
        <f t="shared" si="2"/>
        <v>8</v>
      </c>
      <c r="N18" s="13">
        <f t="shared" si="2"/>
        <v>6.1</v>
      </c>
      <c r="O18" s="13">
        <f t="shared" si="2"/>
        <v>0</v>
      </c>
    </row>
    <row r="19" spans="1:18" ht="26.25" x14ac:dyDescent="0.25">
      <c r="A19" s="143"/>
      <c r="B19" s="148" t="s">
        <v>203</v>
      </c>
      <c r="C19" s="31" t="s">
        <v>9</v>
      </c>
      <c r="D19" s="17">
        <f t="shared" si="3"/>
        <v>26.1</v>
      </c>
      <c r="E19" s="17">
        <v>26.1</v>
      </c>
      <c r="F19" s="17">
        <v>16.100000000000001</v>
      </c>
      <c r="G19" s="17"/>
      <c r="H19" s="10">
        <f t="shared" si="1"/>
        <v>0</v>
      </c>
      <c r="I19" s="11"/>
      <c r="J19" s="11"/>
      <c r="K19" s="11"/>
      <c r="L19" s="13">
        <f t="shared" si="4"/>
        <v>26.1</v>
      </c>
      <c r="M19" s="13">
        <f t="shared" si="2"/>
        <v>26.1</v>
      </c>
      <c r="N19" s="13">
        <f t="shared" si="2"/>
        <v>16.100000000000001</v>
      </c>
      <c r="O19" s="13">
        <f t="shared" si="2"/>
        <v>0</v>
      </c>
    </row>
    <row r="20" spans="1:18" ht="15" customHeight="1" x14ac:dyDescent="0.25">
      <c r="A20" s="143"/>
      <c r="B20" s="488" t="s">
        <v>208</v>
      </c>
      <c r="C20" s="31" t="s">
        <v>9</v>
      </c>
      <c r="D20" s="17">
        <f t="shared" si="3"/>
        <v>94.3</v>
      </c>
      <c r="E20" s="17">
        <v>94.3</v>
      </c>
      <c r="F20" s="17">
        <v>68.5</v>
      </c>
      <c r="G20" s="17"/>
      <c r="H20" s="10">
        <f t="shared" si="1"/>
        <v>0</v>
      </c>
      <c r="I20" s="11"/>
      <c r="J20" s="11"/>
      <c r="K20" s="11"/>
      <c r="L20" s="13">
        <f t="shared" si="4"/>
        <v>94.3</v>
      </c>
      <c r="M20" s="13">
        <f t="shared" si="2"/>
        <v>94.3</v>
      </c>
      <c r="N20" s="13">
        <f t="shared" si="2"/>
        <v>68.5</v>
      </c>
      <c r="O20" s="13">
        <f t="shared" si="2"/>
        <v>0</v>
      </c>
    </row>
    <row r="21" spans="1:18" ht="15" customHeight="1" x14ac:dyDescent="0.25">
      <c r="A21" s="143"/>
      <c r="B21" s="488" t="s">
        <v>209</v>
      </c>
      <c r="C21" s="31" t="s">
        <v>9</v>
      </c>
      <c r="D21" s="17">
        <f t="shared" si="3"/>
        <v>13.8</v>
      </c>
      <c r="E21" s="17">
        <v>13.8</v>
      </c>
      <c r="F21" s="17">
        <v>9.9</v>
      </c>
      <c r="G21" s="17"/>
      <c r="H21" s="10">
        <f t="shared" si="1"/>
        <v>0</v>
      </c>
      <c r="I21" s="11"/>
      <c r="J21" s="11"/>
      <c r="K21" s="11"/>
      <c r="L21" s="13">
        <f t="shared" si="4"/>
        <v>13.8</v>
      </c>
      <c r="M21" s="13">
        <f t="shared" si="2"/>
        <v>13.8</v>
      </c>
      <c r="N21" s="13">
        <f t="shared" si="2"/>
        <v>9.9</v>
      </c>
      <c r="O21" s="13">
        <f t="shared" si="2"/>
        <v>0</v>
      </c>
    </row>
    <row r="22" spans="1:18" ht="26.25" x14ac:dyDescent="0.25">
      <c r="A22" s="143"/>
      <c r="B22" s="148" t="s">
        <v>202</v>
      </c>
      <c r="C22" s="31" t="s">
        <v>9</v>
      </c>
      <c r="D22" s="17">
        <f t="shared" si="3"/>
        <v>10</v>
      </c>
      <c r="E22" s="17">
        <v>10</v>
      </c>
      <c r="F22" s="17">
        <v>7.6</v>
      </c>
      <c r="G22" s="17"/>
      <c r="H22" s="10">
        <f t="shared" si="1"/>
        <v>0</v>
      </c>
      <c r="I22" s="11"/>
      <c r="J22" s="11"/>
      <c r="K22" s="11"/>
      <c r="L22" s="13">
        <f t="shared" si="4"/>
        <v>10</v>
      </c>
      <c r="M22" s="13">
        <f t="shared" si="2"/>
        <v>10</v>
      </c>
      <c r="N22" s="13">
        <f t="shared" si="2"/>
        <v>7.6</v>
      </c>
      <c r="O22" s="13">
        <f t="shared" si="2"/>
        <v>0</v>
      </c>
    </row>
    <row r="23" spans="1:18" ht="39" x14ac:dyDescent="0.25">
      <c r="A23" s="143"/>
      <c r="B23" s="148" t="s">
        <v>464</v>
      </c>
      <c r="C23" s="31" t="s">
        <v>9</v>
      </c>
      <c r="D23" s="17">
        <f t="shared" si="3"/>
        <v>12.1</v>
      </c>
      <c r="E23" s="17">
        <v>12.1</v>
      </c>
      <c r="F23" s="17">
        <v>2.9</v>
      </c>
      <c r="G23" s="17"/>
      <c r="H23" s="10">
        <f t="shared" si="1"/>
        <v>0</v>
      </c>
      <c r="I23" s="11"/>
      <c r="J23" s="11"/>
      <c r="K23" s="11"/>
      <c r="L23" s="13">
        <f t="shared" si="4"/>
        <v>12.1</v>
      </c>
      <c r="M23" s="13">
        <f>E23+I23</f>
        <v>12.1</v>
      </c>
      <c r="N23" s="13">
        <f t="shared" si="2"/>
        <v>2.9</v>
      </c>
      <c r="O23" s="13">
        <f t="shared" si="2"/>
        <v>0</v>
      </c>
    </row>
    <row r="24" spans="1:18" ht="26.25" x14ac:dyDescent="0.25">
      <c r="A24" s="143"/>
      <c r="B24" s="148" t="s">
        <v>224</v>
      </c>
      <c r="C24" s="31" t="s">
        <v>9</v>
      </c>
      <c r="D24" s="17">
        <f t="shared" si="3"/>
        <v>0.6</v>
      </c>
      <c r="E24" s="17">
        <v>0.6</v>
      </c>
      <c r="F24" s="17">
        <v>0.5</v>
      </c>
      <c r="G24" s="17"/>
      <c r="H24" s="10">
        <f t="shared" si="1"/>
        <v>0</v>
      </c>
      <c r="I24" s="11"/>
      <c r="J24" s="11"/>
      <c r="K24" s="11"/>
      <c r="L24" s="13">
        <f t="shared" si="4"/>
        <v>0.6</v>
      </c>
      <c r="M24" s="13">
        <f t="shared" ref="M24:M31" si="5">E24+I24</f>
        <v>0.6</v>
      </c>
      <c r="N24" s="13">
        <f t="shared" si="2"/>
        <v>0.5</v>
      </c>
      <c r="O24" s="13">
        <f t="shared" si="2"/>
        <v>0</v>
      </c>
    </row>
    <row r="25" spans="1:18" ht="15" customHeight="1" x14ac:dyDescent="0.25">
      <c r="A25" s="143"/>
      <c r="B25" s="148" t="s">
        <v>206</v>
      </c>
      <c r="C25" s="31" t="s">
        <v>23</v>
      </c>
      <c r="D25" s="17">
        <f t="shared" si="3"/>
        <v>16.7</v>
      </c>
      <c r="E25" s="17">
        <v>16.7</v>
      </c>
      <c r="F25" s="17">
        <v>11.3</v>
      </c>
      <c r="G25" s="17"/>
      <c r="H25" s="10">
        <f t="shared" si="1"/>
        <v>0</v>
      </c>
      <c r="I25" s="11"/>
      <c r="J25" s="11"/>
      <c r="K25" s="11"/>
      <c r="L25" s="13">
        <f t="shared" si="4"/>
        <v>16.7</v>
      </c>
      <c r="M25" s="13">
        <f t="shared" si="5"/>
        <v>16.7</v>
      </c>
      <c r="N25" s="13">
        <f t="shared" si="2"/>
        <v>11.3</v>
      </c>
      <c r="O25" s="13">
        <f t="shared" si="2"/>
        <v>0</v>
      </c>
    </row>
    <row r="26" spans="1:18" ht="15" customHeight="1" x14ac:dyDescent="0.25">
      <c r="A26" s="143"/>
      <c r="B26" s="488" t="s">
        <v>198</v>
      </c>
      <c r="C26" s="31" t="s">
        <v>23</v>
      </c>
      <c r="D26" s="17">
        <f t="shared" si="3"/>
        <v>7.6</v>
      </c>
      <c r="E26" s="17">
        <v>7.6</v>
      </c>
      <c r="F26" s="17">
        <v>5.2</v>
      </c>
      <c r="G26" s="17"/>
      <c r="H26" s="10">
        <f t="shared" si="1"/>
        <v>0</v>
      </c>
      <c r="I26" s="11"/>
      <c r="J26" s="11"/>
      <c r="K26" s="11"/>
      <c r="L26" s="13">
        <f t="shared" si="4"/>
        <v>7.6</v>
      </c>
      <c r="M26" s="13">
        <f t="shared" si="5"/>
        <v>7.6</v>
      </c>
      <c r="N26" s="13">
        <f t="shared" si="2"/>
        <v>5.2</v>
      </c>
      <c r="O26" s="13">
        <f t="shared" si="2"/>
        <v>0</v>
      </c>
    </row>
    <row r="27" spans="1:18" ht="15" customHeight="1" x14ac:dyDescent="0.25">
      <c r="A27" s="143"/>
      <c r="B27" s="148" t="s">
        <v>212</v>
      </c>
      <c r="C27" s="31" t="s">
        <v>25</v>
      </c>
      <c r="D27" s="17">
        <f t="shared" si="3"/>
        <v>100.8</v>
      </c>
      <c r="E27" s="17">
        <v>100.8</v>
      </c>
      <c r="F27" s="17">
        <v>54.4</v>
      </c>
      <c r="G27" s="17"/>
      <c r="H27" s="10">
        <f t="shared" si="1"/>
        <v>0</v>
      </c>
      <c r="I27" s="11"/>
      <c r="J27" s="11"/>
      <c r="K27" s="11"/>
      <c r="L27" s="13">
        <f t="shared" si="4"/>
        <v>100.8</v>
      </c>
      <c r="M27" s="13">
        <f t="shared" si="5"/>
        <v>100.8</v>
      </c>
      <c r="N27" s="13">
        <f t="shared" si="2"/>
        <v>54.4</v>
      </c>
      <c r="O27" s="13">
        <f t="shared" si="2"/>
        <v>0</v>
      </c>
    </row>
    <row r="28" spans="1:18" ht="39" hidden="1" x14ac:dyDescent="0.25">
      <c r="A28" s="143"/>
      <c r="B28" s="148" t="s">
        <v>214</v>
      </c>
      <c r="C28" s="31" t="s">
        <v>24</v>
      </c>
      <c r="D28" s="17">
        <f t="shared" si="3"/>
        <v>0</v>
      </c>
      <c r="E28" s="17"/>
      <c r="F28" s="17"/>
      <c r="G28" s="17"/>
      <c r="H28" s="10">
        <f t="shared" si="1"/>
        <v>0</v>
      </c>
      <c r="I28" s="11"/>
      <c r="J28" s="11"/>
      <c r="K28" s="11"/>
      <c r="L28" s="13">
        <f t="shared" si="4"/>
        <v>0</v>
      </c>
      <c r="M28" s="13">
        <f t="shared" si="5"/>
        <v>0</v>
      </c>
      <c r="N28" s="13">
        <f t="shared" si="2"/>
        <v>0</v>
      </c>
      <c r="O28" s="13">
        <f t="shared" si="2"/>
        <v>0</v>
      </c>
      <c r="R28" s="2" t="e">
        <f>L120-#REF!</f>
        <v>#REF!</v>
      </c>
    </row>
    <row r="29" spans="1:18" ht="27.75" customHeight="1" x14ac:dyDescent="0.25">
      <c r="A29" s="143"/>
      <c r="B29" s="488" t="s">
        <v>210</v>
      </c>
      <c r="C29" s="31" t="s">
        <v>24</v>
      </c>
      <c r="D29" s="17">
        <f t="shared" si="3"/>
        <v>6.1</v>
      </c>
      <c r="E29" s="17">
        <v>6.1</v>
      </c>
      <c r="F29" s="17"/>
      <c r="G29" s="17"/>
      <c r="H29" s="10">
        <f t="shared" si="1"/>
        <v>0</v>
      </c>
      <c r="I29" s="11"/>
      <c r="J29" s="11"/>
      <c r="K29" s="11"/>
      <c r="L29" s="13">
        <f t="shared" si="4"/>
        <v>6.1</v>
      </c>
      <c r="M29" s="13">
        <f t="shared" si="5"/>
        <v>6.1</v>
      </c>
      <c r="N29" s="13">
        <f t="shared" si="2"/>
        <v>0</v>
      </c>
      <c r="O29" s="13">
        <f t="shared" si="2"/>
        <v>0</v>
      </c>
    </row>
    <row r="30" spans="1:18" ht="16.5" customHeight="1" x14ac:dyDescent="0.25">
      <c r="A30" s="143"/>
      <c r="B30" s="488" t="s">
        <v>211</v>
      </c>
      <c r="C30" s="31" t="s">
        <v>24</v>
      </c>
      <c r="D30" s="17">
        <f t="shared" si="3"/>
        <v>11.7</v>
      </c>
      <c r="E30" s="17">
        <v>11.7</v>
      </c>
      <c r="F30" s="17">
        <v>7.2</v>
      </c>
      <c r="G30" s="17"/>
      <c r="H30" s="10">
        <f t="shared" si="1"/>
        <v>0</v>
      </c>
      <c r="I30" s="11"/>
      <c r="J30" s="11"/>
      <c r="K30" s="11"/>
      <c r="L30" s="13">
        <f t="shared" si="4"/>
        <v>11.7</v>
      </c>
      <c r="M30" s="13">
        <f t="shared" si="5"/>
        <v>11.7</v>
      </c>
      <c r="N30" s="13">
        <f t="shared" si="2"/>
        <v>7.2</v>
      </c>
      <c r="O30" s="13">
        <f t="shared" si="2"/>
        <v>0</v>
      </c>
    </row>
    <row r="31" spans="1:18" ht="15" customHeight="1" x14ac:dyDescent="0.25">
      <c r="A31" s="143"/>
      <c r="B31" s="488" t="s">
        <v>213</v>
      </c>
      <c r="C31" s="31" t="s">
        <v>24</v>
      </c>
      <c r="D31" s="17">
        <f t="shared" si="3"/>
        <v>12.4</v>
      </c>
      <c r="E31" s="17">
        <v>12.4</v>
      </c>
      <c r="F31" s="17">
        <v>7.6</v>
      </c>
      <c r="G31" s="17"/>
      <c r="H31" s="10">
        <f t="shared" si="1"/>
        <v>0</v>
      </c>
      <c r="I31" s="11"/>
      <c r="J31" s="11"/>
      <c r="K31" s="11"/>
      <c r="L31" s="13">
        <f t="shared" si="4"/>
        <v>12.4</v>
      </c>
      <c r="M31" s="13">
        <f t="shared" si="5"/>
        <v>12.4</v>
      </c>
      <c r="N31" s="13">
        <f t="shared" si="2"/>
        <v>7.6</v>
      </c>
      <c r="O31" s="13">
        <f t="shared" si="2"/>
        <v>0</v>
      </c>
    </row>
    <row r="32" spans="1:18" ht="15" customHeight="1" x14ac:dyDescent="0.25">
      <c r="A32" s="139" t="s">
        <v>72</v>
      </c>
      <c r="B32" s="30" t="s">
        <v>7</v>
      </c>
      <c r="C32" s="149"/>
      <c r="D32" s="146">
        <f>SUM(D34:D35)</f>
        <v>10.700000000000001</v>
      </c>
      <c r="E32" s="146">
        <f>SUM(E34:E35)</f>
        <v>10.700000000000001</v>
      </c>
      <c r="F32" s="146">
        <f>SUM(F34:F35)</f>
        <v>7.3</v>
      </c>
      <c r="G32" s="146">
        <f>SUM(G34:G35)</f>
        <v>0</v>
      </c>
      <c r="H32" s="76">
        <f t="shared" ref="H32:O32" si="6">SUM(H34:H35)</f>
        <v>0</v>
      </c>
      <c r="I32" s="76">
        <f t="shared" si="6"/>
        <v>0</v>
      </c>
      <c r="J32" s="76">
        <f t="shared" si="6"/>
        <v>0</v>
      </c>
      <c r="K32" s="76">
        <f t="shared" si="6"/>
        <v>0</v>
      </c>
      <c r="L32" s="30">
        <f t="shared" si="6"/>
        <v>10.700000000000001</v>
      </c>
      <c r="M32" s="30">
        <f t="shared" si="6"/>
        <v>10.700000000000001</v>
      </c>
      <c r="N32" s="30">
        <f t="shared" si="6"/>
        <v>7.3</v>
      </c>
      <c r="O32" s="30">
        <f t="shared" si="6"/>
        <v>0</v>
      </c>
    </row>
    <row r="33" spans="1:15" ht="15" customHeight="1" x14ac:dyDescent="0.25">
      <c r="A33" s="143"/>
      <c r="B33" s="144" t="s">
        <v>194</v>
      </c>
      <c r="C33" s="145"/>
      <c r="D33" s="146"/>
      <c r="E33" s="146"/>
      <c r="F33" s="146"/>
      <c r="G33" s="146"/>
      <c r="H33" s="76"/>
      <c r="I33" s="76"/>
      <c r="J33" s="76"/>
      <c r="K33" s="76"/>
      <c r="L33" s="30"/>
      <c r="M33" s="30"/>
      <c r="N33" s="30"/>
      <c r="O33" s="30"/>
    </row>
    <row r="34" spans="1:15" ht="15" customHeight="1" x14ac:dyDescent="0.25">
      <c r="A34" s="143"/>
      <c r="B34" s="147" t="s">
        <v>212</v>
      </c>
      <c r="C34" s="8" t="s">
        <v>25</v>
      </c>
      <c r="D34" s="9">
        <f>E34+G34</f>
        <v>10.3</v>
      </c>
      <c r="E34" s="9">
        <v>10.3</v>
      </c>
      <c r="F34" s="9">
        <v>7</v>
      </c>
      <c r="G34" s="9"/>
      <c r="H34" s="10">
        <f>I34+K34</f>
        <v>0</v>
      </c>
      <c r="I34" s="10"/>
      <c r="J34" s="10"/>
      <c r="K34" s="10"/>
      <c r="L34" s="12">
        <f>M34+O34</f>
        <v>10.3</v>
      </c>
      <c r="M34" s="12">
        <f>E34+I34</f>
        <v>10.3</v>
      </c>
      <c r="N34" s="12">
        <f>F34+J34</f>
        <v>7</v>
      </c>
      <c r="O34" s="12">
        <f>G34+K34</f>
        <v>0</v>
      </c>
    </row>
    <row r="35" spans="1:15" ht="39" x14ac:dyDescent="0.25">
      <c r="A35" s="143"/>
      <c r="B35" s="148" t="s">
        <v>215</v>
      </c>
      <c r="C35" s="31" t="s">
        <v>25</v>
      </c>
      <c r="D35" s="17">
        <f>E35+G35</f>
        <v>0.4</v>
      </c>
      <c r="E35" s="17">
        <v>0.4</v>
      </c>
      <c r="F35" s="17">
        <v>0.3</v>
      </c>
      <c r="G35" s="17"/>
      <c r="H35" s="11">
        <f>I35+K35</f>
        <v>0</v>
      </c>
      <c r="I35" s="11"/>
      <c r="J35" s="11"/>
      <c r="K35" s="11"/>
      <c r="L35" s="13">
        <f>M35+O35</f>
        <v>0.4</v>
      </c>
      <c r="M35" s="13">
        <f>E35+H35</f>
        <v>0.4</v>
      </c>
      <c r="N35" s="13">
        <f>F35+I35</f>
        <v>0.3</v>
      </c>
      <c r="O35" s="13">
        <f>G35+J35</f>
        <v>0</v>
      </c>
    </row>
    <row r="36" spans="1:15" ht="15" customHeight="1" x14ac:dyDescent="0.25">
      <c r="A36" s="139" t="s">
        <v>73</v>
      </c>
      <c r="B36" s="30" t="s">
        <v>10</v>
      </c>
      <c r="C36" s="149"/>
      <c r="D36" s="146">
        <f>SUM(D38:D39)</f>
        <v>10.3</v>
      </c>
      <c r="E36" s="146">
        <f>SUM(E38:E39)</f>
        <v>10.3</v>
      </c>
      <c r="F36" s="146">
        <f>SUM(F38:F39)</f>
        <v>7.3000000000000007</v>
      </c>
      <c r="G36" s="146">
        <f>SUM(G38:G39)</f>
        <v>0</v>
      </c>
      <c r="H36" s="76">
        <f>SUM(H38:H39)</f>
        <v>0</v>
      </c>
      <c r="I36" s="76">
        <f t="shared" ref="I36:K36" si="7">SUM(I38:I39)</f>
        <v>0</v>
      </c>
      <c r="J36" s="76">
        <f t="shared" si="7"/>
        <v>0</v>
      </c>
      <c r="K36" s="76">
        <f t="shared" si="7"/>
        <v>0</v>
      </c>
      <c r="L36" s="30">
        <f>SUM(L38:L39)</f>
        <v>10.3</v>
      </c>
      <c r="M36" s="30">
        <f>SUM(M38:M39)</f>
        <v>10.3</v>
      </c>
      <c r="N36" s="30">
        <f>SUM(N38:N39)</f>
        <v>7.3000000000000007</v>
      </c>
      <c r="O36" s="30">
        <f>SUM(O38:O39)</f>
        <v>0</v>
      </c>
    </row>
    <row r="37" spans="1:15" ht="15" customHeight="1" x14ac:dyDescent="0.25">
      <c r="A37" s="143"/>
      <c r="B37" s="144" t="s">
        <v>194</v>
      </c>
      <c r="C37" s="145"/>
      <c r="D37" s="146">
        <f>E37+G37</f>
        <v>0</v>
      </c>
      <c r="E37" s="146"/>
      <c r="F37" s="146"/>
      <c r="G37" s="146"/>
      <c r="H37" s="76">
        <f>I37+K37</f>
        <v>0</v>
      </c>
      <c r="I37" s="76"/>
      <c r="J37" s="76"/>
      <c r="K37" s="76"/>
      <c r="L37" s="30">
        <f>M37+O37</f>
        <v>0</v>
      </c>
      <c r="M37" s="30"/>
      <c r="N37" s="30"/>
      <c r="O37" s="30"/>
    </row>
    <row r="38" spans="1:15" ht="15" customHeight="1" x14ac:dyDescent="0.25">
      <c r="A38" s="143"/>
      <c r="B38" s="147" t="s">
        <v>212</v>
      </c>
      <c r="C38" s="8" t="s">
        <v>25</v>
      </c>
      <c r="D38" s="9">
        <f>E38+G38</f>
        <v>9.8000000000000007</v>
      </c>
      <c r="E38" s="9">
        <v>9.8000000000000007</v>
      </c>
      <c r="F38" s="9">
        <v>6.9</v>
      </c>
      <c r="G38" s="9"/>
      <c r="H38" s="10">
        <f>I38+K38</f>
        <v>0</v>
      </c>
      <c r="I38" s="10"/>
      <c r="J38" s="10"/>
      <c r="K38" s="10"/>
      <c r="L38" s="12">
        <f>M38+O38</f>
        <v>9.8000000000000007</v>
      </c>
      <c r="M38" s="12">
        <f>E38+I38</f>
        <v>9.8000000000000007</v>
      </c>
      <c r="N38" s="12">
        <f>F38+J38</f>
        <v>6.9</v>
      </c>
      <c r="O38" s="12">
        <f>G38+K38</f>
        <v>0</v>
      </c>
    </row>
    <row r="39" spans="1:15" ht="39" x14ac:dyDescent="0.25">
      <c r="A39" s="143"/>
      <c r="B39" s="148" t="s">
        <v>215</v>
      </c>
      <c r="C39" s="31" t="s">
        <v>25</v>
      </c>
      <c r="D39" s="17">
        <f>E39+G39</f>
        <v>0.5</v>
      </c>
      <c r="E39" s="17">
        <v>0.5</v>
      </c>
      <c r="F39" s="17">
        <v>0.4</v>
      </c>
      <c r="G39" s="17"/>
      <c r="H39" s="11">
        <f>I39+K39</f>
        <v>0</v>
      </c>
      <c r="I39" s="11"/>
      <c r="J39" s="11"/>
      <c r="K39" s="11"/>
      <c r="L39" s="13">
        <f>M39+O39</f>
        <v>0.5</v>
      </c>
      <c r="M39" s="13">
        <f>E39+H39</f>
        <v>0.5</v>
      </c>
      <c r="N39" s="13">
        <f>F39+I39</f>
        <v>0.4</v>
      </c>
      <c r="O39" s="13">
        <f>G39+J39</f>
        <v>0</v>
      </c>
    </row>
    <row r="40" spans="1:15" ht="15" customHeight="1" x14ac:dyDescent="0.25">
      <c r="A40" s="139" t="s">
        <v>74</v>
      </c>
      <c r="B40" s="30" t="s">
        <v>11</v>
      </c>
      <c r="C40" s="149"/>
      <c r="D40" s="146">
        <f>SUM(D42:D43)</f>
        <v>11.5</v>
      </c>
      <c r="E40" s="146">
        <f>SUM(E42:E43)</f>
        <v>11.5</v>
      </c>
      <c r="F40" s="146">
        <f>SUM(F42:F43)</f>
        <v>7.9</v>
      </c>
      <c r="G40" s="146">
        <f>SUM(G42:G43)</f>
        <v>0</v>
      </c>
      <c r="H40" s="76">
        <f>SUM(H42:H43)</f>
        <v>0</v>
      </c>
      <c r="I40" s="76">
        <f t="shared" ref="I40:J40" si="8">SUM(I42:I43)</f>
        <v>0</v>
      </c>
      <c r="J40" s="76">
        <f t="shared" si="8"/>
        <v>0</v>
      </c>
      <c r="K40" s="76">
        <f>SUM(K42:K43)</f>
        <v>0</v>
      </c>
      <c r="L40" s="30">
        <f>SUM(L42:L43)</f>
        <v>11.5</v>
      </c>
      <c r="M40" s="30">
        <f>SUM(M42:M43)</f>
        <v>11.5</v>
      </c>
      <c r="N40" s="30">
        <f>SUM(N42:N43)</f>
        <v>7.9</v>
      </c>
      <c r="O40" s="30">
        <f>SUM(O42:O43)</f>
        <v>0</v>
      </c>
    </row>
    <row r="41" spans="1:15" ht="15" customHeight="1" x14ac:dyDescent="0.25">
      <c r="A41" s="143"/>
      <c r="B41" s="144" t="s">
        <v>194</v>
      </c>
      <c r="C41" s="145"/>
      <c r="D41" s="146">
        <f>E41+G41</f>
        <v>0</v>
      </c>
      <c r="E41" s="146"/>
      <c r="F41" s="146"/>
      <c r="G41" s="146"/>
      <c r="H41" s="76">
        <f>I41+K41</f>
        <v>0</v>
      </c>
      <c r="I41" s="76"/>
      <c r="J41" s="76"/>
      <c r="K41" s="76"/>
      <c r="L41" s="30">
        <f>M41+O41</f>
        <v>0</v>
      </c>
      <c r="M41" s="30"/>
      <c r="N41" s="30"/>
      <c r="O41" s="30"/>
    </row>
    <row r="42" spans="1:15" ht="15" customHeight="1" x14ac:dyDescent="0.25">
      <c r="A42" s="143"/>
      <c r="B42" s="147" t="s">
        <v>212</v>
      </c>
      <c r="C42" s="8" t="s">
        <v>25</v>
      </c>
      <c r="D42" s="9">
        <f>E42+G42</f>
        <v>10.9</v>
      </c>
      <c r="E42" s="9">
        <v>10.9</v>
      </c>
      <c r="F42" s="9">
        <v>7.5</v>
      </c>
      <c r="G42" s="9"/>
      <c r="H42" s="10">
        <f>I42+K42</f>
        <v>0</v>
      </c>
      <c r="I42" s="10"/>
      <c r="J42" s="10"/>
      <c r="K42" s="10"/>
      <c r="L42" s="12">
        <f>M42+O42</f>
        <v>10.9</v>
      </c>
      <c r="M42" s="12">
        <f>E42+I42</f>
        <v>10.9</v>
      </c>
      <c r="N42" s="12">
        <f>F42+J42</f>
        <v>7.5</v>
      </c>
      <c r="O42" s="12">
        <f>G42+K42</f>
        <v>0</v>
      </c>
    </row>
    <row r="43" spans="1:15" ht="39" x14ac:dyDescent="0.25">
      <c r="A43" s="150"/>
      <c r="B43" s="151" t="s">
        <v>215</v>
      </c>
      <c r="C43" s="31" t="s">
        <v>25</v>
      </c>
      <c r="D43" s="17">
        <f>E43+G43</f>
        <v>0.6</v>
      </c>
      <c r="E43" s="17">
        <v>0.6</v>
      </c>
      <c r="F43" s="17">
        <v>0.4</v>
      </c>
      <c r="G43" s="17"/>
      <c r="H43" s="11">
        <f>I43+K43</f>
        <v>0</v>
      </c>
      <c r="I43" s="11"/>
      <c r="J43" s="11"/>
      <c r="K43" s="11"/>
      <c r="L43" s="13">
        <f>M43+O43</f>
        <v>0.6</v>
      </c>
      <c r="M43" s="13">
        <f>E43+H43</f>
        <v>0.6</v>
      </c>
      <c r="N43" s="13">
        <f>F43+I43</f>
        <v>0.4</v>
      </c>
      <c r="O43" s="13">
        <f>G43+J43</f>
        <v>0</v>
      </c>
    </row>
    <row r="44" spans="1:15" ht="15" customHeight="1" x14ac:dyDescent="0.25">
      <c r="A44" s="139" t="s">
        <v>75</v>
      </c>
      <c r="B44" s="30" t="s">
        <v>12</v>
      </c>
      <c r="C44" s="149"/>
      <c r="D44" s="146">
        <f>SUM(D46:D47)</f>
        <v>7.8</v>
      </c>
      <c r="E44" s="146">
        <f>SUM(E46:E47)</f>
        <v>7.8</v>
      </c>
      <c r="F44" s="146">
        <f>SUM(F46:F47)</f>
        <v>5.4</v>
      </c>
      <c r="G44" s="146">
        <f>SUM(G46:G47)</f>
        <v>0</v>
      </c>
      <c r="H44" s="76">
        <f>SUM(H46:H47)</f>
        <v>0</v>
      </c>
      <c r="I44" s="76">
        <f t="shared" ref="I44:K44" si="9">SUM(I46:I47)</f>
        <v>0</v>
      </c>
      <c r="J44" s="76">
        <f t="shared" si="9"/>
        <v>0</v>
      </c>
      <c r="K44" s="76">
        <f t="shared" si="9"/>
        <v>0</v>
      </c>
      <c r="L44" s="30">
        <f>SUM(L46:L47)</f>
        <v>7.8</v>
      </c>
      <c r="M44" s="30">
        <f>SUM(M46:M47)</f>
        <v>7.8</v>
      </c>
      <c r="N44" s="30">
        <f>SUM(N46:N47)</f>
        <v>5.4</v>
      </c>
      <c r="O44" s="30">
        <f>SUM(O46:O47)</f>
        <v>0</v>
      </c>
    </row>
    <row r="45" spans="1:15" ht="15" customHeight="1" x14ac:dyDescent="0.25">
      <c r="A45" s="143"/>
      <c r="B45" s="144" t="s">
        <v>194</v>
      </c>
      <c r="C45" s="145"/>
      <c r="D45" s="146">
        <f>E45+G45</f>
        <v>0</v>
      </c>
      <c r="E45" s="146"/>
      <c r="F45" s="146"/>
      <c r="G45" s="146"/>
      <c r="H45" s="76">
        <f>I45+K45</f>
        <v>0</v>
      </c>
      <c r="I45" s="76"/>
      <c r="J45" s="76"/>
      <c r="K45" s="76"/>
      <c r="L45" s="30">
        <f>M45+O45</f>
        <v>0</v>
      </c>
      <c r="M45" s="30"/>
      <c r="N45" s="30"/>
      <c r="O45" s="30"/>
    </row>
    <row r="46" spans="1:15" ht="15" customHeight="1" x14ac:dyDescent="0.25">
      <c r="A46" s="143"/>
      <c r="B46" s="147" t="s">
        <v>212</v>
      </c>
      <c r="C46" s="8" t="s">
        <v>25</v>
      </c>
      <c r="D46" s="9">
        <f>E46+G46</f>
        <v>7.3</v>
      </c>
      <c r="E46" s="9">
        <v>7.3</v>
      </c>
      <c r="F46" s="9">
        <v>5</v>
      </c>
      <c r="G46" s="9"/>
      <c r="H46" s="10">
        <f>I46+K46</f>
        <v>0</v>
      </c>
      <c r="I46" s="10"/>
      <c r="J46" s="10"/>
      <c r="K46" s="10"/>
      <c r="L46" s="12">
        <f>M46+O46</f>
        <v>7.3</v>
      </c>
      <c r="M46" s="12">
        <f t="shared" ref="M46:O47" si="10">E46+I46</f>
        <v>7.3</v>
      </c>
      <c r="N46" s="12">
        <f t="shared" si="10"/>
        <v>5</v>
      </c>
      <c r="O46" s="12">
        <f t="shared" si="10"/>
        <v>0</v>
      </c>
    </row>
    <row r="47" spans="1:15" ht="39" x14ac:dyDescent="0.25">
      <c r="A47" s="143"/>
      <c r="B47" s="148" t="s">
        <v>215</v>
      </c>
      <c r="C47" s="31" t="s">
        <v>25</v>
      </c>
      <c r="D47" s="17">
        <f>E47+G47</f>
        <v>0.5</v>
      </c>
      <c r="E47" s="17">
        <v>0.5</v>
      </c>
      <c r="F47" s="17">
        <v>0.4</v>
      </c>
      <c r="G47" s="17"/>
      <c r="H47" s="11">
        <f>I47+K47</f>
        <v>0</v>
      </c>
      <c r="I47" s="11"/>
      <c r="J47" s="11"/>
      <c r="K47" s="11"/>
      <c r="L47" s="12">
        <f>M47+O47</f>
        <v>0.5</v>
      </c>
      <c r="M47" s="12">
        <f t="shared" si="10"/>
        <v>0.5</v>
      </c>
      <c r="N47" s="12">
        <f t="shared" si="10"/>
        <v>0.4</v>
      </c>
      <c r="O47" s="12">
        <f t="shared" si="10"/>
        <v>0</v>
      </c>
    </row>
    <row r="48" spans="1:15" ht="15" customHeight="1" x14ac:dyDescent="0.25">
      <c r="A48" s="139" t="s">
        <v>76</v>
      </c>
      <c r="B48" s="30" t="s">
        <v>13</v>
      </c>
      <c r="C48" s="149"/>
      <c r="D48" s="146">
        <f>SUM(D50:D51)</f>
        <v>10.7</v>
      </c>
      <c r="E48" s="146">
        <f>SUM(E50:E51)</f>
        <v>10.7</v>
      </c>
      <c r="F48" s="146">
        <f>SUM(F50:F51)</f>
        <v>7.5</v>
      </c>
      <c r="G48" s="146">
        <f>SUM(G50:G51)</f>
        <v>0</v>
      </c>
      <c r="H48" s="76">
        <f>SUM(H50:H51)</f>
        <v>0</v>
      </c>
      <c r="I48" s="76">
        <f t="shared" ref="I48:K48" si="11">SUM(I50:I51)</f>
        <v>0</v>
      </c>
      <c r="J48" s="76">
        <f t="shared" si="11"/>
        <v>0</v>
      </c>
      <c r="K48" s="76">
        <f t="shared" si="11"/>
        <v>0</v>
      </c>
      <c r="L48" s="30">
        <f>SUM(L50:L51)</f>
        <v>10.7</v>
      </c>
      <c r="M48" s="30">
        <f>SUM(M50:M51)</f>
        <v>10.7</v>
      </c>
      <c r="N48" s="30">
        <f>SUM(N50:N51)</f>
        <v>7.5</v>
      </c>
      <c r="O48" s="30">
        <f>SUM(O50:O51)</f>
        <v>0</v>
      </c>
    </row>
    <row r="49" spans="1:15" ht="15" customHeight="1" x14ac:dyDescent="0.25">
      <c r="A49" s="143"/>
      <c r="B49" s="144" t="s">
        <v>194</v>
      </c>
      <c r="C49" s="145"/>
      <c r="D49" s="146">
        <f>E49+G49</f>
        <v>0</v>
      </c>
      <c r="E49" s="146"/>
      <c r="F49" s="146"/>
      <c r="G49" s="146"/>
      <c r="H49" s="76">
        <f>I49+K49</f>
        <v>0</v>
      </c>
      <c r="I49" s="76"/>
      <c r="J49" s="76"/>
      <c r="K49" s="76"/>
      <c r="L49" s="30">
        <f>M49+O49</f>
        <v>0</v>
      </c>
      <c r="M49" s="30"/>
      <c r="N49" s="30"/>
      <c r="O49" s="30"/>
    </row>
    <row r="50" spans="1:15" ht="15" customHeight="1" x14ac:dyDescent="0.25">
      <c r="A50" s="143"/>
      <c r="B50" s="147" t="s">
        <v>212</v>
      </c>
      <c r="C50" s="8" t="s">
        <v>25</v>
      </c>
      <c r="D50" s="9">
        <f>E50+G50</f>
        <v>10.1</v>
      </c>
      <c r="E50" s="9">
        <v>10.1</v>
      </c>
      <c r="F50" s="9">
        <v>7.1</v>
      </c>
      <c r="G50" s="9"/>
      <c r="H50" s="10">
        <f>I50+K50</f>
        <v>0</v>
      </c>
      <c r="I50" s="10"/>
      <c r="J50" s="10"/>
      <c r="K50" s="10"/>
      <c r="L50" s="12">
        <f>M50+O50</f>
        <v>10.1</v>
      </c>
      <c r="M50" s="12">
        <f>E50+I50</f>
        <v>10.1</v>
      </c>
      <c r="N50" s="12">
        <f>F50+J50</f>
        <v>7.1</v>
      </c>
      <c r="O50" s="12">
        <f>G50+K50</f>
        <v>0</v>
      </c>
    </row>
    <row r="51" spans="1:15" ht="39" x14ac:dyDescent="0.25">
      <c r="A51" s="143"/>
      <c r="B51" s="148" t="s">
        <v>215</v>
      </c>
      <c r="C51" s="31" t="s">
        <v>25</v>
      </c>
      <c r="D51" s="17">
        <f>E51+G51</f>
        <v>0.6</v>
      </c>
      <c r="E51" s="17">
        <v>0.6</v>
      </c>
      <c r="F51" s="17">
        <v>0.4</v>
      </c>
      <c r="G51" s="17"/>
      <c r="H51" s="11">
        <f>I51+K51</f>
        <v>0</v>
      </c>
      <c r="I51" s="11"/>
      <c r="J51" s="11"/>
      <c r="K51" s="11"/>
      <c r="L51" s="13">
        <f>M51+O51</f>
        <v>0.6</v>
      </c>
      <c r="M51" s="13">
        <f>E51+H51</f>
        <v>0.6</v>
      </c>
      <c r="N51" s="13">
        <f>F51+I51</f>
        <v>0.4</v>
      </c>
      <c r="O51" s="13">
        <f>G51+J51</f>
        <v>0</v>
      </c>
    </row>
    <row r="52" spans="1:15" ht="15" customHeight="1" x14ac:dyDescent="0.25">
      <c r="A52" s="139" t="s">
        <v>77</v>
      </c>
      <c r="B52" s="30" t="s">
        <v>14</v>
      </c>
      <c r="C52" s="149"/>
      <c r="D52" s="146">
        <f>SUM(D54:D55)</f>
        <v>8.6999999999999993</v>
      </c>
      <c r="E52" s="146">
        <f>SUM(E54:E55)</f>
        <v>8.6999999999999993</v>
      </c>
      <c r="F52" s="146">
        <f>SUM(F54:F55)</f>
        <v>5.9</v>
      </c>
      <c r="G52" s="146">
        <f>SUM(G54:G55)</f>
        <v>0</v>
      </c>
      <c r="H52" s="76">
        <f>SUM(H54:H55)</f>
        <v>0</v>
      </c>
      <c r="I52" s="76">
        <f t="shared" ref="I52:K52" si="12">SUM(I54:I55)</f>
        <v>0</v>
      </c>
      <c r="J52" s="76">
        <f t="shared" si="12"/>
        <v>0</v>
      </c>
      <c r="K52" s="76">
        <f t="shared" si="12"/>
        <v>0</v>
      </c>
      <c r="L52" s="30">
        <f>SUM(L54:L55)</f>
        <v>8.6999999999999993</v>
      </c>
      <c r="M52" s="30">
        <f>SUM(M54:M55)</f>
        <v>8.6999999999999993</v>
      </c>
      <c r="N52" s="30">
        <f>SUM(N54:N55)</f>
        <v>5.9</v>
      </c>
      <c r="O52" s="30">
        <f>SUM(O54:O55)</f>
        <v>0</v>
      </c>
    </row>
    <row r="53" spans="1:15" ht="15" customHeight="1" x14ac:dyDescent="0.25">
      <c r="A53" s="143"/>
      <c r="B53" s="144" t="s">
        <v>194</v>
      </c>
      <c r="C53" s="145"/>
      <c r="D53" s="146">
        <f>E53+G53</f>
        <v>0</v>
      </c>
      <c r="E53" s="146"/>
      <c r="F53" s="146"/>
      <c r="G53" s="146"/>
      <c r="H53" s="76">
        <f>I53+K53</f>
        <v>0</v>
      </c>
      <c r="I53" s="76"/>
      <c r="J53" s="76"/>
      <c r="K53" s="76"/>
      <c r="L53" s="30">
        <f>M53+O53</f>
        <v>0</v>
      </c>
      <c r="M53" s="30"/>
      <c r="N53" s="30"/>
      <c r="O53" s="30"/>
    </row>
    <row r="54" spans="1:15" ht="15" customHeight="1" x14ac:dyDescent="0.25">
      <c r="A54" s="143"/>
      <c r="B54" s="147" t="s">
        <v>212</v>
      </c>
      <c r="C54" s="8" t="s">
        <v>25</v>
      </c>
      <c r="D54" s="9">
        <f>E54+G54</f>
        <v>8.1999999999999993</v>
      </c>
      <c r="E54" s="9">
        <v>8.1999999999999993</v>
      </c>
      <c r="F54" s="9">
        <v>5.5</v>
      </c>
      <c r="G54" s="9"/>
      <c r="H54" s="10">
        <f>I54+K54</f>
        <v>0</v>
      </c>
      <c r="I54" s="10"/>
      <c r="J54" s="10"/>
      <c r="K54" s="10"/>
      <c r="L54" s="12">
        <f>M54+O54</f>
        <v>8.1999999999999993</v>
      </c>
      <c r="M54" s="12">
        <f t="shared" ref="M54:O55" si="13">E54+I54</f>
        <v>8.1999999999999993</v>
      </c>
      <c r="N54" s="12">
        <f t="shared" si="13"/>
        <v>5.5</v>
      </c>
      <c r="O54" s="12">
        <f t="shared" si="13"/>
        <v>0</v>
      </c>
    </row>
    <row r="55" spans="1:15" ht="39" x14ac:dyDescent="0.25">
      <c r="A55" s="143"/>
      <c r="B55" s="148" t="s">
        <v>215</v>
      </c>
      <c r="C55" s="31" t="s">
        <v>25</v>
      </c>
      <c r="D55" s="17">
        <f>E55+G55</f>
        <v>0.5</v>
      </c>
      <c r="E55" s="17">
        <v>0.5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0.5</v>
      </c>
      <c r="M55" s="12">
        <f t="shared" si="13"/>
        <v>0.5</v>
      </c>
      <c r="N55" s="12">
        <f t="shared" si="13"/>
        <v>0.4</v>
      </c>
      <c r="O55" s="12">
        <f t="shared" si="13"/>
        <v>0</v>
      </c>
    </row>
    <row r="56" spans="1:15" ht="15" customHeight="1" x14ac:dyDescent="0.25">
      <c r="A56" s="139" t="s">
        <v>78</v>
      </c>
      <c r="B56" s="30" t="s">
        <v>15</v>
      </c>
      <c r="C56" s="149"/>
      <c r="D56" s="146">
        <f>SUM(D58:D59)</f>
        <v>11.2</v>
      </c>
      <c r="E56" s="146">
        <f>SUM(E58:E59)</f>
        <v>11.2</v>
      </c>
      <c r="F56" s="146">
        <f>SUM(F58:F59)</f>
        <v>8</v>
      </c>
      <c r="G56" s="146">
        <f>SUM(G58:G59)</f>
        <v>0</v>
      </c>
      <c r="H56" s="76">
        <f>SUM(H58:H59)</f>
        <v>0</v>
      </c>
      <c r="I56" s="76">
        <f t="shared" ref="I56:K56" si="14">SUM(I58:I59)</f>
        <v>0</v>
      </c>
      <c r="J56" s="76">
        <f t="shared" si="14"/>
        <v>0</v>
      </c>
      <c r="K56" s="76">
        <f t="shared" si="14"/>
        <v>0</v>
      </c>
      <c r="L56" s="30">
        <f>SUM(L58:L59)</f>
        <v>11.2</v>
      </c>
      <c r="M56" s="30">
        <f>SUM(M58:M59)</f>
        <v>11.2</v>
      </c>
      <c r="N56" s="30">
        <f>SUM(N58:N59)</f>
        <v>8</v>
      </c>
      <c r="O56" s="30">
        <f>SUM(O58:O59)</f>
        <v>0</v>
      </c>
    </row>
    <row r="57" spans="1:15" ht="15" customHeight="1" x14ac:dyDescent="0.25">
      <c r="A57" s="143"/>
      <c r="B57" s="144" t="s">
        <v>194</v>
      </c>
      <c r="C57" s="145"/>
      <c r="D57" s="146">
        <f>E57+G57</f>
        <v>0</v>
      </c>
      <c r="E57" s="146"/>
      <c r="F57" s="146"/>
      <c r="G57" s="146"/>
      <c r="H57" s="76">
        <f>I57+K57</f>
        <v>0</v>
      </c>
      <c r="I57" s="76"/>
      <c r="J57" s="76"/>
      <c r="K57" s="76"/>
      <c r="L57" s="30">
        <f>M57+O57</f>
        <v>0</v>
      </c>
      <c r="M57" s="30"/>
      <c r="N57" s="30"/>
      <c r="O57" s="30"/>
    </row>
    <row r="58" spans="1:15" ht="15" customHeight="1" x14ac:dyDescent="0.25">
      <c r="A58" s="143"/>
      <c r="B58" s="147" t="s">
        <v>212</v>
      </c>
      <c r="C58" s="8" t="s">
        <v>25</v>
      </c>
      <c r="D58" s="9">
        <f>E58+G58</f>
        <v>10.7</v>
      </c>
      <c r="E58" s="9">
        <v>10.7</v>
      </c>
      <c r="F58" s="9">
        <v>7.6</v>
      </c>
      <c r="G58" s="9"/>
      <c r="H58" s="10">
        <f>I58+K58</f>
        <v>0</v>
      </c>
      <c r="I58" s="10"/>
      <c r="J58" s="10"/>
      <c r="K58" s="10"/>
      <c r="L58" s="12">
        <f>M58+O58</f>
        <v>10.7</v>
      </c>
      <c r="M58" s="12">
        <f>E58+I58</f>
        <v>10.7</v>
      </c>
      <c r="N58" s="12">
        <f>F58+J58</f>
        <v>7.6</v>
      </c>
      <c r="O58" s="12">
        <f>G58+K58</f>
        <v>0</v>
      </c>
    </row>
    <row r="59" spans="1:15" ht="39" x14ac:dyDescent="0.25">
      <c r="A59" s="150"/>
      <c r="B59" s="148" t="s">
        <v>215</v>
      </c>
      <c r="C59" s="31" t="s">
        <v>25</v>
      </c>
      <c r="D59" s="17">
        <f>E59+G59</f>
        <v>0.5</v>
      </c>
      <c r="E59" s="17">
        <v>0.5</v>
      </c>
      <c r="F59" s="17">
        <v>0.4</v>
      </c>
      <c r="G59" s="17"/>
      <c r="H59" s="11">
        <f>I59+K59</f>
        <v>0</v>
      </c>
      <c r="I59" s="11"/>
      <c r="J59" s="11"/>
      <c r="K59" s="11"/>
      <c r="L59" s="13">
        <f>M59+O59</f>
        <v>0.5</v>
      </c>
      <c r="M59" s="13">
        <f>E59+H59</f>
        <v>0.5</v>
      </c>
      <c r="N59" s="13">
        <f>F59+I59</f>
        <v>0.4</v>
      </c>
      <c r="O59" s="13">
        <f>G59+J59</f>
        <v>0</v>
      </c>
    </row>
    <row r="60" spans="1:15" ht="15" customHeight="1" x14ac:dyDescent="0.25">
      <c r="A60" s="139" t="s">
        <v>79</v>
      </c>
      <c r="B60" s="30" t="s">
        <v>16</v>
      </c>
      <c r="C60" s="149"/>
      <c r="D60" s="146">
        <f>SUM(D62:D63)</f>
        <v>12.9</v>
      </c>
      <c r="E60" s="146">
        <f>SUM(E62:E63)</f>
        <v>12.9</v>
      </c>
      <c r="F60" s="146">
        <f>SUM(F62:F63)</f>
        <v>8.4</v>
      </c>
      <c r="G60" s="146">
        <f>SUM(G62:G63)</f>
        <v>0</v>
      </c>
      <c r="H60" s="76">
        <f>SUM(H62:H63)</f>
        <v>0</v>
      </c>
      <c r="I60" s="76">
        <f t="shared" ref="I60:J60" si="15">SUM(I62:I63)</f>
        <v>0</v>
      </c>
      <c r="J60" s="76">
        <f t="shared" si="15"/>
        <v>0</v>
      </c>
      <c r="K60" s="76">
        <f>SUM(K62:K63)</f>
        <v>0</v>
      </c>
      <c r="L60" s="30">
        <f>SUM(L62:L63)</f>
        <v>12.9</v>
      </c>
      <c r="M60" s="30">
        <f>SUM(M62:M63)</f>
        <v>12.9</v>
      </c>
      <c r="N60" s="30">
        <f>SUM(N62:N63)</f>
        <v>8.4</v>
      </c>
      <c r="O60" s="30">
        <f>SUM(O62:O63)</f>
        <v>0</v>
      </c>
    </row>
    <row r="61" spans="1:15" ht="15" customHeight="1" x14ac:dyDescent="0.25">
      <c r="A61" s="143"/>
      <c r="B61" s="144" t="s">
        <v>194</v>
      </c>
      <c r="C61" s="145"/>
      <c r="D61" s="146">
        <f>E61+G61</f>
        <v>0</v>
      </c>
      <c r="E61" s="146"/>
      <c r="F61" s="146"/>
      <c r="G61" s="146"/>
      <c r="H61" s="76">
        <f>I61+K61</f>
        <v>0</v>
      </c>
      <c r="I61" s="76"/>
      <c r="J61" s="76"/>
      <c r="K61" s="76"/>
      <c r="L61" s="30">
        <f>M61+O61</f>
        <v>0</v>
      </c>
      <c r="M61" s="30"/>
      <c r="N61" s="30"/>
      <c r="O61" s="30"/>
    </row>
    <row r="62" spans="1:15" ht="15" customHeight="1" x14ac:dyDescent="0.25">
      <c r="A62" s="143"/>
      <c r="B62" s="147" t="s">
        <v>212</v>
      </c>
      <c r="C62" s="8" t="s">
        <v>25</v>
      </c>
      <c r="D62" s="9">
        <f>E62+G62</f>
        <v>11.9</v>
      </c>
      <c r="E62" s="9">
        <v>11.9</v>
      </c>
      <c r="F62" s="9">
        <v>7.6</v>
      </c>
      <c r="G62" s="9"/>
      <c r="H62" s="10">
        <f>I62+K62</f>
        <v>0</v>
      </c>
      <c r="I62" s="10"/>
      <c r="J62" s="10"/>
      <c r="K62" s="10"/>
      <c r="L62" s="12">
        <f>M62+O62</f>
        <v>11.9</v>
      </c>
      <c r="M62" s="12">
        <f>E62+I62</f>
        <v>11.9</v>
      </c>
      <c r="N62" s="12">
        <f>F62+J62</f>
        <v>7.6</v>
      </c>
      <c r="O62" s="12">
        <f>G62+K62</f>
        <v>0</v>
      </c>
    </row>
    <row r="63" spans="1:15" ht="39" x14ac:dyDescent="0.25">
      <c r="A63" s="143"/>
      <c r="B63" s="148" t="s">
        <v>215</v>
      </c>
      <c r="C63" s="31" t="s">
        <v>25</v>
      </c>
      <c r="D63" s="17">
        <f>E63+G63</f>
        <v>1</v>
      </c>
      <c r="E63" s="17">
        <v>1</v>
      </c>
      <c r="F63" s="17">
        <v>0.8</v>
      </c>
      <c r="G63" s="17"/>
      <c r="H63" s="11">
        <f>I63+K63</f>
        <v>0</v>
      </c>
      <c r="I63" s="11"/>
      <c r="J63" s="11"/>
      <c r="K63" s="11"/>
      <c r="L63" s="13">
        <f>M63+O63</f>
        <v>1</v>
      </c>
      <c r="M63" s="13">
        <f>E63+H63</f>
        <v>1</v>
      </c>
      <c r="N63" s="13">
        <f>F63+I63</f>
        <v>0.8</v>
      </c>
      <c r="O63" s="13">
        <f>G63+J63</f>
        <v>0</v>
      </c>
    </row>
    <row r="64" spans="1:15" ht="15" customHeight="1" x14ac:dyDescent="0.25">
      <c r="A64" s="139" t="s">
        <v>80</v>
      </c>
      <c r="B64" s="30" t="s">
        <v>17</v>
      </c>
      <c r="C64" s="149"/>
      <c r="D64" s="146">
        <f>SUM(D66:D67)</f>
        <v>9.4</v>
      </c>
      <c r="E64" s="146">
        <f>SUM(E66:E67)</f>
        <v>9.4</v>
      </c>
      <c r="F64" s="146">
        <f>SUM(F66:F67)</f>
        <v>6.7</v>
      </c>
      <c r="G64" s="146">
        <f>SUM(G66:G67)</f>
        <v>0</v>
      </c>
      <c r="H64" s="76">
        <f>SUM(H66:H67)</f>
        <v>0</v>
      </c>
      <c r="I64" s="76">
        <f t="shared" ref="I64:J64" si="16">SUM(I66:I67)</f>
        <v>0</v>
      </c>
      <c r="J64" s="76">
        <f t="shared" si="16"/>
        <v>0</v>
      </c>
      <c r="K64" s="76">
        <f>SUM(K66:K67)</f>
        <v>0</v>
      </c>
      <c r="L64" s="30">
        <f>SUM(L66:L67)</f>
        <v>9.4</v>
      </c>
      <c r="M64" s="30">
        <f>SUM(M66:M67)</f>
        <v>9.4</v>
      </c>
      <c r="N64" s="30">
        <f>SUM(N66:N67)</f>
        <v>6.7</v>
      </c>
      <c r="O64" s="30">
        <f>SUM(O66:O67)</f>
        <v>0</v>
      </c>
    </row>
    <row r="65" spans="1:15" ht="15" customHeight="1" x14ac:dyDescent="0.25">
      <c r="A65" s="143"/>
      <c r="B65" s="144" t="s">
        <v>194</v>
      </c>
      <c r="C65" s="145"/>
      <c r="D65" s="146">
        <f>E65+G65</f>
        <v>0</v>
      </c>
      <c r="E65" s="146"/>
      <c r="F65" s="146"/>
      <c r="G65" s="146"/>
      <c r="H65" s="76">
        <f>I65+K65</f>
        <v>0</v>
      </c>
      <c r="I65" s="76"/>
      <c r="J65" s="76"/>
      <c r="K65" s="76"/>
      <c r="L65" s="30">
        <f>M65+O65</f>
        <v>0</v>
      </c>
      <c r="M65" s="30"/>
      <c r="N65" s="30"/>
      <c r="O65" s="30"/>
    </row>
    <row r="66" spans="1:15" ht="15" customHeight="1" x14ac:dyDescent="0.25">
      <c r="A66" s="143"/>
      <c r="B66" s="147" t="s">
        <v>212</v>
      </c>
      <c r="C66" s="8" t="s">
        <v>25</v>
      </c>
      <c r="D66" s="9">
        <f>E66+G66</f>
        <v>8.9</v>
      </c>
      <c r="E66" s="9">
        <v>8.9</v>
      </c>
      <c r="F66" s="9">
        <v>6.3</v>
      </c>
      <c r="G66" s="9"/>
      <c r="H66" s="10">
        <f>I66+K66</f>
        <v>0</v>
      </c>
      <c r="I66" s="10"/>
      <c r="J66" s="10"/>
      <c r="K66" s="10"/>
      <c r="L66" s="12">
        <f>M66+O66</f>
        <v>8.9</v>
      </c>
      <c r="M66" s="12">
        <f>E66+I66</f>
        <v>8.9</v>
      </c>
      <c r="N66" s="12">
        <f>F66+J66</f>
        <v>6.3</v>
      </c>
      <c r="O66" s="12">
        <f>G66+K66</f>
        <v>0</v>
      </c>
    </row>
    <row r="67" spans="1:15" ht="39" x14ac:dyDescent="0.25">
      <c r="A67" s="143"/>
      <c r="B67" s="148" t="s">
        <v>215</v>
      </c>
      <c r="C67" s="31" t="s">
        <v>25</v>
      </c>
      <c r="D67" s="17">
        <f>E67+G67</f>
        <v>0.5</v>
      </c>
      <c r="E67" s="17">
        <v>0.5</v>
      </c>
      <c r="F67" s="17">
        <v>0.4</v>
      </c>
      <c r="G67" s="17"/>
      <c r="H67" s="11">
        <f>I67+K67</f>
        <v>0</v>
      </c>
      <c r="I67" s="11"/>
      <c r="J67" s="11"/>
      <c r="K67" s="11"/>
      <c r="L67" s="13">
        <f>M67+O67</f>
        <v>0.5</v>
      </c>
      <c r="M67" s="13">
        <f>E67+H67</f>
        <v>0.5</v>
      </c>
      <c r="N67" s="13">
        <f>F67+I67</f>
        <v>0.4</v>
      </c>
      <c r="O67" s="13">
        <f>G67+J67</f>
        <v>0</v>
      </c>
    </row>
    <row r="68" spans="1:15" ht="15" customHeight="1" x14ac:dyDescent="0.25">
      <c r="A68" s="139" t="s">
        <v>81</v>
      </c>
      <c r="B68" s="30" t="s">
        <v>18</v>
      </c>
      <c r="C68" s="149"/>
      <c r="D68" s="146">
        <f>SUM(D70:D71)</f>
        <v>9.5</v>
      </c>
      <c r="E68" s="146">
        <f>SUM(E70:E71)</f>
        <v>9.5</v>
      </c>
      <c r="F68" s="146">
        <f>SUM(F70:F71)</f>
        <v>6.6000000000000005</v>
      </c>
      <c r="G68" s="146">
        <f>SUM(G70:G71)</f>
        <v>0</v>
      </c>
      <c r="H68" s="76">
        <f>SUM(H70:H71)</f>
        <v>0</v>
      </c>
      <c r="I68" s="76">
        <f t="shared" ref="I68:K68" si="17">SUM(I70:I71)</f>
        <v>0</v>
      </c>
      <c r="J68" s="76">
        <f t="shared" si="17"/>
        <v>0</v>
      </c>
      <c r="K68" s="76">
        <f t="shared" si="17"/>
        <v>0</v>
      </c>
      <c r="L68" s="30">
        <f>SUM(L70:L71)</f>
        <v>9.5</v>
      </c>
      <c r="M68" s="30">
        <f>SUM(M70:M71)</f>
        <v>9.5</v>
      </c>
      <c r="N68" s="30">
        <f>SUM(N70:N71)</f>
        <v>6.6000000000000005</v>
      </c>
      <c r="O68" s="30">
        <f>SUM(O70:O71)</f>
        <v>0</v>
      </c>
    </row>
    <row r="69" spans="1:15" ht="15" customHeight="1" x14ac:dyDescent="0.25">
      <c r="A69" s="143"/>
      <c r="B69" s="144" t="s">
        <v>194</v>
      </c>
      <c r="C69" s="145"/>
      <c r="D69" s="146">
        <f>E69+G69</f>
        <v>0</v>
      </c>
      <c r="E69" s="146"/>
      <c r="F69" s="146"/>
      <c r="G69" s="146"/>
      <c r="H69" s="76">
        <f>I69+K69</f>
        <v>0</v>
      </c>
      <c r="I69" s="76"/>
      <c r="J69" s="76"/>
      <c r="K69" s="76"/>
      <c r="L69" s="30">
        <f>M69+O69</f>
        <v>0</v>
      </c>
      <c r="M69" s="30"/>
      <c r="N69" s="30"/>
      <c r="O69" s="30"/>
    </row>
    <row r="70" spans="1:15" ht="15" customHeight="1" x14ac:dyDescent="0.25">
      <c r="A70" s="143"/>
      <c r="B70" s="147" t="s">
        <v>212</v>
      </c>
      <c r="C70" s="8" t="s">
        <v>25</v>
      </c>
      <c r="D70" s="9">
        <f>E70+G70</f>
        <v>9.1999999999999993</v>
      </c>
      <c r="E70" s="9">
        <v>9.1999999999999993</v>
      </c>
      <c r="F70" s="9">
        <v>6.4</v>
      </c>
      <c r="G70" s="9"/>
      <c r="H70" s="10">
        <f>I70+K70</f>
        <v>0</v>
      </c>
      <c r="I70" s="10"/>
      <c r="J70" s="10"/>
      <c r="K70" s="10"/>
      <c r="L70" s="12">
        <f>M70+O70</f>
        <v>9.1999999999999993</v>
      </c>
      <c r="M70" s="12">
        <f>E70+I70</f>
        <v>9.1999999999999993</v>
      </c>
      <c r="N70" s="12">
        <f>F70+J70</f>
        <v>6.4</v>
      </c>
      <c r="O70" s="12">
        <f>G70+K70</f>
        <v>0</v>
      </c>
    </row>
    <row r="71" spans="1:15" ht="39" x14ac:dyDescent="0.25">
      <c r="A71" s="143"/>
      <c r="B71" s="148" t="s">
        <v>215</v>
      </c>
      <c r="C71" s="31" t="s">
        <v>25</v>
      </c>
      <c r="D71" s="17">
        <f>E71+G71</f>
        <v>0.3</v>
      </c>
      <c r="E71" s="17">
        <v>0.3</v>
      </c>
      <c r="F71" s="17">
        <v>0.2</v>
      </c>
      <c r="G71" s="17"/>
      <c r="H71" s="11">
        <f>I71+K71</f>
        <v>0</v>
      </c>
      <c r="I71" s="11"/>
      <c r="J71" s="11"/>
      <c r="K71" s="11"/>
      <c r="L71" s="13">
        <f>M71+O71</f>
        <v>0.3</v>
      </c>
      <c r="M71" s="13">
        <f>E71+H71</f>
        <v>0.3</v>
      </c>
      <c r="N71" s="13">
        <f>F71+I71</f>
        <v>0.2</v>
      </c>
      <c r="O71" s="13">
        <f>G71+J71</f>
        <v>0</v>
      </c>
    </row>
    <row r="72" spans="1:15" ht="15" customHeight="1" x14ac:dyDescent="0.25">
      <c r="A72" s="139" t="s">
        <v>82</v>
      </c>
      <c r="B72" s="30" t="s">
        <v>19</v>
      </c>
      <c r="C72" s="552" t="s">
        <v>25</v>
      </c>
      <c r="D72" s="152">
        <f>E72+G72</f>
        <v>3.1</v>
      </c>
      <c r="E72" s="152">
        <v>3.1</v>
      </c>
      <c r="F72" s="152">
        <v>2.1</v>
      </c>
      <c r="G72" s="152"/>
      <c r="H72" s="153">
        <f>I72+K72</f>
        <v>0</v>
      </c>
      <c r="I72" s="153"/>
      <c r="J72" s="153"/>
      <c r="K72" s="153"/>
      <c r="L72" s="154">
        <f>M72+O72</f>
        <v>3.1</v>
      </c>
      <c r="M72" s="154">
        <f>E72+I72</f>
        <v>3.1</v>
      </c>
      <c r="N72" s="154">
        <f>F72+J72</f>
        <v>2.1</v>
      </c>
      <c r="O72" s="154">
        <f>SUM(O73:O73)</f>
        <v>0</v>
      </c>
    </row>
    <row r="73" spans="1:15" ht="39" x14ac:dyDescent="0.25">
      <c r="A73" s="143"/>
      <c r="B73" s="151" t="s">
        <v>215</v>
      </c>
      <c r="C73" s="553"/>
      <c r="D73" s="155"/>
      <c r="E73" s="155"/>
      <c r="F73" s="155"/>
      <c r="G73" s="155"/>
      <c r="H73" s="156"/>
      <c r="I73" s="156"/>
      <c r="J73" s="156"/>
      <c r="K73" s="156"/>
      <c r="L73" s="157"/>
      <c r="M73" s="157"/>
      <c r="N73" s="157"/>
      <c r="O73" s="157"/>
    </row>
    <row r="74" spans="1:15" ht="15" customHeight="1" x14ac:dyDescent="0.25">
      <c r="A74" s="6" t="s">
        <v>83</v>
      </c>
      <c r="B74" s="77" t="s">
        <v>170</v>
      </c>
      <c r="C74" s="554" t="s">
        <v>21</v>
      </c>
      <c r="D74" s="152">
        <f>E74+G74</f>
        <v>372.8</v>
      </c>
      <c r="E74" s="152">
        <v>372.8</v>
      </c>
      <c r="F74" s="152">
        <v>259.10000000000002</v>
      </c>
      <c r="G74" s="152"/>
      <c r="H74" s="153">
        <f>I74+K74</f>
        <v>0</v>
      </c>
      <c r="I74" s="153"/>
      <c r="J74" s="153"/>
      <c r="K74" s="153">
        <f>SUM(K75:K75)</f>
        <v>0</v>
      </c>
      <c r="L74" s="154">
        <f>M74+O74</f>
        <v>372.8</v>
      </c>
      <c r="M74" s="154">
        <f>E74+I74</f>
        <v>372.8</v>
      </c>
      <c r="N74" s="154">
        <f>F74+J74</f>
        <v>259.10000000000002</v>
      </c>
      <c r="O74" s="154">
        <f>SUM(O75:O75)</f>
        <v>0</v>
      </c>
    </row>
    <row r="75" spans="1:15" ht="15" customHeight="1" x14ac:dyDescent="0.25">
      <c r="A75" s="135"/>
      <c r="B75" s="151" t="s">
        <v>217</v>
      </c>
      <c r="C75" s="555"/>
      <c r="D75" s="155"/>
      <c r="E75" s="155"/>
      <c r="F75" s="155"/>
      <c r="G75" s="155"/>
      <c r="H75" s="156"/>
      <c r="I75" s="156"/>
      <c r="J75" s="156"/>
      <c r="K75" s="156"/>
      <c r="L75" s="157"/>
      <c r="M75" s="157"/>
      <c r="N75" s="157"/>
      <c r="O75" s="157"/>
    </row>
    <row r="76" spans="1:15" ht="15.95" customHeight="1" x14ac:dyDescent="0.25">
      <c r="A76" s="21" t="s">
        <v>84</v>
      </c>
      <c r="B76" s="84" t="s">
        <v>174</v>
      </c>
      <c r="C76" s="23"/>
      <c r="D76" s="24">
        <f>D14+D32+D36+D40+D44+D48+D52+D56+D60+D64+D68+D72+D74</f>
        <v>830.19999999999993</v>
      </c>
      <c r="E76" s="24">
        <f>E14+E32+E36+E40+E44+E48+E52+E56+E60+E64+E68+E72+E74</f>
        <v>830.19999999999993</v>
      </c>
      <c r="F76" s="24">
        <f>F14+F32+F36+F40+F44+F48+F52+F56+F60+F64+F68+F72+F74</f>
        <v>553.5</v>
      </c>
      <c r="G76" s="24">
        <f t="shared" ref="G76:O76" si="18">G14+G32+G36+G40+G44+G48+G52+G56+G60+G64+G68+G72+G74</f>
        <v>0</v>
      </c>
      <c r="H76" s="25">
        <f t="shared" si="18"/>
        <v>0</v>
      </c>
      <c r="I76" s="25">
        <f t="shared" si="18"/>
        <v>0</v>
      </c>
      <c r="J76" s="25">
        <f t="shared" si="18"/>
        <v>0</v>
      </c>
      <c r="K76" s="25">
        <f t="shared" si="18"/>
        <v>0</v>
      </c>
      <c r="L76" s="22">
        <f t="shared" si="18"/>
        <v>830.19999999999993</v>
      </c>
      <c r="M76" s="22">
        <f t="shared" si="18"/>
        <v>830.19999999999993</v>
      </c>
      <c r="N76" s="22">
        <f t="shared" si="18"/>
        <v>553.5</v>
      </c>
      <c r="O76" s="22">
        <f t="shared" si="18"/>
        <v>0</v>
      </c>
    </row>
    <row r="77" spans="1:15" ht="15.95" customHeight="1" x14ac:dyDescent="0.25">
      <c r="A77" s="20" t="s">
        <v>85</v>
      </c>
      <c r="B77" s="513" t="s">
        <v>63</v>
      </c>
      <c r="C77" s="514"/>
      <c r="D77" s="514"/>
      <c r="E77" s="514"/>
      <c r="F77" s="514"/>
      <c r="G77" s="514"/>
      <c r="H77" s="514"/>
      <c r="I77" s="514"/>
      <c r="J77" s="514"/>
      <c r="K77" s="514"/>
      <c r="L77" s="514"/>
      <c r="M77" s="514"/>
      <c r="N77" s="514"/>
      <c r="O77" s="515"/>
    </row>
    <row r="78" spans="1:15" ht="15" customHeight="1" x14ac:dyDescent="0.25">
      <c r="A78" s="549" t="s">
        <v>86</v>
      </c>
      <c r="B78" s="77" t="s">
        <v>70</v>
      </c>
      <c r="C78" s="145"/>
      <c r="D78" s="17">
        <f>SUM(D80:D81)</f>
        <v>164.60000000000002</v>
      </c>
      <c r="E78" s="17">
        <f>SUM(E80:E81)</f>
        <v>164.60000000000002</v>
      </c>
      <c r="F78" s="17">
        <f>SUM(F80:F81)</f>
        <v>94.8</v>
      </c>
      <c r="G78" s="17">
        <f>SUM(G80:G81)</f>
        <v>0</v>
      </c>
      <c r="H78" s="11">
        <f t="shared" ref="H78:O78" si="19">SUM(H80:H81)</f>
        <v>0</v>
      </c>
      <c r="I78" s="11">
        <f t="shared" si="19"/>
        <v>0</v>
      </c>
      <c r="J78" s="11">
        <f t="shared" si="19"/>
        <v>0</v>
      </c>
      <c r="K78" s="11">
        <f t="shared" si="19"/>
        <v>0</v>
      </c>
      <c r="L78" s="77">
        <f t="shared" si="19"/>
        <v>164.60000000000002</v>
      </c>
      <c r="M78" s="77">
        <f t="shared" si="19"/>
        <v>164.60000000000002</v>
      </c>
      <c r="N78" s="77">
        <f t="shared" si="19"/>
        <v>94.8</v>
      </c>
      <c r="O78" s="77">
        <f t="shared" si="19"/>
        <v>0</v>
      </c>
    </row>
    <row r="79" spans="1:15" ht="15" customHeight="1" x14ac:dyDescent="0.25">
      <c r="A79" s="550"/>
      <c r="B79" s="144" t="s">
        <v>194</v>
      </c>
      <c r="C79" s="145"/>
      <c r="D79" s="464"/>
      <c r="E79" s="146"/>
      <c r="F79" s="146"/>
      <c r="G79" s="146"/>
      <c r="H79" s="76"/>
      <c r="I79" s="270"/>
      <c r="J79" s="76"/>
      <c r="K79" s="270"/>
      <c r="L79" s="30"/>
      <c r="M79" s="30"/>
      <c r="N79" s="30"/>
      <c r="O79" s="30"/>
    </row>
    <row r="80" spans="1:15" ht="26.25" x14ac:dyDescent="0.25">
      <c r="A80" s="550"/>
      <c r="B80" s="147" t="s">
        <v>216</v>
      </c>
      <c r="C80" s="8" t="s">
        <v>32</v>
      </c>
      <c r="D80" s="461">
        <f>E80+G80</f>
        <v>94.7</v>
      </c>
      <c r="E80" s="9">
        <v>94.7</v>
      </c>
      <c r="F80" s="9">
        <v>58</v>
      </c>
      <c r="G80" s="9"/>
      <c r="H80" s="10">
        <f>I80+K80</f>
        <v>0</v>
      </c>
      <c r="I80" s="300"/>
      <c r="J80" s="10"/>
      <c r="K80" s="309"/>
      <c r="L80" s="13">
        <f>M80+O80</f>
        <v>94.7</v>
      </c>
      <c r="M80" s="319">
        <f>E80+I80</f>
        <v>94.7</v>
      </c>
      <c r="N80" s="319">
        <f>F80+J80</f>
        <v>58</v>
      </c>
      <c r="O80" s="66">
        <f>SUM(O81:O81)</f>
        <v>0</v>
      </c>
    </row>
    <row r="81" spans="1:15" ht="26.25" x14ac:dyDescent="0.25">
      <c r="A81" s="551"/>
      <c r="B81" s="151" t="s">
        <v>340</v>
      </c>
      <c r="C81" s="78" t="s">
        <v>32</v>
      </c>
      <c r="D81" s="9">
        <f>E81+G81</f>
        <v>69.900000000000006</v>
      </c>
      <c r="E81" s="9">
        <v>69.900000000000006</v>
      </c>
      <c r="F81" s="9">
        <v>36.799999999999997</v>
      </c>
      <c r="G81" s="9"/>
      <c r="H81" s="10">
        <f>I81+K81</f>
        <v>0</v>
      </c>
      <c r="I81" s="10"/>
      <c r="J81" s="10"/>
      <c r="K81" s="10"/>
      <c r="L81" s="12">
        <f>M81+O81</f>
        <v>69.900000000000006</v>
      </c>
      <c r="M81" s="170">
        <f>E81+I81</f>
        <v>69.900000000000006</v>
      </c>
      <c r="N81" s="170">
        <f>F81+J81</f>
        <v>36.799999999999997</v>
      </c>
      <c r="O81" s="12">
        <f>G81</f>
        <v>0</v>
      </c>
    </row>
    <row r="82" spans="1:15" ht="15.75" customHeight="1" x14ac:dyDescent="0.25">
      <c r="A82" s="21" t="s">
        <v>87</v>
      </c>
      <c r="B82" s="159" t="s">
        <v>176</v>
      </c>
      <c r="C82" s="29"/>
      <c r="D82" s="24">
        <f>D78</f>
        <v>164.60000000000002</v>
      </c>
      <c r="E82" s="24">
        <f>E78</f>
        <v>164.60000000000002</v>
      </c>
      <c r="F82" s="24">
        <f>F78</f>
        <v>94.8</v>
      </c>
      <c r="G82" s="24">
        <f>G78</f>
        <v>0</v>
      </c>
      <c r="H82" s="25">
        <f t="shared" ref="H82:O82" si="20">H78</f>
        <v>0</v>
      </c>
      <c r="I82" s="25">
        <f t="shared" si="20"/>
        <v>0</v>
      </c>
      <c r="J82" s="25">
        <f t="shared" si="20"/>
        <v>0</v>
      </c>
      <c r="K82" s="25">
        <f t="shared" si="20"/>
        <v>0</v>
      </c>
      <c r="L82" s="22">
        <f t="shared" si="20"/>
        <v>164.60000000000002</v>
      </c>
      <c r="M82" s="22">
        <f t="shared" si="20"/>
        <v>164.60000000000002</v>
      </c>
      <c r="N82" s="22">
        <f t="shared" si="20"/>
        <v>94.8</v>
      </c>
      <c r="O82" s="22">
        <f t="shared" si="20"/>
        <v>0</v>
      </c>
    </row>
    <row r="83" spans="1:15" ht="15.95" customHeight="1" x14ac:dyDescent="0.25">
      <c r="A83" s="20" t="s">
        <v>88</v>
      </c>
      <c r="B83" s="513" t="s">
        <v>181</v>
      </c>
      <c r="C83" s="514"/>
      <c r="D83" s="514"/>
      <c r="E83" s="514"/>
      <c r="F83" s="514"/>
      <c r="G83" s="514"/>
      <c r="H83" s="514"/>
      <c r="I83" s="514"/>
      <c r="J83" s="514"/>
      <c r="K83" s="514"/>
      <c r="L83" s="514"/>
      <c r="M83" s="514"/>
      <c r="N83" s="514"/>
      <c r="O83" s="515"/>
    </row>
    <row r="84" spans="1:15" ht="15" customHeight="1" x14ac:dyDescent="0.25">
      <c r="A84" s="6" t="s">
        <v>89</v>
      </c>
      <c r="B84" s="7" t="s">
        <v>20</v>
      </c>
      <c r="C84" s="556" t="s">
        <v>25</v>
      </c>
      <c r="D84" s="160">
        <f>E84+G84</f>
        <v>198</v>
      </c>
      <c r="E84" s="160">
        <v>198</v>
      </c>
      <c r="F84" s="160"/>
      <c r="G84" s="160"/>
      <c r="H84" s="161">
        <f>I84+K84</f>
        <v>0</v>
      </c>
      <c r="I84" s="161">
        <v>-4.0999999999999996</v>
      </c>
      <c r="J84" s="161"/>
      <c r="K84" s="161">
        <v>4.0999999999999996</v>
      </c>
      <c r="L84" s="162">
        <f>M84+O84</f>
        <v>198</v>
      </c>
      <c r="M84" s="154">
        <f>E84+I84</f>
        <v>193.9</v>
      </c>
      <c r="N84" s="154">
        <f t="shared" ref="N84:O84" si="21">F84+J84</f>
        <v>0</v>
      </c>
      <c r="O84" s="154">
        <f t="shared" si="21"/>
        <v>4.0999999999999996</v>
      </c>
    </row>
    <row r="85" spans="1:15" ht="39" customHeight="1" x14ac:dyDescent="0.25">
      <c r="A85" s="135"/>
      <c r="B85" s="163" t="s">
        <v>219</v>
      </c>
      <c r="C85" s="557"/>
      <c r="D85" s="155"/>
      <c r="E85" s="155"/>
      <c r="F85" s="155"/>
      <c r="G85" s="155"/>
      <c r="H85" s="156"/>
      <c r="I85" s="156"/>
      <c r="J85" s="156"/>
      <c r="K85" s="156"/>
      <c r="L85" s="157"/>
      <c r="M85" s="157"/>
      <c r="N85" s="157"/>
      <c r="O85" s="157"/>
    </row>
    <row r="86" spans="1:15" ht="15" customHeight="1" x14ac:dyDescent="0.25">
      <c r="A86" s="139" t="s">
        <v>90</v>
      </c>
      <c r="B86" s="30" t="s">
        <v>7</v>
      </c>
      <c r="C86" s="559" t="s">
        <v>25</v>
      </c>
      <c r="D86" s="152">
        <f>E86+G86</f>
        <v>10.3</v>
      </c>
      <c r="E86" s="152">
        <v>10.3</v>
      </c>
      <c r="F86" s="152">
        <v>7.7</v>
      </c>
      <c r="G86" s="152"/>
      <c r="H86" s="153">
        <f>I86+K86</f>
        <v>0</v>
      </c>
      <c r="I86" s="153"/>
      <c r="J86" s="153"/>
      <c r="K86" s="153"/>
      <c r="L86" s="154">
        <f>M86+O86</f>
        <v>10.3</v>
      </c>
      <c r="M86" s="154">
        <f>E86+I86</f>
        <v>10.3</v>
      </c>
      <c r="N86" s="154">
        <f>F86+J86</f>
        <v>7.7</v>
      </c>
      <c r="O86" s="154">
        <f>G86+K86</f>
        <v>0</v>
      </c>
    </row>
    <row r="87" spans="1:15" ht="39" x14ac:dyDescent="0.25">
      <c r="A87" s="143"/>
      <c r="B87" s="148" t="s">
        <v>218</v>
      </c>
      <c r="C87" s="557"/>
      <c r="D87" s="155"/>
      <c r="E87" s="155"/>
      <c r="F87" s="155"/>
      <c r="G87" s="155"/>
      <c r="H87" s="156"/>
      <c r="I87" s="156"/>
      <c r="J87" s="156"/>
      <c r="K87" s="156"/>
      <c r="L87" s="157"/>
      <c r="M87" s="157"/>
      <c r="N87" s="157"/>
      <c r="O87" s="157"/>
    </row>
    <row r="88" spans="1:15" ht="15" customHeight="1" x14ac:dyDescent="0.25">
      <c r="A88" s="139" t="s">
        <v>91</v>
      </c>
      <c r="B88" s="30" t="s">
        <v>10</v>
      </c>
      <c r="C88" s="559" t="s">
        <v>25</v>
      </c>
      <c r="D88" s="152">
        <f>E88+G88</f>
        <v>12</v>
      </c>
      <c r="E88" s="152">
        <v>12</v>
      </c>
      <c r="F88" s="152">
        <v>9</v>
      </c>
      <c r="G88" s="152"/>
      <c r="H88" s="153">
        <f>I88+K88</f>
        <v>0</v>
      </c>
      <c r="I88" s="153"/>
      <c r="J88" s="153"/>
      <c r="K88" s="153"/>
      <c r="L88" s="154">
        <f>M88+O88</f>
        <v>12</v>
      </c>
      <c r="M88" s="154">
        <f>E88+I88</f>
        <v>12</v>
      </c>
      <c r="N88" s="154">
        <f>F88+J88</f>
        <v>9</v>
      </c>
      <c r="O88" s="154">
        <f>G88+K88</f>
        <v>0</v>
      </c>
    </row>
    <row r="89" spans="1:15" ht="39" x14ac:dyDescent="0.25">
      <c r="A89" s="143"/>
      <c r="B89" s="148" t="s">
        <v>218</v>
      </c>
      <c r="C89" s="557"/>
      <c r="D89" s="155"/>
      <c r="E89" s="155"/>
      <c r="F89" s="155"/>
      <c r="G89" s="155"/>
      <c r="H89" s="156"/>
      <c r="I89" s="156"/>
      <c r="J89" s="156"/>
      <c r="K89" s="156"/>
      <c r="L89" s="157"/>
      <c r="M89" s="157"/>
      <c r="N89" s="157"/>
      <c r="O89" s="157"/>
    </row>
    <row r="90" spans="1:15" ht="15" customHeight="1" x14ac:dyDescent="0.25">
      <c r="A90" s="139" t="s">
        <v>92</v>
      </c>
      <c r="B90" s="30" t="s">
        <v>11</v>
      </c>
      <c r="C90" s="559" t="s">
        <v>25</v>
      </c>
      <c r="D90" s="152">
        <f>E90+G90</f>
        <v>16</v>
      </c>
      <c r="E90" s="152">
        <v>16</v>
      </c>
      <c r="F90" s="152">
        <v>12</v>
      </c>
      <c r="G90" s="152"/>
      <c r="H90" s="153">
        <f>I90+K90</f>
        <v>0</v>
      </c>
      <c r="I90" s="153"/>
      <c r="J90" s="153"/>
      <c r="K90" s="153"/>
      <c r="L90" s="154">
        <f>M90+O90</f>
        <v>16</v>
      </c>
      <c r="M90" s="154">
        <f>E90+I90</f>
        <v>16</v>
      </c>
      <c r="N90" s="154">
        <f>F90+J90</f>
        <v>12</v>
      </c>
      <c r="O90" s="154">
        <f>G90+K90</f>
        <v>0</v>
      </c>
    </row>
    <row r="91" spans="1:15" ht="39" x14ac:dyDescent="0.25">
      <c r="A91" s="143"/>
      <c r="B91" s="148" t="s">
        <v>218</v>
      </c>
      <c r="C91" s="557"/>
      <c r="D91" s="155"/>
      <c r="E91" s="155"/>
      <c r="F91" s="155"/>
      <c r="G91" s="155"/>
      <c r="H91" s="156"/>
      <c r="I91" s="156"/>
      <c r="J91" s="156"/>
      <c r="K91" s="156"/>
      <c r="L91" s="157"/>
      <c r="M91" s="157"/>
      <c r="N91" s="157"/>
      <c r="O91" s="157"/>
    </row>
    <row r="92" spans="1:15" ht="15" customHeight="1" x14ac:dyDescent="0.25">
      <c r="A92" s="139" t="s">
        <v>93</v>
      </c>
      <c r="B92" s="30" t="s">
        <v>12</v>
      </c>
      <c r="C92" s="559" t="s">
        <v>25</v>
      </c>
      <c r="D92" s="152">
        <f>E92+G92</f>
        <v>12</v>
      </c>
      <c r="E92" s="152">
        <v>12</v>
      </c>
      <c r="F92" s="152">
        <v>9</v>
      </c>
      <c r="G92" s="152"/>
      <c r="H92" s="153">
        <f>I92+K92</f>
        <v>0</v>
      </c>
      <c r="I92" s="153"/>
      <c r="J92" s="153"/>
      <c r="K92" s="153"/>
      <c r="L92" s="154">
        <f>M92+O92</f>
        <v>12</v>
      </c>
      <c r="M92" s="154">
        <f>E92+I92</f>
        <v>12</v>
      </c>
      <c r="N92" s="154">
        <f>F92+J92</f>
        <v>9</v>
      </c>
      <c r="O92" s="154">
        <f>G92+K92</f>
        <v>0</v>
      </c>
    </row>
    <row r="93" spans="1:15" ht="39" x14ac:dyDescent="0.25">
      <c r="A93" s="143"/>
      <c r="B93" s="148" t="s">
        <v>218</v>
      </c>
      <c r="C93" s="557"/>
      <c r="D93" s="155"/>
      <c r="E93" s="155"/>
      <c r="F93" s="155"/>
      <c r="G93" s="155"/>
      <c r="H93" s="156"/>
      <c r="I93" s="156"/>
      <c r="J93" s="156"/>
      <c r="K93" s="156"/>
      <c r="L93" s="157"/>
      <c r="M93" s="157"/>
      <c r="N93" s="157"/>
      <c r="O93" s="157"/>
    </row>
    <row r="94" spans="1:15" ht="15" customHeight="1" x14ac:dyDescent="0.25">
      <c r="A94" s="139" t="s">
        <v>94</v>
      </c>
      <c r="B94" s="30" t="s">
        <v>62</v>
      </c>
      <c r="C94" s="559" t="s">
        <v>25</v>
      </c>
      <c r="D94" s="152">
        <f>E94+G94</f>
        <v>16</v>
      </c>
      <c r="E94" s="152">
        <v>16</v>
      </c>
      <c r="F94" s="152">
        <v>12</v>
      </c>
      <c r="G94" s="152"/>
      <c r="H94" s="153">
        <f>I94+K94</f>
        <v>0</v>
      </c>
      <c r="I94" s="153"/>
      <c r="J94" s="153"/>
      <c r="K94" s="153"/>
      <c r="L94" s="154">
        <f>M94+O94</f>
        <v>16</v>
      </c>
      <c r="M94" s="154">
        <f>E94+I94</f>
        <v>16</v>
      </c>
      <c r="N94" s="154">
        <f>F94+J94</f>
        <v>12</v>
      </c>
      <c r="O94" s="154">
        <f>G94+K94</f>
        <v>0</v>
      </c>
    </row>
    <row r="95" spans="1:15" ht="39" x14ac:dyDescent="0.25">
      <c r="A95" s="143"/>
      <c r="B95" s="148" t="s">
        <v>218</v>
      </c>
      <c r="C95" s="557"/>
      <c r="D95" s="155"/>
      <c r="E95" s="155"/>
      <c r="F95" s="155"/>
      <c r="G95" s="155"/>
      <c r="H95" s="156"/>
      <c r="I95" s="156"/>
      <c r="J95" s="156"/>
      <c r="K95" s="156"/>
      <c r="L95" s="157"/>
      <c r="M95" s="157"/>
      <c r="N95" s="157"/>
      <c r="O95" s="157"/>
    </row>
    <row r="96" spans="1:15" ht="15" customHeight="1" x14ac:dyDescent="0.25">
      <c r="A96" s="139" t="s">
        <v>95</v>
      </c>
      <c r="B96" s="30" t="s">
        <v>14</v>
      </c>
      <c r="C96" s="559" t="s">
        <v>25</v>
      </c>
      <c r="D96" s="152">
        <f>E96+G96</f>
        <v>13.5</v>
      </c>
      <c r="E96" s="152">
        <v>13.5</v>
      </c>
      <c r="F96" s="152">
        <v>10.199999999999999</v>
      </c>
      <c r="G96" s="152"/>
      <c r="H96" s="153">
        <f>I96+K96</f>
        <v>0</v>
      </c>
      <c r="I96" s="153"/>
      <c r="J96" s="153"/>
      <c r="K96" s="153"/>
      <c r="L96" s="154">
        <f>M96+O96</f>
        <v>13.5</v>
      </c>
      <c r="M96" s="154">
        <f>E96+I96</f>
        <v>13.5</v>
      </c>
      <c r="N96" s="154">
        <f>F96+J96</f>
        <v>10.199999999999999</v>
      </c>
      <c r="O96" s="154">
        <f>G96+K96</f>
        <v>0</v>
      </c>
    </row>
    <row r="97" spans="1:15" ht="39" x14ac:dyDescent="0.25">
      <c r="A97" s="143"/>
      <c r="B97" s="148" t="s">
        <v>218</v>
      </c>
      <c r="C97" s="557"/>
      <c r="D97" s="155"/>
      <c r="E97" s="155"/>
      <c r="F97" s="155"/>
      <c r="G97" s="155"/>
      <c r="H97" s="156"/>
      <c r="I97" s="156"/>
      <c r="J97" s="156"/>
      <c r="K97" s="156"/>
      <c r="L97" s="157"/>
      <c r="M97" s="157"/>
      <c r="N97" s="157"/>
      <c r="O97" s="157"/>
    </row>
    <row r="98" spans="1:15" ht="15" customHeight="1" x14ac:dyDescent="0.25">
      <c r="A98" s="139" t="s">
        <v>96</v>
      </c>
      <c r="B98" s="30" t="s">
        <v>15</v>
      </c>
      <c r="C98" s="559" t="s">
        <v>25</v>
      </c>
      <c r="D98" s="152">
        <f>E98+G98</f>
        <v>13.5</v>
      </c>
      <c r="E98" s="152">
        <v>13.5</v>
      </c>
      <c r="F98" s="152">
        <v>10.199999999999999</v>
      </c>
      <c r="G98" s="152"/>
      <c r="H98" s="153">
        <f>I98+K98</f>
        <v>0</v>
      </c>
      <c r="I98" s="153"/>
      <c r="J98" s="153"/>
      <c r="K98" s="153"/>
      <c r="L98" s="154">
        <f>M98+O98</f>
        <v>13.5</v>
      </c>
      <c r="M98" s="154">
        <f>E98+I98</f>
        <v>13.5</v>
      </c>
      <c r="N98" s="154">
        <f>F98+J98</f>
        <v>10.199999999999999</v>
      </c>
      <c r="O98" s="154">
        <f>G98+K98</f>
        <v>0</v>
      </c>
    </row>
    <row r="99" spans="1:15" ht="39" x14ac:dyDescent="0.25">
      <c r="A99" s="143"/>
      <c r="B99" s="148" t="s">
        <v>218</v>
      </c>
      <c r="C99" s="557"/>
      <c r="D99" s="155"/>
      <c r="E99" s="155"/>
      <c r="F99" s="155"/>
      <c r="G99" s="155"/>
      <c r="H99" s="156"/>
      <c r="I99" s="156"/>
      <c r="J99" s="156"/>
      <c r="K99" s="156"/>
      <c r="L99" s="157"/>
      <c r="M99" s="157"/>
      <c r="N99" s="157"/>
      <c r="O99" s="157"/>
    </row>
    <row r="100" spans="1:15" ht="15" customHeight="1" x14ac:dyDescent="0.25">
      <c r="A100" s="139" t="s">
        <v>97</v>
      </c>
      <c r="B100" s="30" t="s">
        <v>16</v>
      </c>
      <c r="C100" s="559" t="s">
        <v>25</v>
      </c>
      <c r="D100" s="152">
        <f>E100+G100</f>
        <v>26.2</v>
      </c>
      <c r="E100" s="152">
        <v>26.2</v>
      </c>
      <c r="F100" s="152">
        <v>19.7</v>
      </c>
      <c r="G100" s="152"/>
      <c r="H100" s="153">
        <f>I100+K100</f>
        <v>0</v>
      </c>
      <c r="I100" s="153"/>
      <c r="J100" s="153"/>
      <c r="K100" s="153"/>
      <c r="L100" s="154">
        <f>M100+O100</f>
        <v>26.2</v>
      </c>
      <c r="M100" s="154">
        <f>E100+I100</f>
        <v>26.2</v>
      </c>
      <c r="N100" s="154">
        <f>F100+J100</f>
        <v>19.7</v>
      </c>
      <c r="O100" s="154">
        <f>G100+K100</f>
        <v>0</v>
      </c>
    </row>
    <row r="101" spans="1:15" ht="39" x14ac:dyDescent="0.25">
      <c r="A101" s="143"/>
      <c r="B101" s="148" t="s">
        <v>218</v>
      </c>
      <c r="C101" s="557"/>
      <c r="D101" s="155"/>
      <c r="E101" s="155"/>
      <c r="F101" s="155"/>
      <c r="G101" s="155"/>
      <c r="H101" s="156"/>
      <c r="I101" s="156"/>
      <c r="J101" s="156"/>
      <c r="K101" s="156"/>
      <c r="L101" s="157"/>
      <c r="M101" s="157"/>
      <c r="N101" s="157"/>
      <c r="O101" s="157"/>
    </row>
    <row r="102" spans="1:15" ht="15" customHeight="1" x14ac:dyDescent="0.25">
      <c r="A102" s="139" t="s">
        <v>98</v>
      </c>
      <c r="B102" s="30" t="s">
        <v>17</v>
      </c>
      <c r="C102" s="559" t="s">
        <v>25</v>
      </c>
      <c r="D102" s="152">
        <f>E102+G102</f>
        <v>12</v>
      </c>
      <c r="E102" s="152">
        <v>12</v>
      </c>
      <c r="F102" s="152">
        <v>9</v>
      </c>
      <c r="G102" s="152"/>
      <c r="H102" s="153">
        <f>I102+K102</f>
        <v>0</v>
      </c>
      <c r="I102" s="153"/>
      <c r="J102" s="153"/>
      <c r="K102" s="153"/>
      <c r="L102" s="154">
        <f>M102+O102</f>
        <v>12</v>
      </c>
      <c r="M102" s="154">
        <f>E102+I102</f>
        <v>12</v>
      </c>
      <c r="N102" s="154">
        <f>F102+J102</f>
        <v>9</v>
      </c>
      <c r="O102" s="154">
        <f>G102+K102</f>
        <v>0</v>
      </c>
    </row>
    <row r="103" spans="1:15" ht="39" x14ac:dyDescent="0.25">
      <c r="A103" s="143"/>
      <c r="B103" s="148" t="s">
        <v>218</v>
      </c>
      <c r="C103" s="557"/>
      <c r="D103" s="155"/>
      <c r="E103" s="155"/>
      <c r="F103" s="155"/>
      <c r="G103" s="155"/>
      <c r="H103" s="156"/>
      <c r="I103" s="156"/>
      <c r="J103" s="156"/>
      <c r="K103" s="156"/>
      <c r="L103" s="157"/>
      <c r="M103" s="157"/>
      <c r="N103" s="157"/>
      <c r="O103" s="157"/>
    </row>
    <row r="104" spans="1:15" ht="15" customHeight="1" x14ac:dyDescent="0.25">
      <c r="A104" s="139" t="s">
        <v>99</v>
      </c>
      <c r="B104" s="30" t="s">
        <v>18</v>
      </c>
      <c r="C104" s="559" t="s">
        <v>25</v>
      </c>
      <c r="D104" s="152">
        <f>E104+G104</f>
        <v>9</v>
      </c>
      <c r="E104" s="152">
        <v>9</v>
      </c>
      <c r="F104" s="152">
        <v>6.7</v>
      </c>
      <c r="G104" s="152"/>
      <c r="H104" s="153">
        <f>I104+K104</f>
        <v>0</v>
      </c>
      <c r="I104" s="153"/>
      <c r="J104" s="153"/>
      <c r="K104" s="153"/>
      <c r="L104" s="154">
        <f>M104+O104</f>
        <v>9</v>
      </c>
      <c r="M104" s="154">
        <f>E104+I104</f>
        <v>9</v>
      </c>
      <c r="N104" s="154">
        <f>F104+J104</f>
        <v>6.7</v>
      </c>
      <c r="O104" s="154">
        <f>G104+K104</f>
        <v>0</v>
      </c>
    </row>
    <row r="105" spans="1:15" ht="39" x14ac:dyDescent="0.25">
      <c r="A105" s="143"/>
      <c r="B105" s="148" t="s">
        <v>218</v>
      </c>
      <c r="C105" s="557"/>
      <c r="D105" s="155"/>
      <c r="E105" s="155"/>
      <c r="F105" s="155"/>
      <c r="G105" s="155"/>
      <c r="H105" s="156"/>
      <c r="I105" s="156"/>
      <c r="J105" s="156"/>
      <c r="K105" s="156"/>
      <c r="L105" s="157"/>
      <c r="M105" s="157"/>
      <c r="N105" s="157"/>
      <c r="O105" s="157"/>
    </row>
    <row r="106" spans="1:15" ht="15" customHeight="1" x14ac:dyDescent="0.25">
      <c r="A106" s="139" t="s">
        <v>100</v>
      </c>
      <c r="B106" s="30" t="s">
        <v>19</v>
      </c>
      <c r="C106" s="559" t="s">
        <v>25</v>
      </c>
      <c r="D106" s="152">
        <f>E106+G106</f>
        <v>77.7</v>
      </c>
      <c r="E106" s="152">
        <v>77.7</v>
      </c>
      <c r="F106" s="152">
        <v>52</v>
      </c>
      <c r="G106" s="152"/>
      <c r="H106" s="153">
        <f>I106+K106</f>
        <v>0</v>
      </c>
      <c r="I106" s="153"/>
      <c r="J106" s="153"/>
      <c r="K106" s="153"/>
      <c r="L106" s="154">
        <f>M106+O106</f>
        <v>77.7</v>
      </c>
      <c r="M106" s="154">
        <f>E106+I106</f>
        <v>77.7</v>
      </c>
      <c r="N106" s="154">
        <f>F106+J106</f>
        <v>52</v>
      </c>
      <c r="O106" s="154">
        <f>G106+K106</f>
        <v>0</v>
      </c>
    </row>
    <row r="107" spans="1:15" ht="39" x14ac:dyDescent="0.25">
      <c r="A107" s="143"/>
      <c r="B107" s="148" t="s">
        <v>218</v>
      </c>
      <c r="C107" s="557"/>
      <c r="D107" s="155"/>
      <c r="E107" s="155"/>
      <c r="F107" s="155"/>
      <c r="G107" s="155"/>
      <c r="H107" s="156"/>
      <c r="I107" s="156"/>
      <c r="J107" s="156"/>
      <c r="K107" s="156"/>
      <c r="L107" s="157"/>
      <c r="M107" s="157"/>
      <c r="N107" s="157"/>
      <c r="O107" s="157"/>
    </row>
    <row r="108" spans="1:15" ht="15.95" customHeight="1" x14ac:dyDescent="0.25">
      <c r="A108" s="21" t="s">
        <v>101</v>
      </c>
      <c r="B108" s="28" t="s">
        <v>178</v>
      </c>
      <c r="C108" s="26"/>
      <c r="D108" s="24">
        <f>SUM(D84:D107)</f>
        <v>416.2</v>
      </c>
      <c r="E108" s="24">
        <f>SUM(E84:E107)</f>
        <v>416.2</v>
      </c>
      <c r="F108" s="24">
        <f>SUM(F84:F107)</f>
        <v>157.5</v>
      </c>
      <c r="G108" s="24">
        <f>SUM(G84:G107)</f>
        <v>0</v>
      </c>
      <c r="H108" s="25">
        <f t="shared" ref="H108:O108" si="22">SUM(H84:H107)</f>
        <v>0</v>
      </c>
      <c r="I108" s="25">
        <f t="shared" si="22"/>
        <v>-4.0999999999999996</v>
      </c>
      <c r="J108" s="25">
        <f t="shared" si="22"/>
        <v>0</v>
      </c>
      <c r="K108" s="25">
        <f t="shared" si="22"/>
        <v>4.0999999999999996</v>
      </c>
      <c r="L108" s="22">
        <f t="shared" si="22"/>
        <v>416.2</v>
      </c>
      <c r="M108" s="22">
        <f t="shared" si="22"/>
        <v>412.1</v>
      </c>
      <c r="N108" s="22">
        <f t="shared" si="22"/>
        <v>157.5</v>
      </c>
      <c r="O108" s="22">
        <f t="shared" si="22"/>
        <v>4.0999999999999996</v>
      </c>
    </row>
    <row r="109" spans="1:15" ht="15.95" customHeight="1" x14ac:dyDescent="0.25">
      <c r="A109" s="20" t="s">
        <v>102</v>
      </c>
      <c r="B109" s="513" t="s">
        <v>68</v>
      </c>
      <c r="C109" s="514"/>
      <c r="D109" s="514"/>
      <c r="E109" s="514"/>
      <c r="F109" s="514"/>
      <c r="G109" s="514"/>
      <c r="H109" s="514"/>
      <c r="I109" s="514"/>
      <c r="J109" s="514"/>
      <c r="K109" s="514"/>
      <c r="L109" s="514"/>
      <c r="M109" s="514"/>
      <c r="N109" s="514"/>
      <c r="O109" s="515"/>
    </row>
    <row r="110" spans="1:15" ht="15" customHeight="1" x14ac:dyDescent="0.25">
      <c r="A110" s="562" t="s">
        <v>103</v>
      </c>
      <c r="B110" s="77" t="s">
        <v>20</v>
      </c>
      <c r="C110" s="164"/>
      <c r="D110" s="141">
        <f t="shared" ref="D110:O110" si="23">SUM(D112:D116)</f>
        <v>919</v>
      </c>
      <c r="E110" s="141">
        <f t="shared" si="23"/>
        <v>919</v>
      </c>
      <c r="F110" s="141">
        <f t="shared" si="23"/>
        <v>2.7</v>
      </c>
      <c r="G110" s="141">
        <f t="shared" si="23"/>
        <v>0</v>
      </c>
      <c r="H110" s="142">
        <f t="shared" si="23"/>
        <v>0</v>
      </c>
      <c r="I110" s="142">
        <f t="shared" si="23"/>
        <v>0</v>
      </c>
      <c r="J110" s="142">
        <f t="shared" si="23"/>
        <v>0</v>
      </c>
      <c r="K110" s="142">
        <f t="shared" si="23"/>
        <v>0</v>
      </c>
      <c r="L110" s="77">
        <f t="shared" si="23"/>
        <v>919</v>
      </c>
      <c r="M110" s="77">
        <f t="shared" si="23"/>
        <v>919</v>
      </c>
      <c r="N110" s="77">
        <f t="shared" si="23"/>
        <v>2.7</v>
      </c>
      <c r="O110" s="77">
        <f t="shared" si="23"/>
        <v>0</v>
      </c>
    </row>
    <row r="111" spans="1:15" ht="15" customHeight="1" x14ac:dyDescent="0.25">
      <c r="A111" s="563"/>
      <c r="B111" s="144" t="s">
        <v>194</v>
      </c>
      <c r="C111" s="165"/>
      <c r="D111" s="146"/>
      <c r="E111" s="146"/>
      <c r="F111" s="146"/>
      <c r="G111" s="146"/>
      <c r="H111" s="76"/>
      <c r="I111" s="76"/>
      <c r="J111" s="76"/>
      <c r="K111" s="76"/>
      <c r="L111" s="36"/>
      <c r="M111" s="36"/>
      <c r="N111" s="36"/>
      <c r="O111" s="30"/>
    </row>
    <row r="112" spans="1:15" ht="26.25" x14ac:dyDescent="0.25">
      <c r="A112" s="563"/>
      <c r="B112" s="488" t="s">
        <v>465</v>
      </c>
      <c r="C112" s="418" t="s">
        <v>32</v>
      </c>
      <c r="D112" s="17">
        <f t="shared" ref="D112:D117" si="24">E112+G112</f>
        <v>4.2</v>
      </c>
      <c r="E112" s="17">
        <v>4.2</v>
      </c>
      <c r="F112" s="17">
        <v>2.7</v>
      </c>
      <c r="G112" s="17"/>
      <c r="H112" s="11">
        <f t="shared" ref="H112:H117" si="25">I112+K112</f>
        <v>0</v>
      </c>
      <c r="I112" s="11"/>
      <c r="J112" s="11"/>
      <c r="K112" s="11"/>
      <c r="L112" s="13">
        <f t="shared" ref="L112:L117" si="26">M112+O112</f>
        <v>4.2</v>
      </c>
      <c r="M112" s="319">
        <f t="shared" ref="M112:O117" si="27">E112+I112</f>
        <v>4.2</v>
      </c>
      <c r="N112" s="319">
        <f t="shared" si="27"/>
        <v>2.7</v>
      </c>
      <c r="O112" s="319">
        <f t="shared" si="27"/>
        <v>0</v>
      </c>
    </row>
    <row r="113" spans="1:15" ht="26.25" x14ac:dyDescent="0.25">
      <c r="A113" s="563"/>
      <c r="B113" s="147" t="s">
        <v>220</v>
      </c>
      <c r="C113" s="90" t="s">
        <v>24</v>
      </c>
      <c r="D113" s="9">
        <f t="shared" si="24"/>
        <v>1.5</v>
      </c>
      <c r="E113" s="9">
        <v>1.5</v>
      </c>
      <c r="F113" s="9"/>
      <c r="G113" s="9"/>
      <c r="H113" s="10">
        <f t="shared" si="25"/>
        <v>0</v>
      </c>
      <c r="I113" s="10"/>
      <c r="J113" s="10"/>
      <c r="K113" s="10"/>
      <c r="L113" s="167">
        <f t="shared" si="26"/>
        <v>1.5</v>
      </c>
      <c r="M113" s="168">
        <f t="shared" si="27"/>
        <v>1.5</v>
      </c>
      <c r="N113" s="168">
        <f t="shared" si="27"/>
        <v>0</v>
      </c>
      <c r="O113" s="169">
        <f t="shared" si="27"/>
        <v>0</v>
      </c>
    </row>
    <row r="114" spans="1:15" ht="26.25" x14ac:dyDescent="0.25">
      <c r="A114" s="563"/>
      <c r="B114" s="488" t="s">
        <v>199</v>
      </c>
      <c r="C114" s="40" t="s">
        <v>24</v>
      </c>
      <c r="D114" s="17">
        <f t="shared" si="24"/>
        <v>205.7</v>
      </c>
      <c r="E114" s="17">
        <v>205.7</v>
      </c>
      <c r="F114" s="17"/>
      <c r="G114" s="17"/>
      <c r="H114" s="11">
        <f t="shared" si="25"/>
        <v>0</v>
      </c>
      <c r="I114" s="11"/>
      <c r="J114" s="11"/>
      <c r="K114" s="11"/>
      <c r="L114" s="13">
        <f t="shared" si="26"/>
        <v>205.7</v>
      </c>
      <c r="M114" s="319">
        <f t="shared" si="27"/>
        <v>205.7</v>
      </c>
      <c r="N114" s="319">
        <f t="shared" si="27"/>
        <v>0</v>
      </c>
      <c r="O114" s="319">
        <f t="shared" si="27"/>
        <v>0</v>
      </c>
    </row>
    <row r="115" spans="1:15" x14ac:dyDescent="0.25">
      <c r="A115" s="563"/>
      <c r="B115" s="488" t="s">
        <v>221</v>
      </c>
      <c r="C115" s="31" t="s">
        <v>24</v>
      </c>
      <c r="D115" s="17">
        <f t="shared" si="24"/>
        <v>293.89999999999998</v>
      </c>
      <c r="E115" s="44">
        <v>293.89999999999998</v>
      </c>
      <c r="F115" s="44"/>
      <c r="G115" s="44"/>
      <c r="H115" s="11">
        <f t="shared" si="25"/>
        <v>0</v>
      </c>
      <c r="I115" s="96"/>
      <c r="J115" s="96"/>
      <c r="K115" s="96"/>
      <c r="L115" s="13">
        <f t="shared" si="26"/>
        <v>293.89999999999998</v>
      </c>
      <c r="M115" s="154">
        <f t="shared" si="27"/>
        <v>293.89999999999998</v>
      </c>
      <c r="N115" s="154">
        <f t="shared" si="27"/>
        <v>0</v>
      </c>
      <c r="O115" s="154">
        <f t="shared" si="27"/>
        <v>0</v>
      </c>
    </row>
    <row r="116" spans="1:15" ht="26.25" x14ac:dyDescent="0.25">
      <c r="A116" s="563"/>
      <c r="B116" s="171" t="s">
        <v>222</v>
      </c>
      <c r="C116" s="31" t="s">
        <v>24</v>
      </c>
      <c r="D116" s="17">
        <f t="shared" si="24"/>
        <v>413.7</v>
      </c>
      <c r="E116" s="17">
        <v>413.7</v>
      </c>
      <c r="F116" s="17"/>
      <c r="G116" s="17"/>
      <c r="H116" s="11">
        <f t="shared" si="25"/>
        <v>0</v>
      </c>
      <c r="I116" s="11"/>
      <c r="J116" s="11"/>
      <c r="K116" s="11"/>
      <c r="L116" s="13">
        <f t="shared" si="26"/>
        <v>413.7</v>
      </c>
      <c r="M116" s="158">
        <f t="shared" si="27"/>
        <v>413.7</v>
      </c>
      <c r="N116" s="154">
        <f t="shared" si="27"/>
        <v>0</v>
      </c>
      <c r="O116" s="154">
        <f t="shared" si="27"/>
        <v>0</v>
      </c>
    </row>
    <row r="117" spans="1:15" ht="15" customHeight="1" x14ac:dyDescent="0.25">
      <c r="A117" s="560" t="s">
        <v>104</v>
      </c>
      <c r="B117" s="77" t="s">
        <v>53</v>
      </c>
      <c r="C117" s="559" t="s">
        <v>24</v>
      </c>
      <c r="D117" s="152">
        <f t="shared" si="24"/>
        <v>181.2</v>
      </c>
      <c r="E117" s="152">
        <v>181.2</v>
      </c>
      <c r="F117" s="152">
        <v>136</v>
      </c>
      <c r="G117" s="152"/>
      <c r="H117" s="153">
        <f t="shared" si="25"/>
        <v>0</v>
      </c>
      <c r="I117" s="153"/>
      <c r="J117" s="153"/>
      <c r="K117" s="153"/>
      <c r="L117" s="154">
        <f t="shared" si="26"/>
        <v>181.2</v>
      </c>
      <c r="M117" s="154">
        <f t="shared" si="27"/>
        <v>181.2</v>
      </c>
      <c r="N117" s="154">
        <f t="shared" si="27"/>
        <v>136</v>
      </c>
      <c r="O117" s="154">
        <f t="shared" si="27"/>
        <v>0</v>
      </c>
    </row>
    <row r="118" spans="1:15" s="38" customFormat="1" ht="25.5" x14ac:dyDescent="0.2">
      <c r="A118" s="561"/>
      <c r="B118" s="148" t="s">
        <v>223</v>
      </c>
      <c r="C118" s="557"/>
      <c r="D118" s="155"/>
      <c r="E118" s="155"/>
      <c r="F118" s="155"/>
      <c r="G118" s="155"/>
      <c r="H118" s="156"/>
      <c r="I118" s="156"/>
      <c r="J118" s="156"/>
      <c r="K118" s="156"/>
      <c r="L118" s="157"/>
      <c r="M118" s="157"/>
      <c r="N118" s="157"/>
      <c r="O118" s="157"/>
    </row>
    <row r="119" spans="1:15" ht="15.95" customHeight="1" x14ac:dyDescent="0.25">
      <c r="A119" s="55" t="s">
        <v>105</v>
      </c>
      <c r="B119" s="45" t="s">
        <v>180</v>
      </c>
      <c r="C119" s="75"/>
      <c r="D119" s="24">
        <f t="shared" ref="D119:O119" si="28">D110+D117</f>
        <v>1100.2</v>
      </c>
      <c r="E119" s="24">
        <f t="shared" si="28"/>
        <v>1100.2</v>
      </c>
      <c r="F119" s="24">
        <f t="shared" si="28"/>
        <v>138.69999999999999</v>
      </c>
      <c r="G119" s="24">
        <f t="shared" si="28"/>
        <v>0</v>
      </c>
      <c r="H119" s="25">
        <f t="shared" si="28"/>
        <v>0</v>
      </c>
      <c r="I119" s="25">
        <f t="shared" si="28"/>
        <v>0</v>
      </c>
      <c r="J119" s="25">
        <f t="shared" si="28"/>
        <v>0</v>
      </c>
      <c r="K119" s="25">
        <f t="shared" si="28"/>
        <v>0</v>
      </c>
      <c r="L119" s="22">
        <f t="shared" si="28"/>
        <v>1100.2</v>
      </c>
      <c r="M119" s="22">
        <f t="shared" si="28"/>
        <v>1100.2</v>
      </c>
      <c r="N119" s="22">
        <f t="shared" si="28"/>
        <v>138.69999999999999</v>
      </c>
      <c r="O119" s="22">
        <f t="shared" si="28"/>
        <v>0</v>
      </c>
    </row>
    <row r="120" spans="1:15" ht="15.95" customHeight="1" x14ac:dyDescent="0.25">
      <c r="A120" s="543" t="s">
        <v>106</v>
      </c>
      <c r="B120" s="97" t="s">
        <v>172</v>
      </c>
      <c r="C120" s="546"/>
      <c r="D120" s="306">
        <f>SUM(D122:D142)</f>
        <v>2511.1999999999994</v>
      </c>
      <c r="E120" s="173">
        <f>SUM(E122:E142)</f>
        <v>2511.1999999999994</v>
      </c>
      <c r="F120" s="173">
        <f>SUM(F122:F142)</f>
        <v>944.5</v>
      </c>
      <c r="G120" s="173">
        <f>SUM(G122:G142)</f>
        <v>0</v>
      </c>
      <c r="H120" s="174">
        <f t="shared" ref="H120:O120" si="29">SUM(H122:H142)</f>
        <v>0</v>
      </c>
      <c r="I120" s="174">
        <f t="shared" si="29"/>
        <v>-4.0999999999999996</v>
      </c>
      <c r="J120" s="174">
        <f t="shared" si="29"/>
        <v>0</v>
      </c>
      <c r="K120" s="174">
        <f t="shared" si="29"/>
        <v>4.0999999999999996</v>
      </c>
      <c r="L120" s="175">
        <f t="shared" si="29"/>
        <v>2511.1999999999994</v>
      </c>
      <c r="M120" s="175">
        <f t="shared" si="29"/>
        <v>2507.0999999999995</v>
      </c>
      <c r="N120" s="175">
        <f t="shared" si="29"/>
        <v>944.5</v>
      </c>
      <c r="O120" s="175">
        <f t="shared" si="29"/>
        <v>4.0999999999999996</v>
      </c>
    </row>
    <row r="121" spans="1:15" ht="15" customHeight="1" x14ac:dyDescent="0.25">
      <c r="A121" s="544"/>
      <c r="B121" s="314" t="s">
        <v>194</v>
      </c>
      <c r="C121" s="547"/>
      <c r="D121" s="307"/>
      <c r="E121" s="176"/>
      <c r="F121" s="177"/>
      <c r="G121" s="177"/>
      <c r="H121" s="178"/>
      <c r="I121" s="178"/>
      <c r="J121" s="179"/>
      <c r="K121" s="179"/>
      <c r="L121" s="180"/>
      <c r="M121" s="180"/>
      <c r="N121" s="181"/>
      <c r="O121" s="181"/>
    </row>
    <row r="122" spans="1:15" ht="26.25" x14ac:dyDescent="0.25">
      <c r="A122" s="544"/>
      <c r="B122" s="98" t="s">
        <v>205</v>
      </c>
      <c r="C122" s="547"/>
      <c r="D122" s="308">
        <f>E122+G122</f>
        <v>0.8</v>
      </c>
      <c r="E122" s="182">
        <f t="shared" ref="E122:G132" si="30">E16</f>
        <v>0.8</v>
      </c>
      <c r="F122" s="182">
        <f t="shared" si="30"/>
        <v>0.6</v>
      </c>
      <c r="G122" s="182">
        <f t="shared" si="30"/>
        <v>0</v>
      </c>
      <c r="H122" s="183">
        <f t="shared" ref="H122:H142" si="31">I122+K122</f>
        <v>0</v>
      </c>
      <c r="I122" s="183">
        <f t="shared" ref="I122:K132" si="32">I16</f>
        <v>0</v>
      </c>
      <c r="J122" s="183">
        <f t="shared" si="32"/>
        <v>0</v>
      </c>
      <c r="K122" s="183">
        <f t="shared" si="32"/>
        <v>0</v>
      </c>
      <c r="L122" s="184">
        <f t="shared" ref="L122:L142" si="33">M122+O122</f>
        <v>0.8</v>
      </c>
      <c r="M122" s="184">
        <f t="shared" ref="M122:O132" si="34">M16</f>
        <v>0.8</v>
      </c>
      <c r="N122" s="184">
        <f t="shared" si="34"/>
        <v>0.6</v>
      </c>
      <c r="O122" s="184">
        <f t="shared" si="34"/>
        <v>0</v>
      </c>
    </row>
    <row r="123" spans="1:15" x14ac:dyDescent="0.25">
      <c r="A123" s="544"/>
      <c r="B123" s="98" t="s">
        <v>201</v>
      </c>
      <c r="C123" s="547"/>
      <c r="D123" s="304">
        <f t="shared" ref="D123:D142" si="35">E123+G123</f>
        <v>30.6</v>
      </c>
      <c r="E123" s="89">
        <f t="shared" si="30"/>
        <v>30.6</v>
      </c>
      <c r="F123" s="89">
        <f t="shared" si="30"/>
        <v>23.4</v>
      </c>
      <c r="G123" s="89">
        <f t="shared" si="30"/>
        <v>0</v>
      </c>
      <c r="H123" s="93">
        <f t="shared" si="31"/>
        <v>0</v>
      </c>
      <c r="I123" s="93">
        <f t="shared" si="32"/>
        <v>0</v>
      </c>
      <c r="J123" s="93">
        <f t="shared" si="32"/>
        <v>0</v>
      </c>
      <c r="K123" s="93">
        <f t="shared" si="32"/>
        <v>0</v>
      </c>
      <c r="L123" s="94">
        <f t="shared" si="33"/>
        <v>30.6</v>
      </c>
      <c r="M123" s="94">
        <f t="shared" si="34"/>
        <v>30.6</v>
      </c>
      <c r="N123" s="94">
        <f t="shared" si="34"/>
        <v>23.4</v>
      </c>
      <c r="O123" s="94">
        <f t="shared" si="34"/>
        <v>0</v>
      </c>
    </row>
    <row r="124" spans="1:15" ht="26.25" x14ac:dyDescent="0.25">
      <c r="A124" s="544"/>
      <c r="B124" s="98" t="s">
        <v>207</v>
      </c>
      <c r="C124" s="547"/>
      <c r="D124" s="304">
        <f t="shared" si="35"/>
        <v>8</v>
      </c>
      <c r="E124" s="89">
        <f t="shared" si="30"/>
        <v>8</v>
      </c>
      <c r="F124" s="89">
        <f t="shared" si="30"/>
        <v>6.1</v>
      </c>
      <c r="G124" s="89">
        <f t="shared" si="30"/>
        <v>0</v>
      </c>
      <c r="H124" s="93">
        <f t="shared" si="31"/>
        <v>0</v>
      </c>
      <c r="I124" s="93">
        <f t="shared" si="32"/>
        <v>0</v>
      </c>
      <c r="J124" s="93">
        <f t="shared" si="32"/>
        <v>0</v>
      </c>
      <c r="K124" s="93">
        <f t="shared" si="32"/>
        <v>0</v>
      </c>
      <c r="L124" s="94">
        <f t="shared" si="33"/>
        <v>8</v>
      </c>
      <c r="M124" s="94">
        <f t="shared" si="34"/>
        <v>8</v>
      </c>
      <c r="N124" s="94">
        <f t="shared" si="34"/>
        <v>6.1</v>
      </c>
      <c r="O124" s="94">
        <f t="shared" si="34"/>
        <v>0</v>
      </c>
    </row>
    <row r="125" spans="1:15" ht="26.25" x14ac:dyDescent="0.25">
      <c r="A125" s="544"/>
      <c r="B125" s="98" t="s">
        <v>203</v>
      </c>
      <c r="C125" s="547"/>
      <c r="D125" s="304">
        <f t="shared" si="35"/>
        <v>26.1</v>
      </c>
      <c r="E125" s="89">
        <f t="shared" si="30"/>
        <v>26.1</v>
      </c>
      <c r="F125" s="89">
        <f t="shared" si="30"/>
        <v>16.100000000000001</v>
      </c>
      <c r="G125" s="89">
        <f t="shared" si="30"/>
        <v>0</v>
      </c>
      <c r="H125" s="93">
        <f t="shared" si="31"/>
        <v>0</v>
      </c>
      <c r="I125" s="93">
        <f t="shared" si="32"/>
        <v>0</v>
      </c>
      <c r="J125" s="93">
        <f t="shared" si="32"/>
        <v>0</v>
      </c>
      <c r="K125" s="93">
        <f t="shared" si="32"/>
        <v>0</v>
      </c>
      <c r="L125" s="94">
        <f t="shared" si="33"/>
        <v>26.1</v>
      </c>
      <c r="M125" s="94">
        <f t="shared" si="34"/>
        <v>26.1</v>
      </c>
      <c r="N125" s="94">
        <f t="shared" si="34"/>
        <v>16.100000000000001</v>
      </c>
      <c r="O125" s="94">
        <f t="shared" si="34"/>
        <v>0</v>
      </c>
    </row>
    <row r="126" spans="1:15" x14ac:dyDescent="0.25">
      <c r="A126" s="544"/>
      <c r="B126" s="98" t="s">
        <v>208</v>
      </c>
      <c r="C126" s="547"/>
      <c r="D126" s="304">
        <f t="shared" si="35"/>
        <v>94.3</v>
      </c>
      <c r="E126" s="89">
        <f t="shared" si="30"/>
        <v>94.3</v>
      </c>
      <c r="F126" s="89">
        <f t="shared" si="30"/>
        <v>68.5</v>
      </c>
      <c r="G126" s="89">
        <f t="shared" si="30"/>
        <v>0</v>
      </c>
      <c r="H126" s="93">
        <f t="shared" si="31"/>
        <v>0</v>
      </c>
      <c r="I126" s="93">
        <f t="shared" si="32"/>
        <v>0</v>
      </c>
      <c r="J126" s="93">
        <f t="shared" si="32"/>
        <v>0</v>
      </c>
      <c r="K126" s="93">
        <f t="shared" si="32"/>
        <v>0</v>
      </c>
      <c r="L126" s="94">
        <f t="shared" si="33"/>
        <v>94.3</v>
      </c>
      <c r="M126" s="94">
        <f t="shared" si="34"/>
        <v>94.3</v>
      </c>
      <c r="N126" s="94">
        <f t="shared" si="34"/>
        <v>68.5</v>
      </c>
      <c r="O126" s="94">
        <f t="shared" si="34"/>
        <v>0</v>
      </c>
    </row>
    <row r="127" spans="1:15" x14ac:dyDescent="0.25">
      <c r="A127" s="544"/>
      <c r="B127" s="98" t="s">
        <v>209</v>
      </c>
      <c r="C127" s="547"/>
      <c r="D127" s="304">
        <f t="shared" si="35"/>
        <v>13.8</v>
      </c>
      <c r="E127" s="89">
        <f t="shared" si="30"/>
        <v>13.8</v>
      </c>
      <c r="F127" s="89">
        <f t="shared" si="30"/>
        <v>9.9</v>
      </c>
      <c r="G127" s="89">
        <f t="shared" si="30"/>
        <v>0</v>
      </c>
      <c r="H127" s="93">
        <f t="shared" si="31"/>
        <v>0</v>
      </c>
      <c r="I127" s="93">
        <f t="shared" si="32"/>
        <v>0</v>
      </c>
      <c r="J127" s="93">
        <f t="shared" si="32"/>
        <v>0</v>
      </c>
      <c r="K127" s="93">
        <f t="shared" si="32"/>
        <v>0</v>
      </c>
      <c r="L127" s="94">
        <f t="shared" si="33"/>
        <v>13.8</v>
      </c>
      <c r="M127" s="94">
        <f t="shared" si="34"/>
        <v>13.8</v>
      </c>
      <c r="N127" s="94">
        <f t="shared" si="34"/>
        <v>9.9</v>
      </c>
      <c r="O127" s="94">
        <f t="shared" si="34"/>
        <v>0</v>
      </c>
    </row>
    <row r="128" spans="1:15" ht="26.25" x14ac:dyDescent="0.25">
      <c r="A128" s="544"/>
      <c r="B128" s="98" t="s">
        <v>202</v>
      </c>
      <c r="C128" s="547"/>
      <c r="D128" s="304">
        <f t="shared" si="35"/>
        <v>10</v>
      </c>
      <c r="E128" s="89">
        <f t="shared" si="30"/>
        <v>10</v>
      </c>
      <c r="F128" s="89">
        <f t="shared" si="30"/>
        <v>7.6</v>
      </c>
      <c r="G128" s="89">
        <f t="shared" si="30"/>
        <v>0</v>
      </c>
      <c r="H128" s="93">
        <f t="shared" si="31"/>
        <v>0</v>
      </c>
      <c r="I128" s="93">
        <f t="shared" si="32"/>
        <v>0</v>
      </c>
      <c r="J128" s="93">
        <f t="shared" si="32"/>
        <v>0</v>
      </c>
      <c r="K128" s="93">
        <f t="shared" si="32"/>
        <v>0</v>
      </c>
      <c r="L128" s="94">
        <f t="shared" si="33"/>
        <v>10</v>
      </c>
      <c r="M128" s="94">
        <f t="shared" si="34"/>
        <v>10</v>
      </c>
      <c r="N128" s="94">
        <f t="shared" si="34"/>
        <v>7.6</v>
      </c>
      <c r="O128" s="94">
        <f t="shared" si="34"/>
        <v>0</v>
      </c>
    </row>
    <row r="129" spans="1:17" ht="39" x14ac:dyDescent="0.25">
      <c r="A129" s="544"/>
      <c r="B129" s="98" t="s">
        <v>464</v>
      </c>
      <c r="C129" s="547"/>
      <c r="D129" s="304">
        <f t="shared" si="35"/>
        <v>12.1</v>
      </c>
      <c r="E129" s="89">
        <f t="shared" si="30"/>
        <v>12.1</v>
      </c>
      <c r="F129" s="89">
        <f t="shared" si="30"/>
        <v>2.9</v>
      </c>
      <c r="G129" s="89">
        <f t="shared" si="30"/>
        <v>0</v>
      </c>
      <c r="H129" s="93">
        <f t="shared" si="31"/>
        <v>0</v>
      </c>
      <c r="I129" s="93">
        <f t="shared" si="32"/>
        <v>0</v>
      </c>
      <c r="J129" s="93">
        <f t="shared" si="32"/>
        <v>0</v>
      </c>
      <c r="K129" s="93">
        <f t="shared" si="32"/>
        <v>0</v>
      </c>
      <c r="L129" s="94">
        <f t="shared" si="33"/>
        <v>12.1</v>
      </c>
      <c r="M129" s="94">
        <f t="shared" si="34"/>
        <v>12.1</v>
      </c>
      <c r="N129" s="94">
        <f t="shared" si="34"/>
        <v>2.9</v>
      </c>
      <c r="O129" s="94">
        <f t="shared" si="34"/>
        <v>0</v>
      </c>
    </row>
    <row r="130" spans="1:17" ht="26.25" x14ac:dyDescent="0.25">
      <c r="A130" s="544"/>
      <c r="B130" s="98" t="s">
        <v>224</v>
      </c>
      <c r="C130" s="547"/>
      <c r="D130" s="304">
        <f t="shared" si="35"/>
        <v>0.6</v>
      </c>
      <c r="E130" s="89">
        <f t="shared" si="30"/>
        <v>0.6</v>
      </c>
      <c r="F130" s="89">
        <f t="shared" si="30"/>
        <v>0.5</v>
      </c>
      <c r="G130" s="89">
        <f t="shared" si="30"/>
        <v>0</v>
      </c>
      <c r="H130" s="93">
        <f t="shared" si="31"/>
        <v>0</v>
      </c>
      <c r="I130" s="93">
        <f t="shared" si="32"/>
        <v>0</v>
      </c>
      <c r="J130" s="93">
        <f t="shared" si="32"/>
        <v>0</v>
      </c>
      <c r="K130" s="93">
        <f t="shared" si="32"/>
        <v>0</v>
      </c>
      <c r="L130" s="94">
        <f t="shared" si="33"/>
        <v>0.6</v>
      </c>
      <c r="M130" s="94">
        <f t="shared" si="34"/>
        <v>0.6</v>
      </c>
      <c r="N130" s="94">
        <f t="shared" si="34"/>
        <v>0.5</v>
      </c>
      <c r="O130" s="94">
        <f t="shared" si="34"/>
        <v>0</v>
      </c>
    </row>
    <row r="131" spans="1:17" x14ac:dyDescent="0.25">
      <c r="A131" s="544"/>
      <c r="B131" s="98" t="s">
        <v>206</v>
      </c>
      <c r="C131" s="547"/>
      <c r="D131" s="304">
        <f t="shared" si="35"/>
        <v>16.7</v>
      </c>
      <c r="E131" s="89">
        <f t="shared" si="30"/>
        <v>16.7</v>
      </c>
      <c r="F131" s="89">
        <f t="shared" si="30"/>
        <v>11.3</v>
      </c>
      <c r="G131" s="89">
        <f t="shared" si="30"/>
        <v>0</v>
      </c>
      <c r="H131" s="93">
        <f t="shared" si="31"/>
        <v>0</v>
      </c>
      <c r="I131" s="93">
        <f t="shared" si="32"/>
        <v>0</v>
      </c>
      <c r="J131" s="93">
        <f t="shared" si="32"/>
        <v>0</v>
      </c>
      <c r="K131" s="93">
        <f t="shared" si="32"/>
        <v>0</v>
      </c>
      <c r="L131" s="94">
        <f t="shared" si="33"/>
        <v>16.7</v>
      </c>
      <c r="M131" s="94">
        <f t="shared" si="34"/>
        <v>16.7</v>
      </c>
      <c r="N131" s="94">
        <f t="shared" si="34"/>
        <v>11.3</v>
      </c>
      <c r="O131" s="94">
        <f t="shared" si="34"/>
        <v>0</v>
      </c>
    </row>
    <row r="132" spans="1:17" x14ac:dyDescent="0.25">
      <c r="A132" s="544"/>
      <c r="B132" s="98" t="s">
        <v>198</v>
      </c>
      <c r="C132" s="547"/>
      <c r="D132" s="304">
        <f t="shared" si="35"/>
        <v>7.6</v>
      </c>
      <c r="E132" s="89">
        <f t="shared" si="30"/>
        <v>7.6</v>
      </c>
      <c r="F132" s="89">
        <f t="shared" si="30"/>
        <v>5.2</v>
      </c>
      <c r="G132" s="89">
        <f t="shared" si="30"/>
        <v>0</v>
      </c>
      <c r="H132" s="93">
        <f t="shared" si="31"/>
        <v>0</v>
      </c>
      <c r="I132" s="93">
        <f t="shared" si="32"/>
        <v>0</v>
      </c>
      <c r="J132" s="93">
        <f t="shared" si="32"/>
        <v>0</v>
      </c>
      <c r="K132" s="93">
        <f t="shared" si="32"/>
        <v>0</v>
      </c>
      <c r="L132" s="94">
        <f t="shared" si="33"/>
        <v>7.6</v>
      </c>
      <c r="M132" s="94">
        <f t="shared" si="34"/>
        <v>7.6</v>
      </c>
      <c r="N132" s="94">
        <f t="shared" si="34"/>
        <v>5.2</v>
      </c>
      <c r="O132" s="94">
        <f t="shared" si="34"/>
        <v>0</v>
      </c>
    </row>
    <row r="133" spans="1:17" x14ac:dyDescent="0.25">
      <c r="A133" s="544"/>
      <c r="B133" s="98" t="s">
        <v>212</v>
      </c>
      <c r="C133" s="547"/>
      <c r="D133" s="304">
        <f t="shared" si="35"/>
        <v>198.09999999999997</v>
      </c>
      <c r="E133" s="89">
        <f>E27+E34+E38+E42+E46+E50+E54+E58+E62+E66+E70</f>
        <v>198.09999999999997</v>
      </c>
      <c r="F133" s="89">
        <f>F27+F34+F38+F42+F46+F50+F54+F58+F62+F66+F70</f>
        <v>121.29999999999998</v>
      </c>
      <c r="G133" s="89">
        <f>G27+G34+G38+G42+G46+G50+G54+G58+G62+G66+G70</f>
        <v>0</v>
      </c>
      <c r="H133" s="93">
        <f t="shared" si="31"/>
        <v>0</v>
      </c>
      <c r="I133" s="93">
        <f>I27+I34+I38+I42+I46+I50+I54+I58+I62+I66+I70</f>
        <v>0</v>
      </c>
      <c r="J133" s="93">
        <f>J27+J34+J38+J42+J46+J50+J54+J58+J62+J66+J70</f>
        <v>0</v>
      </c>
      <c r="K133" s="93">
        <f>K27+K34+K38+K42+K46+K50+K54+K58+K62+K66+K70</f>
        <v>0</v>
      </c>
      <c r="L133" s="94">
        <f t="shared" si="33"/>
        <v>198.09999999999997</v>
      </c>
      <c r="M133" s="94">
        <f>M27+M34+M38+M42+M46+M50+M54+M58+M62+M66+M70</f>
        <v>198.09999999999997</v>
      </c>
      <c r="N133" s="94">
        <f>N27+N34+N38+N42+N46+N50+N54+N58+N62+N66+N70</f>
        <v>121.29999999999998</v>
      </c>
      <c r="O133" s="94">
        <f>O27+O34+O38+O42+O46+O50+O54+O58+O62+O66+O70</f>
        <v>0</v>
      </c>
    </row>
    <row r="134" spans="1:17" ht="40.5" customHeight="1" x14ac:dyDescent="0.25">
      <c r="A134" s="544"/>
      <c r="B134" s="98" t="s">
        <v>219</v>
      </c>
      <c r="C134" s="547"/>
      <c r="D134" s="304">
        <f t="shared" si="35"/>
        <v>198</v>
      </c>
      <c r="E134" s="89">
        <f>E84</f>
        <v>198</v>
      </c>
      <c r="F134" s="89">
        <f>F84</f>
        <v>0</v>
      </c>
      <c r="G134" s="89">
        <f>G84</f>
        <v>0</v>
      </c>
      <c r="H134" s="93">
        <f t="shared" si="31"/>
        <v>0</v>
      </c>
      <c r="I134" s="93">
        <f>I84</f>
        <v>-4.0999999999999996</v>
      </c>
      <c r="J134" s="93">
        <f>J84</f>
        <v>0</v>
      </c>
      <c r="K134" s="93">
        <f>K84</f>
        <v>4.0999999999999996</v>
      </c>
      <c r="L134" s="94">
        <f t="shared" si="33"/>
        <v>198</v>
      </c>
      <c r="M134" s="94">
        <f>M84</f>
        <v>193.9</v>
      </c>
      <c r="N134" s="94">
        <f>N84</f>
        <v>0</v>
      </c>
      <c r="O134" s="94">
        <f>O84</f>
        <v>4.0999999999999996</v>
      </c>
    </row>
    <row r="135" spans="1:17" x14ac:dyDescent="0.25">
      <c r="A135" s="544"/>
      <c r="B135" s="98" t="s">
        <v>217</v>
      </c>
      <c r="C135" s="547"/>
      <c r="D135" s="304">
        <f t="shared" si="35"/>
        <v>372.8</v>
      </c>
      <c r="E135" s="89">
        <f>E74</f>
        <v>372.8</v>
      </c>
      <c r="F135" s="89">
        <f>F74</f>
        <v>259.10000000000002</v>
      </c>
      <c r="G135" s="89">
        <f>G74</f>
        <v>0</v>
      </c>
      <c r="H135" s="93">
        <f t="shared" si="31"/>
        <v>0</v>
      </c>
      <c r="I135" s="93">
        <f>I74</f>
        <v>0</v>
      </c>
      <c r="J135" s="93">
        <f>J74</f>
        <v>0</v>
      </c>
      <c r="K135" s="93">
        <f>K74</f>
        <v>0</v>
      </c>
      <c r="L135" s="94">
        <f t="shared" si="33"/>
        <v>372.8</v>
      </c>
      <c r="M135" s="94">
        <f>M74</f>
        <v>372.8</v>
      </c>
      <c r="N135" s="94">
        <f>N74</f>
        <v>259.10000000000002</v>
      </c>
      <c r="O135" s="94">
        <f>O74</f>
        <v>0</v>
      </c>
    </row>
    <row r="136" spans="1:17" ht="26.25" x14ac:dyDescent="0.25">
      <c r="A136" s="544"/>
      <c r="B136" s="98" t="s">
        <v>200</v>
      </c>
      <c r="C136" s="547"/>
      <c r="D136" s="304">
        <f t="shared" si="35"/>
        <v>164.60000000000002</v>
      </c>
      <c r="E136" s="89">
        <f>E80+E81</f>
        <v>164.60000000000002</v>
      </c>
      <c r="F136" s="89">
        <f>F80+F81</f>
        <v>94.8</v>
      </c>
      <c r="G136" s="89">
        <f>G80+G81</f>
        <v>0</v>
      </c>
      <c r="H136" s="93">
        <f t="shared" si="31"/>
        <v>0</v>
      </c>
      <c r="I136" s="93">
        <f>I80+I81</f>
        <v>0</v>
      </c>
      <c r="J136" s="93">
        <f>J80+J81</f>
        <v>0</v>
      </c>
      <c r="K136" s="93">
        <f>K80+K81</f>
        <v>0</v>
      </c>
      <c r="L136" s="94">
        <f t="shared" si="33"/>
        <v>164.60000000000002</v>
      </c>
      <c r="M136" s="94">
        <f>M80+M81</f>
        <v>164.60000000000002</v>
      </c>
      <c r="N136" s="94">
        <f>N80+N81</f>
        <v>94.8</v>
      </c>
      <c r="O136" s="94">
        <f>O80+O81</f>
        <v>0</v>
      </c>
    </row>
    <row r="137" spans="1:17" ht="26.25" customHeight="1" x14ac:dyDescent="0.25">
      <c r="A137" s="544"/>
      <c r="B137" s="98" t="s">
        <v>220</v>
      </c>
      <c r="C137" s="547"/>
      <c r="D137" s="304">
        <f t="shared" si="35"/>
        <v>1.5</v>
      </c>
      <c r="E137" s="89">
        <f>E28+E113</f>
        <v>1.5</v>
      </c>
      <c r="F137" s="89">
        <f t="shared" ref="F137:G137" si="36">F28+F113</f>
        <v>0</v>
      </c>
      <c r="G137" s="89">
        <f t="shared" si="36"/>
        <v>0</v>
      </c>
      <c r="H137" s="93">
        <f t="shared" si="31"/>
        <v>0</v>
      </c>
      <c r="I137" s="93">
        <f t="shared" ref="I137:O139" si="37">I28+I113</f>
        <v>0</v>
      </c>
      <c r="J137" s="93">
        <f t="shared" si="37"/>
        <v>0</v>
      </c>
      <c r="K137" s="93">
        <f t="shared" si="37"/>
        <v>0</v>
      </c>
      <c r="L137" s="94">
        <f t="shared" si="33"/>
        <v>1.5</v>
      </c>
      <c r="M137" s="94">
        <f t="shared" ref="M137:O139" si="38">M28+M113</f>
        <v>1.5</v>
      </c>
      <c r="N137" s="94">
        <f t="shared" si="37"/>
        <v>0</v>
      </c>
      <c r="O137" s="94">
        <f t="shared" si="37"/>
        <v>0</v>
      </c>
    </row>
    <row r="138" spans="1:17" ht="26.25" x14ac:dyDescent="0.25">
      <c r="A138" s="544"/>
      <c r="B138" s="98" t="s">
        <v>199</v>
      </c>
      <c r="C138" s="547"/>
      <c r="D138" s="304">
        <f t="shared" si="35"/>
        <v>211.79999999999998</v>
      </c>
      <c r="E138" s="89">
        <f>E29+E114</f>
        <v>211.79999999999998</v>
      </c>
      <c r="F138" s="89">
        <f>F29+F114</f>
        <v>0</v>
      </c>
      <c r="G138" s="89">
        <f>G29+G114</f>
        <v>0</v>
      </c>
      <c r="H138" s="93">
        <f t="shared" si="31"/>
        <v>0</v>
      </c>
      <c r="I138" s="93">
        <f t="shared" si="37"/>
        <v>0</v>
      </c>
      <c r="J138" s="93">
        <f t="shared" si="37"/>
        <v>0</v>
      </c>
      <c r="K138" s="93">
        <f t="shared" si="37"/>
        <v>0</v>
      </c>
      <c r="L138" s="94">
        <f t="shared" si="33"/>
        <v>211.79999999999998</v>
      </c>
      <c r="M138" s="94">
        <f t="shared" si="38"/>
        <v>211.79999999999998</v>
      </c>
      <c r="N138" s="94">
        <f t="shared" si="38"/>
        <v>0</v>
      </c>
      <c r="O138" s="94">
        <f t="shared" si="38"/>
        <v>0</v>
      </c>
    </row>
    <row r="139" spans="1:17" x14ac:dyDescent="0.25">
      <c r="A139" s="544"/>
      <c r="B139" s="98" t="s">
        <v>221</v>
      </c>
      <c r="C139" s="547"/>
      <c r="D139" s="304">
        <f t="shared" si="35"/>
        <v>305.59999999999997</v>
      </c>
      <c r="E139" s="89">
        <f>E30+E115</f>
        <v>305.59999999999997</v>
      </c>
      <c r="F139" s="89">
        <f>F30+F115</f>
        <v>7.2</v>
      </c>
      <c r="G139" s="89">
        <f>G30+G115</f>
        <v>0</v>
      </c>
      <c r="H139" s="93">
        <f t="shared" si="31"/>
        <v>0</v>
      </c>
      <c r="I139" s="93">
        <f t="shared" si="37"/>
        <v>0</v>
      </c>
      <c r="J139" s="93">
        <f t="shared" si="37"/>
        <v>0</v>
      </c>
      <c r="K139" s="93">
        <f t="shared" si="37"/>
        <v>0</v>
      </c>
      <c r="L139" s="94">
        <f t="shared" si="33"/>
        <v>305.59999999999997</v>
      </c>
      <c r="M139" s="94">
        <f t="shared" si="38"/>
        <v>305.59999999999997</v>
      </c>
      <c r="N139" s="94">
        <f t="shared" si="38"/>
        <v>7.2</v>
      </c>
      <c r="O139" s="94">
        <f t="shared" si="38"/>
        <v>0</v>
      </c>
    </row>
    <row r="140" spans="1:17" x14ac:dyDescent="0.25">
      <c r="A140" s="544"/>
      <c r="B140" s="98" t="s">
        <v>225</v>
      </c>
      <c r="C140" s="547"/>
      <c r="D140" s="304">
        <f t="shared" si="35"/>
        <v>607.29999999999995</v>
      </c>
      <c r="E140" s="89">
        <f>E31+E116+E117</f>
        <v>607.29999999999995</v>
      </c>
      <c r="F140" s="89">
        <f>F31+F116+F117</f>
        <v>143.6</v>
      </c>
      <c r="G140" s="89">
        <f>G31+G116+G117</f>
        <v>0</v>
      </c>
      <c r="H140" s="93">
        <f t="shared" si="31"/>
        <v>0</v>
      </c>
      <c r="I140" s="93">
        <f>I31+I116+I117</f>
        <v>0</v>
      </c>
      <c r="J140" s="93">
        <f>J31+J116+J117</f>
        <v>0</v>
      </c>
      <c r="K140" s="93">
        <f>K31+K116+K117</f>
        <v>0</v>
      </c>
      <c r="L140" s="94">
        <f t="shared" si="33"/>
        <v>607.29999999999995</v>
      </c>
      <c r="M140" s="94">
        <f>M31+M116+M117</f>
        <v>607.29999999999995</v>
      </c>
      <c r="N140" s="94">
        <f>N31+N116+N117</f>
        <v>143.6</v>
      </c>
      <c r="O140" s="94">
        <f>O31+O116+O117</f>
        <v>0</v>
      </c>
    </row>
    <row r="141" spans="1:17" ht="39" x14ac:dyDescent="0.25">
      <c r="A141" s="544"/>
      <c r="B141" s="98" t="s">
        <v>218</v>
      </c>
      <c r="C141" s="547"/>
      <c r="D141" s="304">
        <f>E141+G141</f>
        <v>226.7</v>
      </c>
      <c r="E141" s="89">
        <f>E35+E39+E43+E47+E51+E55+E59+E63+E67+E71+E72+E86+E88+E90+E92+E94+E96+E98+E100+E102+E104+E106</f>
        <v>226.7</v>
      </c>
      <c r="F141" s="89">
        <f t="shared" ref="F141:G141" si="39">F35+F39+F43+F47+F51+F55+F59+F63+F67+F71+F72+F86+F88+F90+F92+F94+F96+F98+F100+F102+F104+F106</f>
        <v>163.69999999999999</v>
      </c>
      <c r="G141" s="89">
        <f t="shared" si="39"/>
        <v>0</v>
      </c>
      <c r="H141" s="93">
        <f t="shared" si="31"/>
        <v>0</v>
      </c>
      <c r="I141" s="93">
        <f t="shared" ref="I141:O141" si="40">I35+I39+I43+I47+I51+I55+I59+I63+I67+I71+I72+I86+I88+I90+I92+I94+I96+I98+I100+I102+I104+I106</f>
        <v>0</v>
      </c>
      <c r="J141" s="93">
        <f t="shared" si="40"/>
        <v>0</v>
      </c>
      <c r="K141" s="93">
        <f t="shared" si="40"/>
        <v>0</v>
      </c>
      <c r="L141" s="94">
        <f t="shared" si="33"/>
        <v>226.7</v>
      </c>
      <c r="M141" s="94">
        <f t="shared" ref="M141" si="41">M35+M39+M43+M47+M51+M55+M59+M63+M67+M71+M72+M86+M88+M90+M92+M94+M96+M98+M100+M102+M104+M106</f>
        <v>226.7</v>
      </c>
      <c r="N141" s="94">
        <f t="shared" si="40"/>
        <v>163.69999999999999</v>
      </c>
      <c r="O141" s="94">
        <f t="shared" si="40"/>
        <v>0</v>
      </c>
    </row>
    <row r="142" spans="1:17" ht="26.25" x14ac:dyDescent="0.25">
      <c r="A142" s="545"/>
      <c r="B142" s="419" t="s">
        <v>465</v>
      </c>
      <c r="C142" s="548"/>
      <c r="D142" s="304">
        <f t="shared" si="35"/>
        <v>4.2</v>
      </c>
      <c r="E142" s="89">
        <f>E112</f>
        <v>4.2</v>
      </c>
      <c r="F142" s="89">
        <f t="shared" ref="F142:G142" si="42">F112</f>
        <v>2.7</v>
      </c>
      <c r="G142" s="89">
        <f t="shared" si="42"/>
        <v>0</v>
      </c>
      <c r="H142" s="93">
        <f t="shared" si="31"/>
        <v>0</v>
      </c>
      <c r="I142" s="93">
        <f t="shared" ref="I142:O142" si="43">I112</f>
        <v>0</v>
      </c>
      <c r="J142" s="93">
        <f t="shared" si="43"/>
        <v>0</v>
      </c>
      <c r="K142" s="93">
        <f t="shared" si="43"/>
        <v>0</v>
      </c>
      <c r="L142" s="94">
        <f t="shared" si="33"/>
        <v>4.2</v>
      </c>
      <c r="M142" s="94">
        <f t="shared" ref="M142" si="44">M112</f>
        <v>4.2</v>
      </c>
      <c r="N142" s="94">
        <f t="shared" si="43"/>
        <v>2.7</v>
      </c>
      <c r="O142" s="94">
        <f t="shared" si="43"/>
        <v>0</v>
      </c>
    </row>
    <row r="143" spans="1:17" x14ac:dyDescent="0.25">
      <c r="A143" s="7"/>
      <c r="B143" s="115"/>
      <c r="C143" s="124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7"/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67" t="s">
        <v>305</v>
      </c>
      <c r="Q144" s="68">
        <f>SUMIF(C14:C118,1,L14:L118)</f>
        <v>196.3</v>
      </c>
    </row>
    <row r="145" spans="1:17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67" t="s">
        <v>306</v>
      </c>
      <c r="Q145" s="68">
        <f>SUMIF(C14:C118,2,L14:L118)</f>
        <v>24.299999999999997</v>
      </c>
    </row>
    <row r="146" spans="1:17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67" t="s">
        <v>307</v>
      </c>
      <c r="Q146" s="68">
        <f>SUMIF(C14:C114,3,L14:L114)</f>
        <v>372.8</v>
      </c>
    </row>
    <row r="147" spans="1:17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67" t="s">
        <v>308</v>
      </c>
      <c r="Q147" s="68">
        <f>SUMIF(C14:C118,4,L14:L118)</f>
        <v>622.80000000000007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67" t="s">
        <v>311</v>
      </c>
      <c r="Q148" s="68">
        <f>SUMIF(C14:C118,5,L14:L118)</f>
        <v>0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67" t="s">
        <v>309</v>
      </c>
      <c r="Q149" s="68">
        <f>SUMIF(C14:C118,6,L14:L118)</f>
        <v>0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67" t="s">
        <v>310</v>
      </c>
      <c r="Q150" s="68">
        <f>SUMIF(C14:C114,7,L14:L114)</f>
        <v>168.8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67" t="s">
        <v>312</v>
      </c>
      <c r="Q151" s="68">
        <f>SUMIF(C14:C114,8,L14:L114)</f>
        <v>0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67" t="s">
        <v>313</v>
      </c>
      <c r="Q152" s="68">
        <f>SUMIF(C14:C118,9,L14:L118)</f>
        <v>0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67" t="s">
        <v>314</v>
      </c>
      <c r="Q153" s="68">
        <f>SUMIF(C14:C118,10,L14:L118)</f>
        <v>1126.2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2" t="s">
        <v>172</v>
      </c>
      <c r="Q154" s="73">
        <f>SUM(Q144:Q153)</f>
        <v>2511.2000000000003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4"/>
      <c r="Q155" s="74"/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4"/>
      <c r="Q156" s="74">
        <f>Q154-L120</f>
        <v>0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</sheetData>
  <mergeCells count="46">
    <mergeCell ref="B109:O109"/>
    <mergeCell ref="A110:A116"/>
    <mergeCell ref="A117:A118"/>
    <mergeCell ref="C117:C118"/>
    <mergeCell ref="A120:A142"/>
    <mergeCell ref="C120:C142"/>
    <mergeCell ref="B13:O13"/>
    <mergeCell ref="C74:C75"/>
    <mergeCell ref="B77:O77"/>
    <mergeCell ref="A78:A81"/>
    <mergeCell ref="B83:O83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A10:A12"/>
    <mergeCell ref="B10:B12"/>
    <mergeCell ref="C10:C12"/>
    <mergeCell ref="D10:D12"/>
    <mergeCell ref="E10:G10"/>
    <mergeCell ref="C84:C85"/>
    <mergeCell ref="C88:C89"/>
    <mergeCell ref="C90:C91"/>
    <mergeCell ref="C98:C99"/>
    <mergeCell ref="C102:C103"/>
    <mergeCell ref="C100:C101"/>
    <mergeCell ref="C92:C93"/>
    <mergeCell ref="C96:C97"/>
    <mergeCell ref="C94:C95"/>
    <mergeCell ref="C104:C105"/>
    <mergeCell ref="C86:C87"/>
    <mergeCell ref="C106:C107"/>
    <mergeCell ref="B1:O1"/>
    <mergeCell ref="B2:O2"/>
    <mergeCell ref="B3:O3"/>
    <mergeCell ref="B4:O4"/>
    <mergeCell ref="B5:O5"/>
    <mergeCell ref="B6:N6"/>
    <mergeCell ref="A8:O8"/>
    <mergeCell ref="C72:C73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58" t="s">
        <v>328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</row>
    <row r="2" spans="1:17" x14ac:dyDescent="0.25">
      <c r="B2" s="558" t="s">
        <v>450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</row>
    <row r="3" spans="1:17" x14ac:dyDescent="0.25">
      <c r="B3" s="558" t="s">
        <v>511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7" x14ac:dyDescent="0.25">
      <c r="B4" s="558" t="s">
        <v>341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</row>
    <row r="5" spans="1:17" x14ac:dyDescent="0.25">
      <c r="A5" s="7"/>
      <c r="B5" s="7"/>
      <c r="C5" s="133"/>
      <c r="D5" s="7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7"/>
    </row>
    <row r="6" spans="1:17" ht="32.25" customHeight="1" x14ac:dyDescent="0.25">
      <c r="A6" s="564" t="s">
        <v>486</v>
      </c>
      <c r="B6" s="564"/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4"/>
      <c r="O6" s="564"/>
    </row>
    <row r="7" spans="1:17" x14ac:dyDescent="0.25">
      <c r="A7" s="59"/>
      <c r="B7" s="59"/>
      <c r="C7" s="59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5" t="s">
        <v>409</v>
      </c>
    </row>
    <row r="8" spans="1:17" ht="15" customHeight="1" x14ac:dyDescent="0.25">
      <c r="A8" s="501" t="s">
        <v>5</v>
      </c>
      <c r="B8" s="504" t="s">
        <v>325</v>
      </c>
      <c r="C8" s="504" t="s">
        <v>54</v>
      </c>
      <c r="D8" s="517" t="s">
        <v>336</v>
      </c>
      <c r="E8" s="521" t="s">
        <v>194</v>
      </c>
      <c r="F8" s="521"/>
      <c r="G8" s="522"/>
      <c r="H8" s="507" t="s">
        <v>338</v>
      </c>
      <c r="I8" s="510" t="s">
        <v>194</v>
      </c>
      <c r="J8" s="511"/>
      <c r="K8" s="512"/>
      <c r="L8" s="565" t="s">
        <v>0</v>
      </c>
      <c r="M8" s="524" t="s">
        <v>194</v>
      </c>
      <c r="N8" s="525"/>
      <c r="O8" s="526"/>
    </row>
    <row r="9" spans="1:17" x14ac:dyDescent="0.25">
      <c r="A9" s="502"/>
      <c r="B9" s="505"/>
      <c r="C9" s="505"/>
      <c r="D9" s="518"/>
      <c r="E9" s="522" t="s">
        <v>1</v>
      </c>
      <c r="F9" s="530"/>
      <c r="G9" s="523" t="s">
        <v>2</v>
      </c>
      <c r="H9" s="508"/>
      <c r="I9" s="529" t="s">
        <v>1</v>
      </c>
      <c r="J9" s="529"/>
      <c r="K9" s="500" t="s">
        <v>2</v>
      </c>
      <c r="L9" s="566"/>
      <c r="M9" s="516" t="s">
        <v>1</v>
      </c>
      <c r="N9" s="516"/>
      <c r="O9" s="499" t="s">
        <v>2</v>
      </c>
    </row>
    <row r="10" spans="1:17" ht="28.5" customHeight="1" x14ac:dyDescent="0.25">
      <c r="A10" s="503"/>
      <c r="B10" s="506"/>
      <c r="C10" s="506"/>
      <c r="D10" s="519"/>
      <c r="E10" s="129" t="s">
        <v>3</v>
      </c>
      <c r="F10" s="130" t="s">
        <v>4</v>
      </c>
      <c r="G10" s="523"/>
      <c r="H10" s="509"/>
      <c r="I10" s="132" t="s">
        <v>3</v>
      </c>
      <c r="J10" s="127" t="s">
        <v>4</v>
      </c>
      <c r="K10" s="500"/>
      <c r="L10" s="567"/>
      <c r="M10" s="128" t="s">
        <v>3</v>
      </c>
      <c r="N10" s="126" t="s">
        <v>4</v>
      </c>
      <c r="O10" s="499"/>
    </row>
    <row r="11" spans="1:17" ht="15.95" customHeight="1" x14ac:dyDescent="0.25">
      <c r="A11" s="20" t="s">
        <v>71</v>
      </c>
      <c r="B11" s="513" t="s">
        <v>171</v>
      </c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514"/>
      <c r="N11" s="514"/>
      <c r="O11" s="515"/>
    </row>
    <row r="12" spans="1:17" ht="15" customHeight="1" x14ac:dyDescent="0.25">
      <c r="A12" s="6" t="s">
        <v>182</v>
      </c>
      <c r="B12" s="134" t="s">
        <v>20</v>
      </c>
      <c r="C12" s="78"/>
      <c r="D12" s="9">
        <f t="shared" ref="D12:K12" si="0">D13+D14</f>
        <v>886</v>
      </c>
      <c r="E12" s="9">
        <f t="shared" si="0"/>
        <v>886</v>
      </c>
      <c r="F12" s="9">
        <f t="shared" si="0"/>
        <v>639.5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886</v>
      </c>
      <c r="M12" s="12">
        <f t="shared" si="1"/>
        <v>886</v>
      </c>
      <c r="N12" s="12">
        <f t="shared" si="1"/>
        <v>639.5</v>
      </c>
      <c r="O12" s="12">
        <f t="shared" si="1"/>
        <v>0</v>
      </c>
      <c r="P12" s="67" t="s">
        <v>305</v>
      </c>
      <c r="Q12" s="68"/>
    </row>
    <row r="13" spans="1:17" ht="15" customHeight="1" x14ac:dyDescent="0.25">
      <c r="A13" s="20"/>
      <c r="B13" s="134"/>
      <c r="C13" s="31" t="s">
        <v>30</v>
      </c>
      <c r="D13" s="17">
        <f>E13+G13</f>
        <v>3.7</v>
      </c>
      <c r="E13" s="17">
        <v>3.7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3.7</v>
      </c>
      <c r="M13" s="13">
        <f t="shared" ref="M13:M21" si="4">E13+I13</f>
        <v>3.7</v>
      </c>
      <c r="N13" s="13">
        <f t="shared" ref="N13:N21" si="5">F13+J13</f>
        <v>0</v>
      </c>
      <c r="O13" s="13">
        <f t="shared" ref="O13:O21" si="6">G13+K13</f>
        <v>0</v>
      </c>
      <c r="P13" s="67" t="s">
        <v>306</v>
      </c>
      <c r="Q13" s="68"/>
    </row>
    <row r="14" spans="1:17" ht="15" customHeight="1" x14ac:dyDescent="0.25">
      <c r="A14" s="135"/>
      <c r="B14" s="136"/>
      <c r="C14" s="31" t="s">
        <v>51</v>
      </c>
      <c r="D14" s="17">
        <f>E14+G14</f>
        <v>882.3</v>
      </c>
      <c r="E14" s="17">
        <v>882.3</v>
      </c>
      <c r="F14" s="17">
        <v>639.5</v>
      </c>
      <c r="G14" s="17"/>
      <c r="H14" s="11">
        <f t="shared" si="2"/>
        <v>0</v>
      </c>
      <c r="I14" s="11"/>
      <c r="J14" s="11"/>
      <c r="K14" s="11"/>
      <c r="L14" s="13">
        <f t="shared" si="3"/>
        <v>882.3</v>
      </c>
      <c r="M14" s="13">
        <f t="shared" si="4"/>
        <v>882.3</v>
      </c>
      <c r="N14" s="13">
        <f t="shared" si="5"/>
        <v>639.5</v>
      </c>
      <c r="O14" s="13">
        <f t="shared" si="6"/>
        <v>0</v>
      </c>
      <c r="P14" s="67" t="s">
        <v>307</v>
      </c>
      <c r="Q14" s="68"/>
    </row>
    <row r="15" spans="1:17" ht="15" customHeight="1" x14ac:dyDescent="0.25">
      <c r="A15" s="20" t="s">
        <v>72</v>
      </c>
      <c r="B15" s="134" t="s">
        <v>55</v>
      </c>
      <c r="C15" s="31" t="s">
        <v>51</v>
      </c>
      <c r="D15" s="17">
        <f>E15+G15</f>
        <v>419.2</v>
      </c>
      <c r="E15" s="17">
        <v>419.2</v>
      </c>
      <c r="F15" s="17">
        <v>312.8</v>
      </c>
      <c r="G15" s="17"/>
      <c r="H15" s="11">
        <f t="shared" si="2"/>
        <v>0</v>
      </c>
      <c r="I15" s="11"/>
      <c r="J15" s="11"/>
      <c r="K15" s="11"/>
      <c r="L15" s="13">
        <f t="shared" si="3"/>
        <v>419.2</v>
      </c>
      <c r="M15" s="13">
        <f t="shared" si="4"/>
        <v>419.2</v>
      </c>
      <c r="N15" s="13">
        <f t="shared" si="5"/>
        <v>312.8</v>
      </c>
      <c r="O15" s="13">
        <f t="shared" si="6"/>
        <v>0</v>
      </c>
      <c r="P15" s="67" t="s">
        <v>308</v>
      </c>
      <c r="Q15" s="68"/>
    </row>
    <row r="16" spans="1:17" ht="15" customHeight="1" x14ac:dyDescent="0.25">
      <c r="A16" s="6" t="s">
        <v>73</v>
      </c>
      <c r="B16" s="30" t="s">
        <v>33</v>
      </c>
      <c r="C16" s="31" t="s">
        <v>51</v>
      </c>
      <c r="D16" s="17">
        <f t="shared" ref="D16:D50" si="7">E16+G16</f>
        <v>505.1</v>
      </c>
      <c r="E16" s="17">
        <v>505.1</v>
      </c>
      <c r="F16" s="17">
        <v>375.6</v>
      </c>
      <c r="G16" s="17"/>
      <c r="H16" s="11">
        <f t="shared" si="2"/>
        <v>0</v>
      </c>
      <c r="I16" s="11"/>
      <c r="J16" s="11"/>
      <c r="K16" s="11"/>
      <c r="L16" s="13">
        <f t="shared" si="3"/>
        <v>505.1</v>
      </c>
      <c r="M16" s="13">
        <f t="shared" si="4"/>
        <v>505.1</v>
      </c>
      <c r="N16" s="13">
        <f t="shared" si="5"/>
        <v>375.6</v>
      </c>
      <c r="O16" s="13">
        <f t="shared" si="6"/>
        <v>0</v>
      </c>
      <c r="P16" s="67" t="s">
        <v>311</v>
      </c>
      <c r="Q16" s="68"/>
    </row>
    <row r="17" spans="1:17" ht="15" customHeight="1" x14ac:dyDescent="0.25">
      <c r="A17" s="6" t="s">
        <v>74</v>
      </c>
      <c r="B17" s="30" t="s">
        <v>160</v>
      </c>
      <c r="C17" s="31" t="s">
        <v>51</v>
      </c>
      <c r="D17" s="17">
        <f t="shared" si="7"/>
        <v>725.5</v>
      </c>
      <c r="E17" s="17">
        <v>725.5</v>
      </c>
      <c r="F17" s="17">
        <v>540</v>
      </c>
      <c r="G17" s="17"/>
      <c r="H17" s="11">
        <f t="shared" si="2"/>
        <v>0</v>
      </c>
      <c r="I17" s="11"/>
      <c r="J17" s="11"/>
      <c r="K17" s="11"/>
      <c r="L17" s="13">
        <f t="shared" si="3"/>
        <v>725.5</v>
      </c>
      <c r="M17" s="13">
        <f t="shared" si="4"/>
        <v>725.5</v>
      </c>
      <c r="N17" s="13">
        <f t="shared" si="5"/>
        <v>540</v>
      </c>
      <c r="O17" s="13">
        <f t="shared" si="6"/>
        <v>0</v>
      </c>
      <c r="P17" s="67" t="s">
        <v>309</v>
      </c>
      <c r="Q17" s="68"/>
    </row>
    <row r="18" spans="1:17" ht="15" customHeight="1" x14ac:dyDescent="0.25">
      <c r="A18" s="6" t="s">
        <v>75</v>
      </c>
      <c r="B18" s="30" t="s">
        <v>419</v>
      </c>
      <c r="C18" s="31" t="s">
        <v>51</v>
      </c>
      <c r="D18" s="17">
        <f t="shared" si="7"/>
        <v>390.1</v>
      </c>
      <c r="E18" s="17">
        <v>390.1</v>
      </c>
      <c r="F18" s="17">
        <v>291.10000000000002</v>
      </c>
      <c r="G18" s="17"/>
      <c r="H18" s="11">
        <f t="shared" si="2"/>
        <v>0</v>
      </c>
      <c r="I18" s="11"/>
      <c r="J18" s="11"/>
      <c r="K18" s="11"/>
      <c r="L18" s="13">
        <f t="shared" si="3"/>
        <v>390.1</v>
      </c>
      <c r="M18" s="13">
        <f t="shared" si="4"/>
        <v>390.1</v>
      </c>
      <c r="N18" s="13">
        <f t="shared" si="5"/>
        <v>291.10000000000002</v>
      </c>
      <c r="O18" s="13">
        <f t="shared" si="6"/>
        <v>0</v>
      </c>
      <c r="P18" s="67" t="s">
        <v>310</v>
      </c>
      <c r="Q18" s="68"/>
    </row>
    <row r="19" spans="1:17" ht="15" customHeight="1" x14ac:dyDescent="0.25">
      <c r="A19" s="14" t="s">
        <v>76</v>
      </c>
      <c r="B19" s="19" t="s">
        <v>152</v>
      </c>
      <c r="C19" s="31" t="s">
        <v>51</v>
      </c>
      <c r="D19" s="17">
        <f t="shared" si="7"/>
        <v>305.7</v>
      </c>
      <c r="E19" s="17">
        <v>305.7</v>
      </c>
      <c r="F19" s="17">
        <v>228.1</v>
      </c>
      <c r="G19" s="17"/>
      <c r="H19" s="11">
        <f t="shared" si="2"/>
        <v>0</v>
      </c>
      <c r="I19" s="11"/>
      <c r="J19" s="11"/>
      <c r="K19" s="11"/>
      <c r="L19" s="13">
        <f t="shared" si="3"/>
        <v>305.7</v>
      </c>
      <c r="M19" s="13">
        <f t="shared" si="4"/>
        <v>305.7</v>
      </c>
      <c r="N19" s="13">
        <f t="shared" si="5"/>
        <v>228.1</v>
      </c>
      <c r="O19" s="13">
        <f t="shared" si="6"/>
        <v>0</v>
      </c>
      <c r="P19" s="67" t="s">
        <v>312</v>
      </c>
      <c r="Q19" s="68">
        <f>L13+L50</f>
        <v>11.8</v>
      </c>
    </row>
    <row r="20" spans="1:17" ht="15" customHeight="1" x14ac:dyDescent="0.25">
      <c r="A20" s="20" t="s">
        <v>77</v>
      </c>
      <c r="B20" s="32" t="s">
        <v>342</v>
      </c>
      <c r="C20" s="31" t="s">
        <v>51</v>
      </c>
      <c r="D20" s="17">
        <f t="shared" si="7"/>
        <v>395.7</v>
      </c>
      <c r="E20" s="17">
        <v>395.7</v>
      </c>
      <c r="F20" s="17">
        <v>295.60000000000002</v>
      </c>
      <c r="G20" s="17"/>
      <c r="H20" s="11">
        <f t="shared" si="2"/>
        <v>0</v>
      </c>
      <c r="I20" s="11"/>
      <c r="J20" s="11"/>
      <c r="K20" s="11"/>
      <c r="L20" s="13">
        <f t="shared" si="3"/>
        <v>395.7</v>
      </c>
      <c r="M20" s="13">
        <f t="shared" si="4"/>
        <v>395.7</v>
      </c>
      <c r="N20" s="13">
        <f t="shared" si="5"/>
        <v>295.60000000000002</v>
      </c>
      <c r="O20" s="13">
        <f t="shared" si="6"/>
        <v>0</v>
      </c>
      <c r="P20" s="67" t="s">
        <v>313</v>
      </c>
      <c r="Q20" s="68">
        <f>SUM(L14:L49)</f>
        <v>9000.0999999999985</v>
      </c>
    </row>
    <row r="21" spans="1:17" ht="15" customHeight="1" x14ac:dyDescent="0.25">
      <c r="A21" s="6" t="s">
        <v>78</v>
      </c>
      <c r="B21" s="30" t="s">
        <v>420</v>
      </c>
      <c r="C21" s="16" t="s">
        <v>51</v>
      </c>
      <c r="D21" s="17">
        <f t="shared" si="7"/>
        <v>444.4</v>
      </c>
      <c r="E21" s="17">
        <v>444.4</v>
      </c>
      <c r="F21" s="17">
        <v>330</v>
      </c>
      <c r="G21" s="17"/>
      <c r="H21" s="11">
        <f t="shared" si="2"/>
        <v>0</v>
      </c>
      <c r="I21" s="11"/>
      <c r="J21" s="11"/>
      <c r="K21" s="11"/>
      <c r="L21" s="13">
        <f t="shared" si="3"/>
        <v>444.4</v>
      </c>
      <c r="M21" s="13">
        <f t="shared" si="4"/>
        <v>444.4</v>
      </c>
      <c r="N21" s="13">
        <f t="shared" si="5"/>
        <v>330</v>
      </c>
      <c r="O21" s="13">
        <f t="shared" si="6"/>
        <v>0</v>
      </c>
      <c r="P21" s="67" t="s">
        <v>314</v>
      </c>
      <c r="Q21" s="68"/>
    </row>
    <row r="22" spans="1:17" ht="15" customHeight="1" x14ac:dyDescent="0.25">
      <c r="A22" s="6" t="s">
        <v>79</v>
      </c>
      <c r="B22" s="30" t="s">
        <v>421</v>
      </c>
      <c r="C22" s="16" t="s">
        <v>51</v>
      </c>
      <c r="D22" s="17">
        <f t="shared" si="7"/>
        <v>588.29999999999995</v>
      </c>
      <c r="E22" s="17">
        <v>588.29999999999995</v>
      </c>
      <c r="F22" s="17">
        <v>435.9</v>
      </c>
      <c r="G22" s="17"/>
      <c r="H22" s="11">
        <f t="shared" ref="H22:H50" si="8">I22+K22</f>
        <v>0</v>
      </c>
      <c r="I22" s="11"/>
      <c r="J22" s="11"/>
      <c r="K22" s="11"/>
      <c r="L22" s="13">
        <f t="shared" ref="L22:L50" si="9">M22+O22</f>
        <v>588.29999999999995</v>
      </c>
      <c r="M22" s="13">
        <f t="shared" ref="M22:M50" si="10">E22+I22</f>
        <v>588.29999999999995</v>
      </c>
      <c r="N22" s="13">
        <f t="shared" ref="N22:N50" si="11">F22+J22</f>
        <v>435.9</v>
      </c>
      <c r="O22" s="13">
        <f t="shared" ref="O22:O50" si="12">G22+K22</f>
        <v>0</v>
      </c>
      <c r="P22" s="72" t="s">
        <v>172</v>
      </c>
      <c r="Q22" s="73">
        <f>SUM(Q12:Q21)</f>
        <v>9011.8999999999978</v>
      </c>
    </row>
    <row r="23" spans="1:17" ht="15" customHeight="1" x14ac:dyDescent="0.25">
      <c r="A23" s="6" t="s">
        <v>80</v>
      </c>
      <c r="B23" s="30" t="s">
        <v>422</v>
      </c>
      <c r="C23" s="16" t="s">
        <v>51</v>
      </c>
      <c r="D23" s="17">
        <f t="shared" si="7"/>
        <v>492.3</v>
      </c>
      <c r="E23" s="17">
        <v>492.3</v>
      </c>
      <c r="F23" s="17">
        <v>364</v>
      </c>
      <c r="G23" s="17"/>
      <c r="H23" s="11">
        <f t="shared" si="8"/>
        <v>0</v>
      </c>
      <c r="I23" s="11"/>
      <c r="J23" s="11"/>
      <c r="K23" s="11"/>
      <c r="L23" s="13">
        <f t="shared" si="9"/>
        <v>492.3</v>
      </c>
      <c r="M23" s="13">
        <f t="shared" si="10"/>
        <v>492.3</v>
      </c>
      <c r="N23" s="13">
        <f t="shared" si="11"/>
        <v>364</v>
      </c>
      <c r="O23" s="13">
        <f t="shared" si="12"/>
        <v>0</v>
      </c>
      <c r="P23" s="74"/>
      <c r="Q23" s="74"/>
    </row>
    <row r="24" spans="1:17" ht="15" customHeight="1" x14ac:dyDescent="0.25">
      <c r="A24" s="6" t="s">
        <v>81</v>
      </c>
      <c r="B24" s="30" t="s">
        <v>393</v>
      </c>
      <c r="C24" s="16" t="s">
        <v>51</v>
      </c>
      <c r="D24" s="17">
        <f t="shared" si="7"/>
        <v>564.5</v>
      </c>
      <c r="E24" s="17">
        <v>564.5</v>
      </c>
      <c r="F24" s="17">
        <v>417</v>
      </c>
      <c r="G24" s="17"/>
      <c r="H24" s="11">
        <f t="shared" si="8"/>
        <v>0</v>
      </c>
      <c r="I24" s="11"/>
      <c r="J24" s="11"/>
      <c r="K24" s="11"/>
      <c r="L24" s="13">
        <f t="shared" si="9"/>
        <v>564.5</v>
      </c>
      <c r="M24" s="13">
        <f t="shared" si="10"/>
        <v>564.5</v>
      </c>
      <c r="N24" s="13">
        <f t="shared" si="11"/>
        <v>417</v>
      </c>
      <c r="O24" s="13">
        <f t="shared" si="12"/>
        <v>0</v>
      </c>
      <c r="P24" s="74"/>
      <c r="Q24" s="74">
        <f>Q22-L51</f>
        <v>0</v>
      </c>
    </row>
    <row r="25" spans="1:17" ht="15" customHeight="1" x14ac:dyDescent="0.25">
      <c r="A25" s="6" t="s">
        <v>82</v>
      </c>
      <c r="B25" s="86" t="s">
        <v>46</v>
      </c>
      <c r="C25" s="31" t="s">
        <v>51</v>
      </c>
      <c r="D25" s="17">
        <f t="shared" si="7"/>
        <v>159.19999999999999</v>
      </c>
      <c r="E25" s="17">
        <v>159.19999999999999</v>
      </c>
      <c r="F25" s="17">
        <v>119.8</v>
      </c>
      <c r="G25" s="17"/>
      <c r="H25" s="11">
        <f t="shared" si="8"/>
        <v>0</v>
      </c>
      <c r="I25" s="11"/>
      <c r="J25" s="11"/>
      <c r="K25" s="11"/>
      <c r="L25" s="13">
        <f t="shared" si="9"/>
        <v>159.19999999999999</v>
      </c>
      <c r="M25" s="13">
        <f t="shared" si="10"/>
        <v>159.19999999999999</v>
      </c>
      <c r="N25" s="13">
        <f t="shared" si="11"/>
        <v>119.8</v>
      </c>
      <c r="O25" s="13">
        <f t="shared" si="12"/>
        <v>0</v>
      </c>
    </row>
    <row r="26" spans="1:17" ht="15" customHeight="1" x14ac:dyDescent="0.25">
      <c r="A26" s="6" t="s">
        <v>83</v>
      </c>
      <c r="B26" s="30" t="s">
        <v>43</v>
      </c>
      <c r="C26" s="31" t="s">
        <v>51</v>
      </c>
      <c r="D26" s="17">
        <f t="shared" si="7"/>
        <v>159.30000000000001</v>
      </c>
      <c r="E26" s="17">
        <v>159.30000000000001</v>
      </c>
      <c r="F26" s="17">
        <v>119.7</v>
      </c>
      <c r="G26" s="17"/>
      <c r="H26" s="11">
        <f t="shared" si="8"/>
        <v>0</v>
      </c>
      <c r="I26" s="11"/>
      <c r="J26" s="11"/>
      <c r="K26" s="11"/>
      <c r="L26" s="13">
        <f t="shared" si="9"/>
        <v>159.30000000000001</v>
      </c>
      <c r="M26" s="13">
        <f t="shared" si="10"/>
        <v>159.30000000000001</v>
      </c>
      <c r="N26" s="13">
        <f t="shared" si="11"/>
        <v>119.7</v>
      </c>
      <c r="O26" s="13">
        <f t="shared" si="12"/>
        <v>0</v>
      </c>
      <c r="Q26" s="2">
        <f>L51-Q22</f>
        <v>0</v>
      </c>
    </row>
    <row r="27" spans="1:17" ht="15" customHeight="1" x14ac:dyDescent="0.25">
      <c r="A27" s="6" t="s">
        <v>84</v>
      </c>
      <c r="B27" s="30" t="s">
        <v>45</v>
      </c>
      <c r="C27" s="31" t="s">
        <v>51</v>
      </c>
      <c r="D27" s="17">
        <f t="shared" si="7"/>
        <v>160.30000000000001</v>
      </c>
      <c r="E27" s="17">
        <v>160.30000000000001</v>
      </c>
      <c r="F27" s="17">
        <v>120.5</v>
      </c>
      <c r="G27" s="17"/>
      <c r="H27" s="11">
        <f t="shared" si="8"/>
        <v>0</v>
      </c>
      <c r="I27" s="11"/>
      <c r="J27" s="11"/>
      <c r="K27" s="11"/>
      <c r="L27" s="13">
        <f t="shared" si="9"/>
        <v>160.30000000000001</v>
      </c>
      <c r="M27" s="13">
        <f t="shared" si="10"/>
        <v>160.30000000000001</v>
      </c>
      <c r="N27" s="13">
        <f t="shared" si="11"/>
        <v>120.5</v>
      </c>
      <c r="O27" s="13">
        <f t="shared" si="12"/>
        <v>0</v>
      </c>
    </row>
    <row r="28" spans="1:17" ht="15" customHeight="1" x14ac:dyDescent="0.25">
      <c r="A28" s="6" t="s">
        <v>85</v>
      </c>
      <c r="B28" s="30" t="s">
        <v>165</v>
      </c>
      <c r="C28" s="31" t="s">
        <v>51</v>
      </c>
      <c r="D28" s="17">
        <f t="shared" si="7"/>
        <v>278.7</v>
      </c>
      <c r="E28" s="17">
        <v>278.7</v>
      </c>
      <c r="F28" s="17">
        <v>208.7</v>
      </c>
      <c r="G28" s="17"/>
      <c r="H28" s="11">
        <f t="shared" si="8"/>
        <v>0</v>
      </c>
      <c r="I28" s="11"/>
      <c r="J28" s="11"/>
      <c r="K28" s="11"/>
      <c r="L28" s="13">
        <f t="shared" si="9"/>
        <v>278.7</v>
      </c>
      <c r="M28" s="13">
        <f t="shared" si="10"/>
        <v>278.7</v>
      </c>
      <c r="N28" s="13">
        <f t="shared" si="11"/>
        <v>208.7</v>
      </c>
      <c r="O28" s="13">
        <f t="shared" si="12"/>
        <v>0</v>
      </c>
    </row>
    <row r="29" spans="1:17" ht="15" customHeight="1" x14ac:dyDescent="0.25">
      <c r="A29" s="6" t="s">
        <v>86</v>
      </c>
      <c r="B29" s="30" t="s">
        <v>44</v>
      </c>
      <c r="C29" s="31" t="s">
        <v>51</v>
      </c>
      <c r="D29" s="17">
        <f t="shared" si="7"/>
        <v>110.6</v>
      </c>
      <c r="E29" s="17">
        <v>110.6</v>
      </c>
      <c r="F29" s="17">
        <v>83.4</v>
      </c>
      <c r="G29" s="17"/>
      <c r="H29" s="11">
        <f t="shared" si="8"/>
        <v>0</v>
      </c>
      <c r="I29" s="11"/>
      <c r="J29" s="11"/>
      <c r="K29" s="11"/>
      <c r="L29" s="13">
        <f t="shared" si="9"/>
        <v>110.6</v>
      </c>
      <c r="M29" s="13">
        <f t="shared" si="10"/>
        <v>110.6</v>
      </c>
      <c r="N29" s="13">
        <f t="shared" si="11"/>
        <v>83.4</v>
      </c>
      <c r="O29" s="13">
        <f t="shared" si="12"/>
        <v>0</v>
      </c>
    </row>
    <row r="30" spans="1:17" ht="15" customHeight="1" x14ac:dyDescent="0.25">
      <c r="A30" s="6" t="s">
        <v>87</v>
      </c>
      <c r="B30" s="86" t="s">
        <v>47</v>
      </c>
      <c r="C30" s="31" t="s">
        <v>51</v>
      </c>
      <c r="D30" s="17">
        <f t="shared" si="7"/>
        <v>237.2</v>
      </c>
      <c r="E30" s="17">
        <v>237.2</v>
      </c>
      <c r="F30" s="17">
        <v>177.6</v>
      </c>
      <c r="G30" s="17"/>
      <c r="H30" s="11">
        <f t="shared" si="8"/>
        <v>0</v>
      </c>
      <c r="I30" s="11"/>
      <c r="J30" s="11"/>
      <c r="K30" s="11"/>
      <c r="L30" s="13">
        <f t="shared" si="9"/>
        <v>237.2</v>
      </c>
      <c r="M30" s="13">
        <f t="shared" si="10"/>
        <v>237.2</v>
      </c>
      <c r="N30" s="13">
        <f t="shared" si="11"/>
        <v>177.6</v>
      </c>
      <c r="O30" s="13">
        <f t="shared" si="12"/>
        <v>0</v>
      </c>
    </row>
    <row r="31" spans="1:17" ht="15" customHeight="1" x14ac:dyDescent="0.25">
      <c r="A31" s="6" t="s">
        <v>88</v>
      </c>
      <c r="B31" s="34" t="s">
        <v>394</v>
      </c>
      <c r="C31" s="31" t="s">
        <v>51</v>
      </c>
      <c r="D31" s="17">
        <f t="shared" si="7"/>
        <v>173.7</v>
      </c>
      <c r="E31" s="17">
        <v>173.7</v>
      </c>
      <c r="F31" s="17">
        <v>130.5</v>
      </c>
      <c r="G31" s="17"/>
      <c r="H31" s="11">
        <f t="shared" si="8"/>
        <v>0</v>
      </c>
      <c r="I31" s="11"/>
      <c r="J31" s="11"/>
      <c r="K31" s="11"/>
      <c r="L31" s="13">
        <f t="shared" si="9"/>
        <v>173.7</v>
      </c>
      <c r="M31" s="13">
        <f>E31+I31</f>
        <v>173.7</v>
      </c>
      <c r="N31" s="13">
        <f>F31+J31</f>
        <v>130.5</v>
      </c>
      <c r="O31" s="13">
        <f>G31+K31</f>
        <v>0</v>
      </c>
    </row>
    <row r="32" spans="1:17" ht="15" customHeight="1" x14ac:dyDescent="0.25">
      <c r="A32" s="6" t="s">
        <v>89</v>
      </c>
      <c r="B32" s="30" t="s">
        <v>42</v>
      </c>
      <c r="C32" s="31" t="s">
        <v>51</v>
      </c>
      <c r="D32" s="17">
        <f t="shared" si="7"/>
        <v>186.7</v>
      </c>
      <c r="E32" s="17">
        <v>186.7</v>
      </c>
      <c r="F32" s="17">
        <v>137</v>
      </c>
      <c r="G32" s="17"/>
      <c r="H32" s="11">
        <f t="shared" si="8"/>
        <v>0</v>
      </c>
      <c r="I32" s="11"/>
      <c r="J32" s="11"/>
      <c r="K32" s="11"/>
      <c r="L32" s="13">
        <f t="shared" si="9"/>
        <v>186.7</v>
      </c>
      <c r="M32" s="13">
        <f t="shared" si="10"/>
        <v>186.7</v>
      </c>
      <c r="N32" s="13">
        <f t="shared" si="11"/>
        <v>137</v>
      </c>
      <c r="O32" s="13">
        <f t="shared" si="12"/>
        <v>0</v>
      </c>
    </row>
    <row r="33" spans="1:15" ht="15" customHeight="1" x14ac:dyDescent="0.25">
      <c r="A33" s="6" t="s">
        <v>90</v>
      </c>
      <c r="B33" s="35" t="s">
        <v>395</v>
      </c>
      <c r="C33" s="31" t="s">
        <v>51</v>
      </c>
      <c r="D33" s="17">
        <f>E33+G33</f>
        <v>100.7</v>
      </c>
      <c r="E33" s="17">
        <v>100.7</v>
      </c>
      <c r="F33" s="17">
        <v>75.2</v>
      </c>
      <c r="G33" s="17"/>
      <c r="H33" s="11">
        <f>I33+K33</f>
        <v>0</v>
      </c>
      <c r="I33" s="11"/>
      <c r="J33" s="11"/>
      <c r="K33" s="11"/>
      <c r="L33" s="13">
        <f>M33+O33</f>
        <v>100.7</v>
      </c>
      <c r="M33" s="13">
        <f>E33+I33</f>
        <v>100.7</v>
      </c>
      <c r="N33" s="13">
        <f>F33+J33</f>
        <v>75.2</v>
      </c>
      <c r="O33" s="13">
        <f>G33+K33</f>
        <v>0</v>
      </c>
    </row>
    <row r="34" spans="1:15" ht="15" customHeight="1" x14ac:dyDescent="0.25">
      <c r="A34" s="33" t="s">
        <v>91</v>
      </c>
      <c r="B34" s="86" t="s">
        <v>41</v>
      </c>
      <c r="C34" s="31" t="s">
        <v>51</v>
      </c>
      <c r="D34" s="17">
        <f t="shared" si="7"/>
        <v>98.2</v>
      </c>
      <c r="E34" s="17">
        <v>98.2</v>
      </c>
      <c r="F34" s="17">
        <v>73.099999999999994</v>
      </c>
      <c r="G34" s="17"/>
      <c r="H34" s="11">
        <f t="shared" si="8"/>
        <v>0</v>
      </c>
      <c r="I34" s="11"/>
      <c r="J34" s="11"/>
      <c r="K34" s="11"/>
      <c r="L34" s="13">
        <f t="shared" si="9"/>
        <v>98.2</v>
      </c>
      <c r="M34" s="13">
        <f t="shared" si="10"/>
        <v>98.2</v>
      </c>
      <c r="N34" s="13">
        <f t="shared" si="11"/>
        <v>73.099999999999994</v>
      </c>
      <c r="O34" s="13">
        <f t="shared" si="12"/>
        <v>0</v>
      </c>
    </row>
    <row r="35" spans="1:15" ht="15" customHeight="1" x14ac:dyDescent="0.25">
      <c r="A35" s="6" t="s">
        <v>92</v>
      </c>
      <c r="B35" s="30" t="s">
        <v>161</v>
      </c>
      <c r="C35" s="31" t="s">
        <v>51</v>
      </c>
      <c r="D35" s="17">
        <f t="shared" si="7"/>
        <v>80.2</v>
      </c>
      <c r="E35" s="17">
        <v>80.2</v>
      </c>
      <c r="F35" s="17">
        <v>60.1</v>
      </c>
      <c r="G35" s="17"/>
      <c r="H35" s="11">
        <f t="shared" si="8"/>
        <v>0</v>
      </c>
      <c r="I35" s="11"/>
      <c r="J35" s="11"/>
      <c r="K35" s="11"/>
      <c r="L35" s="13">
        <f t="shared" si="9"/>
        <v>80.2</v>
      </c>
      <c r="M35" s="13">
        <f t="shared" si="10"/>
        <v>80.2</v>
      </c>
      <c r="N35" s="13">
        <f t="shared" si="11"/>
        <v>60.1</v>
      </c>
      <c r="O35" s="13">
        <f t="shared" si="12"/>
        <v>0</v>
      </c>
    </row>
    <row r="36" spans="1:15" ht="15" customHeight="1" x14ac:dyDescent="0.25">
      <c r="A36" s="6" t="s">
        <v>93</v>
      </c>
      <c r="B36" s="30" t="s">
        <v>153</v>
      </c>
      <c r="C36" s="31" t="s">
        <v>51</v>
      </c>
      <c r="D36" s="17">
        <f t="shared" si="7"/>
        <v>174.1</v>
      </c>
      <c r="E36" s="17">
        <v>174.1</v>
      </c>
      <c r="F36" s="17">
        <v>127.4</v>
      </c>
      <c r="G36" s="17"/>
      <c r="H36" s="11">
        <f t="shared" si="8"/>
        <v>0</v>
      </c>
      <c r="I36" s="11"/>
      <c r="J36" s="11"/>
      <c r="K36" s="11"/>
      <c r="L36" s="13">
        <f t="shared" si="9"/>
        <v>174.1</v>
      </c>
      <c r="M36" s="13">
        <f t="shared" si="10"/>
        <v>174.1</v>
      </c>
      <c r="N36" s="13">
        <f t="shared" si="11"/>
        <v>127.4</v>
      </c>
      <c r="O36" s="13">
        <f t="shared" si="12"/>
        <v>0</v>
      </c>
    </row>
    <row r="37" spans="1:15" ht="15" customHeight="1" x14ac:dyDescent="0.25">
      <c r="A37" s="33" t="s">
        <v>94</v>
      </c>
      <c r="B37" s="30" t="s">
        <v>34</v>
      </c>
      <c r="C37" s="31" t="s">
        <v>51</v>
      </c>
      <c r="D37" s="17">
        <f t="shared" si="7"/>
        <v>96.1</v>
      </c>
      <c r="E37" s="17">
        <v>96.1</v>
      </c>
      <c r="F37" s="17">
        <v>70.3</v>
      </c>
      <c r="G37" s="17"/>
      <c r="H37" s="11">
        <f t="shared" si="8"/>
        <v>0</v>
      </c>
      <c r="I37" s="11"/>
      <c r="J37" s="11"/>
      <c r="K37" s="11"/>
      <c r="L37" s="13">
        <f t="shared" si="9"/>
        <v>96.1</v>
      </c>
      <c r="M37" s="13">
        <f t="shared" si="10"/>
        <v>96.1</v>
      </c>
      <c r="N37" s="13">
        <f t="shared" si="11"/>
        <v>70.3</v>
      </c>
      <c r="O37" s="13">
        <f t="shared" si="12"/>
        <v>0</v>
      </c>
    </row>
    <row r="38" spans="1:15" ht="15" customHeight="1" x14ac:dyDescent="0.25">
      <c r="A38" s="6" t="s">
        <v>95</v>
      </c>
      <c r="B38" s="30" t="s">
        <v>36</v>
      </c>
      <c r="C38" s="31" t="s">
        <v>51</v>
      </c>
      <c r="D38" s="17">
        <f t="shared" si="7"/>
        <v>106</v>
      </c>
      <c r="E38" s="17">
        <v>106</v>
      </c>
      <c r="F38" s="17">
        <v>77.8</v>
      </c>
      <c r="G38" s="17"/>
      <c r="H38" s="11">
        <f t="shared" si="8"/>
        <v>0</v>
      </c>
      <c r="I38" s="11"/>
      <c r="J38" s="11"/>
      <c r="K38" s="11"/>
      <c r="L38" s="13">
        <f t="shared" si="9"/>
        <v>106</v>
      </c>
      <c r="M38" s="13">
        <f t="shared" si="10"/>
        <v>106</v>
      </c>
      <c r="N38" s="13">
        <f t="shared" si="11"/>
        <v>77.8</v>
      </c>
      <c r="O38" s="13">
        <f t="shared" si="12"/>
        <v>0</v>
      </c>
    </row>
    <row r="39" spans="1:15" ht="15" customHeight="1" x14ac:dyDescent="0.25">
      <c r="A39" s="6" t="s">
        <v>96</v>
      </c>
      <c r="B39" s="30" t="s">
        <v>38</v>
      </c>
      <c r="C39" s="31" t="s">
        <v>51</v>
      </c>
      <c r="D39" s="17">
        <f t="shared" si="7"/>
        <v>189.7</v>
      </c>
      <c r="E39" s="17">
        <v>189.7</v>
      </c>
      <c r="F39" s="17">
        <v>138.6</v>
      </c>
      <c r="G39" s="17"/>
      <c r="H39" s="11">
        <f t="shared" si="8"/>
        <v>0</v>
      </c>
      <c r="I39" s="11"/>
      <c r="J39" s="11"/>
      <c r="K39" s="11"/>
      <c r="L39" s="13">
        <f t="shared" si="9"/>
        <v>189.7</v>
      </c>
      <c r="M39" s="13">
        <f t="shared" si="10"/>
        <v>189.7</v>
      </c>
      <c r="N39" s="13">
        <f t="shared" si="11"/>
        <v>138.6</v>
      </c>
      <c r="O39" s="13">
        <f t="shared" si="12"/>
        <v>0</v>
      </c>
    </row>
    <row r="40" spans="1:15" ht="15" customHeight="1" x14ac:dyDescent="0.25">
      <c r="A40" s="6" t="s">
        <v>97</v>
      </c>
      <c r="B40" s="30" t="s">
        <v>37</v>
      </c>
      <c r="C40" s="31" t="s">
        <v>51</v>
      </c>
      <c r="D40" s="17">
        <f t="shared" si="7"/>
        <v>109.5</v>
      </c>
      <c r="E40" s="17">
        <v>109.5</v>
      </c>
      <c r="F40" s="17">
        <v>80.599999999999994</v>
      </c>
      <c r="G40" s="17"/>
      <c r="H40" s="11">
        <f t="shared" si="8"/>
        <v>0</v>
      </c>
      <c r="I40" s="11"/>
      <c r="J40" s="11"/>
      <c r="K40" s="11"/>
      <c r="L40" s="13">
        <f t="shared" si="9"/>
        <v>109.5</v>
      </c>
      <c r="M40" s="13">
        <f t="shared" si="10"/>
        <v>109.5</v>
      </c>
      <c r="N40" s="13">
        <f t="shared" si="11"/>
        <v>80.599999999999994</v>
      </c>
      <c r="O40" s="13">
        <f t="shared" si="12"/>
        <v>0</v>
      </c>
    </row>
    <row r="41" spans="1:15" ht="15" customHeight="1" x14ac:dyDescent="0.25">
      <c r="A41" s="6" t="s">
        <v>98</v>
      </c>
      <c r="B41" s="36" t="s">
        <v>35</v>
      </c>
      <c r="C41" s="16" t="s">
        <v>51</v>
      </c>
      <c r="D41" s="17">
        <f t="shared" si="7"/>
        <v>165.6</v>
      </c>
      <c r="E41" s="17">
        <v>165.6</v>
      </c>
      <c r="F41" s="17">
        <v>120.8</v>
      </c>
      <c r="G41" s="17"/>
      <c r="H41" s="11">
        <f t="shared" si="8"/>
        <v>0</v>
      </c>
      <c r="I41" s="11"/>
      <c r="J41" s="11"/>
      <c r="K41" s="11"/>
      <c r="L41" s="13">
        <f t="shared" si="9"/>
        <v>165.6</v>
      </c>
      <c r="M41" s="13">
        <f t="shared" si="10"/>
        <v>165.6</v>
      </c>
      <c r="N41" s="13">
        <f t="shared" si="11"/>
        <v>120.8</v>
      </c>
      <c r="O41" s="13">
        <f t="shared" si="12"/>
        <v>0</v>
      </c>
    </row>
    <row r="42" spans="1:15" ht="15" customHeight="1" x14ac:dyDescent="0.25">
      <c r="A42" s="6" t="s">
        <v>99</v>
      </c>
      <c r="B42" s="37" t="s">
        <v>39</v>
      </c>
      <c r="C42" s="16" t="s">
        <v>51</v>
      </c>
      <c r="D42" s="17">
        <f t="shared" si="7"/>
        <v>40.9</v>
      </c>
      <c r="E42" s="17">
        <v>40.9</v>
      </c>
      <c r="F42" s="17">
        <v>30.4</v>
      </c>
      <c r="G42" s="17"/>
      <c r="H42" s="11">
        <f t="shared" si="8"/>
        <v>0</v>
      </c>
      <c r="I42" s="11"/>
      <c r="J42" s="11"/>
      <c r="K42" s="11"/>
      <c r="L42" s="13">
        <f t="shared" si="9"/>
        <v>40.9</v>
      </c>
      <c r="M42" s="13">
        <f t="shared" si="10"/>
        <v>40.9</v>
      </c>
      <c r="N42" s="13">
        <f t="shared" si="11"/>
        <v>30.4</v>
      </c>
      <c r="O42" s="13">
        <f t="shared" si="12"/>
        <v>0</v>
      </c>
    </row>
    <row r="43" spans="1:15" ht="15" customHeight="1" x14ac:dyDescent="0.25">
      <c r="A43" s="6" t="s">
        <v>100</v>
      </c>
      <c r="B43" s="37" t="s">
        <v>40</v>
      </c>
      <c r="C43" s="16" t="s">
        <v>51</v>
      </c>
      <c r="D43" s="17">
        <f t="shared" si="7"/>
        <v>49.4</v>
      </c>
      <c r="E43" s="17">
        <v>49.4</v>
      </c>
      <c r="F43" s="17">
        <v>36.299999999999997</v>
      </c>
      <c r="G43" s="17"/>
      <c r="H43" s="11">
        <f t="shared" si="8"/>
        <v>0</v>
      </c>
      <c r="I43" s="11"/>
      <c r="J43" s="11"/>
      <c r="K43" s="11"/>
      <c r="L43" s="13">
        <f t="shared" si="9"/>
        <v>49.4</v>
      </c>
      <c r="M43" s="13">
        <f t="shared" si="10"/>
        <v>49.4</v>
      </c>
      <c r="N43" s="13">
        <f t="shared" si="11"/>
        <v>36.299999999999997</v>
      </c>
      <c r="O43" s="13">
        <f t="shared" si="12"/>
        <v>0</v>
      </c>
    </row>
    <row r="44" spans="1:15" ht="15" customHeight="1" x14ac:dyDescent="0.25">
      <c r="A44" s="6" t="s">
        <v>101</v>
      </c>
      <c r="B44" s="36" t="s">
        <v>49</v>
      </c>
      <c r="C44" s="16" t="s">
        <v>51</v>
      </c>
      <c r="D44" s="17">
        <f t="shared" si="7"/>
        <v>0.9</v>
      </c>
      <c r="E44" s="17">
        <v>0.9</v>
      </c>
      <c r="F44" s="17">
        <v>0.7</v>
      </c>
      <c r="G44" s="17"/>
      <c r="H44" s="11">
        <f t="shared" si="8"/>
        <v>0</v>
      </c>
      <c r="I44" s="11"/>
      <c r="J44" s="11"/>
      <c r="K44" s="11"/>
      <c r="L44" s="13">
        <f t="shared" si="9"/>
        <v>0.9</v>
      </c>
      <c r="M44" s="13">
        <f t="shared" si="10"/>
        <v>0.9</v>
      </c>
      <c r="N44" s="13">
        <f t="shared" si="11"/>
        <v>0.7</v>
      </c>
      <c r="O44" s="13">
        <f t="shared" si="12"/>
        <v>0</v>
      </c>
    </row>
    <row r="45" spans="1:15" ht="15" customHeight="1" x14ac:dyDescent="0.25">
      <c r="A45" s="6" t="s">
        <v>102</v>
      </c>
      <c r="B45" s="36" t="s">
        <v>48</v>
      </c>
      <c r="C45" s="16" t="s">
        <v>51</v>
      </c>
      <c r="D45" s="17">
        <f t="shared" si="7"/>
        <v>7.7</v>
      </c>
      <c r="E45" s="17">
        <v>7.7</v>
      </c>
      <c r="F45" s="17">
        <v>5.9</v>
      </c>
      <c r="G45" s="17"/>
      <c r="H45" s="11">
        <f t="shared" si="8"/>
        <v>0</v>
      </c>
      <c r="I45" s="11"/>
      <c r="J45" s="11"/>
      <c r="K45" s="11"/>
      <c r="L45" s="13">
        <f t="shared" si="9"/>
        <v>7.7</v>
      </c>
      <c r="M45" s="13">
        <f t="shared" si="10"/>
        <v>7.7</v>
      </c>
      <c r="N45" s="13">
        <f t="shared" si="11"/>
        <v>5.9</v>
      </c>
      <c r="O45" s="13">
        <f t="shared" si="12"/>
        <v>0</v>
      </c>
    </row>
    <row r="46" spans="1:15" ht="15" customHeight="1" x14ac:dyDescent="0.25">
      <c r="A46" s="6" t="s">
        <v>103</v>
      </c>
      <c r="B46" s="36" t="s">
        <v>65</v>
      </c>
      <c r="C46" s="16" t="s">
        <v>51</v>
      </c>
      <c r="D46" s="17">
        <f t="shared" si="7"/>
        <v>2.2999999999999998</v>
      </c>
      <c r="E46" s="17">
        <v>2.2999999999999998</v>
      </c>
      <c r="F46" s="17">
        <v>1.8</v>
      </c>
      <c r="G46" s="17"/>
      <c r="H46" s="11">
        <f t="shared" si="8"/>
        <v>0</v>
      </c>
      <c r="I46" s="11"/>
      <c r="J46" s="11"/>
      <c r="K46" s="11"/>
      <c r="L46" s="13">
        <f t="shared" si="9"/>
        <v>2.2999999999999998</v>
      </c>
      <c r="M46" s="13">
        <f t="shared" si="10"/>
        <v>2.2999999999999998</v>
      </c>
      <c r="N46" s="13">
        <f t="shared" si="11"/>
        <v>1.8</v>
      </c>
      <c r="O46" s="13">
        <f t="shared" si="12"/>
        <v>0</v>
      </c>
    </row>
    <row r="47" spans="1:15" ht="15" customHeight="1" x14ac:dyDescent="0.25">
      <c r="A47" s="6" t="s">
        <v>104</v>
      </c>
      <c r="B47" s="36" t="s">
        <v>50</v>
      </c>
      <c r="C47" s="16" t="s">
        <v>51</v>
      </c>
      <c r="D47" s="17">
        <f t="shared" si="7"/>
        <v>89.6</v>
      </c>
      <c r="E47" s="17">
        <v>89.6</v>
      </c>
      <c r="F47" s="17">
        <v>68.5</v>
      </c>
      <c r="G47" s="17"/>
      <c r="H47" s="11">
        <f t="shared" si="8"/>
        <v>0</v>
      </c>
      <c r="I47" s="11"/>
      <c r="J47" s="11"/>
      <c r="K47" s="11"/>
      <c r="L47" s="13">
        <f t="shared" si="9"/>
        <v>89.6</v>
      </c>
      <c r="M47" s="13">
        <f t="shared" si="10"/>
        <v>89.6</v>
      </c>
      <c r="N47" s="13">
        <f t="shared" si="11"/>
        <v>68.5</v>
      </c>
      <c r="O47" s="13">
        <f t="shared" si="12"/>
        <v>0</v>
      </c>
    </row>
    <row r="48" spans="1:15" ht="15" customHeight="1" x14ac:dyDescent="0.25">
      <c r="A48" s="6" t="s">
        <v>105</v>
      </c>
      <c r="B48" s="36" t="s">
        <v>167</v>
      </c>
      <c r="C48" s="16" t="s">
        <v>51</v>
      </c>
      <c r="D48" s="17">
        <f t="shared" si="7"/>
        <v>291.5</v>
      </c>
      <c r="E48" s="17">
        <v>291.5</v>
      </c>
      <c r="F48" s="17">
        <v>220.8</v>
      </c>
      <c r="G48" s="17"/>
      <c r="H48" s="11">
        <f t="shared" si="8"/>
        <v>0</v>
      </c>
      <c r="I48" s="11"/>
      <c r="J48" s="11"/>
      <c r="K48" s="11"/>
      <c r="L48" s="13">
        <f t="shared" si="9"/>
        <v>291.5</v>
      </c>
      <c r="M48" s="13">
        <f t="shared" si="10"/>
        <v>291.5</v>
      </c>
      <c r="N48" s="13">
        <f t="shared" si="11"/>
        <v>220.8</v>
      </c>
      <c r="O48" s="13">
        <f t="shared" si="12"/>
        <v>0</v>
      </c>
    </row>
    <row r="49" spans="1:15" s="38" customFormat="1" ht="15" customHeight="1" x14ac:dyDescent="0.25">
      <c r="A49" s="6" t="s">
        <v>106</v>
      </c>
      <c r="B49" s="36" t="s">
        <v>168</v>
      </c>
      <c r="C49" s="16" t="s">
        <v>51</v>
      </c>
      <c r="D49" s="17">
        <f t="shared" si="7"/>
        <v>218.9</v>
      </c>
      <c r="E49" s="17">
        <v>218.9</v>
      </c>
      <c r="F49" s="17">
        <v>165.8</v>
      </c>
      <c r="G49" s="17"/>
      <c r="H49" s="11">
        <f t="shared" si="8"/>
        <v>0</v>
      </c>
      <c r="I49" s="11"/>
      <c r="J49" s="11"/>
      <c r="K49" s="11"/>
      <c r="L49" s="13">
        <f t="shared" si="9"/>
        <v>218.9</v>
      </c>
      <c r="M49" s="13">
        <f t="shared" si="10"/>
        <v>218.9</v>
      </c>
      <c r="N49" s="13">
        <f t="shared" si="11"/>
        <v>165.8</v>
      </c>
      <c r="O49" s="13">
        <f t="shared" si="12"/>
        <v>0</v>
      </c>
    </row>
    <row r="50" spans="1:15" s="38" customFormat="1" ht="15" customHeight="1" x14ac:dyDescent="0.25">
      <c r="A50" s="6" t="s">
        <v>107</v>
      </c>
      <c r="B50" s="36" t="s">
        <v>64</v>
      </c>
      <c r="C50" s="16" t="s">
        <v>30</v>
      </c>
      <c r="D50" s="17">
        <f t="shared" si="7"/>
        <v>8.1</v>
      </c>
      <c r="E50" s="17">
        <v>8.1</v>
      </c>
      <c r="F50" s="17">
        <v>6.2</v>
      </c>
      <c r="G50" s="17"/>
      <c r="H50" s="11">
        <f t="shared" si="8"/>
        <v>0</v>
      </c>
      <c r="I50" s="11"/>
      <c r="J50" s="11"/>
      <c r="K50" s="11"/>
      <c r="L50" s="13">
        <f t="shared" si="9"/>
        <v>8.1</v>
      </c>
      <c r="M50" s="13">
        <f t="shared" si="10"/>
        <v>8.1</v>
      </c>
      <c r="N50" s="13">
        <f t="shared" si="11"/>
        <v>6.2</v>
      </c>
      <c r="O50" s="13">
        <f t="shared" si="12"/>
        <v>0</v>
      </c>
    </row>
    <row r="51" spans="1:15" ht="15.95" customHeight="1" x14ac:dyDescent="0.25">
      <c r="A51" s="21" t="s">
        <v>108</v>
      </c>
      <c r="B51" s="28" t="s">
        <v>172</v>
      </c>
      <c r="C51" s="26"/>
      <c r="D51" s="24">
        <f t="shared" ref="D51:O51" si="13">D12+SUM(D15:D50)</f>
        <v>9011.9</v>
      </c>
      <c r="E51" s="24">
        <f t="shared" si="13"/>
        <v>9011.9</v>
      </c>
      <c r="F51" s="24">
        <f t="shared" si="13"/>
        <v>6687.1000000000013</v>
      </c>
      <c r="G51" s="24">
        <f t="shared" si="13"/>
        <v>0</v>
      </c>
      <c r="H51" s="25">
        <f t="shared" si="13"/>
        <v>0</v>
      </c>
      <c r="I51" s="25">
        <f t="shared" si="13"/>
        <v>0</v>
      </c>
      <c r="J51" s="25">
        <f t="shared" si="13"/>
        <v>0</v>
      </c>
      <c r="K51" s="25">
        <f t="shared" si="13"/>
        <v>0</v>
      </c>
      <c r="L51" s="22">
        <f t="shared" si="13"/>
        <v>9011.9</v>
      </c>
      <c r="M51" s="22">
        <f t="shared" si="13"/>
        <v>9011.9</v>
      </c>
      <c r="N51" s="22">
        <f t="shared" si="13"/>
        <v>6687.1000000000013</v>
      </c>
      <c r="O51" s="22">
        <f t="shared" si="13"/>
        <v>0</v>
      </c>
    </row>
    <row r="52" spans="1:15" ht="15" customHeight="1" x14ac:dyDescent="0.25">
      <c r="A52" s="99"/>
      <c r="B52" s="51"/>
      <c r="C52" s="100"/>
      <c r="D52" s="51"/>
      <c r="E52" s="51"/>
      <c r="F52" s="101"/>
      <c r="G52" s="101"/>
      <c r="H52" s="101"/>
      <c r="I52" s="101"/>
      <c r="J52" s="101"/>
      <c r="K52" s="101"/>
      <c r="L52" s="101"/>
      <c r="M52" s="101"/>
      <c r="N52" s="101"/>
    </row>
    <row r="53" spans="1:15" x14ac:dyDescent="0.25">
      <c r="A53" s="99"/>
      <c r="B53" s="7"/>
      <c r="C53" s="102"/>
      <c r="D53" s="7"/>
      <c r="E53" s="7"/>
      <c r="F53" s="103"/>
      <c r="G53" s="7"/>
      <c r="H53" s="7"/>
      <c r="I53" s="7"/>
      <c r="J53" s="7"/>
      <c r="K53" s="7"/>
      <c r="L53" s="7"/>
      <c r="M53" s="7"/>
      <c r="N53" s="7"/>
    </row>
    <row r="54" spans="1:15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C165" s="54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</sheetData>
  <mergeCells count="21"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  <mergeCell ref="D8:D10"/>
    <mergeCell ref="B1:O1"/>
    <mergeCell ref="B2:O2"/>
    <mergeCell ref="B3:O3"/>
    <mergeCell ref="B4:O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8"/>
  <sheetViews>
    <sheetView showZeros="0" workbookViewId="0">
      <selection sqref="A1:XFD1048576"/>
    </sheetView>
  </sheetViews>
  <sheetFormatPr defaultRowHeight="15" x14ac:dyDescent="0.25"/>
  <cols>
    <col min="1" max="1" width="5" style="206" customWidth="1"/>
    <col min="2" max="2" width="41.140625" style="2" customWidth="1"/>
    <col min="3" max="3" width="6.7109375" style="187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7109375" style="206" hidden="1" customWidth="1"/>
    <col min="17" max="21" width="9.140625" style="2" hidden="1" customWidth="1"/>
    <col min="22" max="16384" width="9.140625" style="2"/>
  </cols>
  <sheetData>
    <row r="1" spans="1:17" x14ac:dyDescent="0.25">
      <c r="B1" s="558" t="s">
        <v>328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398"/>
    </row>
    <row r="2" spans="1:17" x14ac:dyDescent="0.25">
      <c r="B2" s="558" t="s">
        <v>450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  <c r="P2" s="398"/>
    </row>
    <row r="3" spans="1:17" x14ac:dyDescent="0.25">
      <c r="B3" s="558" t="s">
        <v>511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  <c r="P3" s="398"/>
    </row>
    <row r="4" spans="1:17" x14ac:dyDescent="0.25">
      <c r="B4" s="558" t="s">
        <v>343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  <c r="P4" s="398"/>
    </row>
    <row r="5" spans="1:17" x14ac:dyDescent="0.25">
      <c r="B5" s="605" t="s">
        <v>521</v>
      </c>
      <c r="C5" s="605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  <c r="O5" s="605"/>
      <c r="P5" s="398"/>
    </row>
    <row r="6" spans="1:17" x14ac:dyDescent="0.25">
      <c r="B6" s="606" t="s">
        <v>522</v>
      </c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7"/>
      <c r="P6" s="398"/>
    </row>
    <row r="7" spans="1:17" s="310" customFormat="1" x14ac:dyDescent="0.25">
      <c r="A7" s="417"/>
      <c r="B7" s="489"/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399"/>
    </row>
    <row r="8" spans="1:17" ht="15" customHeight="1" x14ac:dyDescent="0.25">
      <c r="A8" s="496" t="s">
        <v>459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00"/>
    </row>
    <row r="9" spans="1:17" ht="17.25" customHeight="1" x14ac:dyDescent="0.25">
      <c r="A9" s="413"/>
      <c r="B9" s="486"/>
      <c r="C9" s="188"/>
      <c r="D9" s="486"/>
      <c r="E9" s="486"/>
      <c r="F9" s="486"/>
      <c r="G9" s="486"/>
      <c r="H9" s="60"/>
      <c r="I9" s="60"/>
      <c r="J9" s="60"/>
      <c r="K9" s="60"/>
      <c r="L9" s="486"/>
      <c r="M9" s="486"/>
      <c r="N9" s="486"/>
      <c r="O9" s="5" t="s">
        <v>409</v>
      </c>
      <c r="P9" s="401"/>
    </row>
    <row r="10" spans="1:17" ht="15" customHeight="1" x14ac:dyDescent="0.25">
      <c r="A10" s="580" t="s">
        <v>5</v>
      </c>
      <c r="B10" s="504" t="s">
        <v>325</v>
      </c>
      <c r="C10" s="569" t="s">
        <v>54</v>
      </c>
      <c r="D10" s="517" t="s">
        <v>336</v>
      </c>
      <c r="E10" s="520" t="s">
        <v>194</v>
      </c>
      <c r="F10" s="521"/>
      <c r="G10" s="522"/>
      <c r="H10" s="507" t="s">
        <v>338</v>
      </c>
      <c r="I10" s="510" t="s">
        <v>194</v>
      </c>
      <c r="J10" s="511"/>
      <c r="K10" s="512"/>
      <c r="L10" s="565" t="s">
        <v>0</v>
      </c>
      <c r="M10" s="516" t="s">
        <v>194</v>
      </c>
      <c r="N10" s="516"/>
      <c r="O10" s="516"/>
      <c r="P10" s="402"/>
    </row>
    <row r="11" spans="1:17" ht="15" customHeight="1" x14ac:dyDescent="0.25">
      <c r="A11" s="581"/>
      <c r="B11" s="505"/>
      <c r="C11" s="570"/>
      <c r="D11" s="518"/>
      <c r="E11" s="520" t="s">
        <v>1</v>
      </c>
      <c r="F11" s="522"/>
      <c r="G11" s="517" t="s">
        <v>2</v>
      </c>
      <c r="H11" s="508"/>
      <c r="I11" s="510" t="s">
        <v>1</v>
      </c>
      <c r="J11" s="512"/>
      <c r="K11" s="507" t="s">
        <v>2</v>
      </c>
      <c r="L11" s="566"/>
      <c r="M11" s="516" t="s">
        <v>1</v>
      </c>
      <c r="N11" s="516"/>
      <c r="O11" s="499" t="s">
        <v>2</v>
      </c>
      <c r="P11" s="403"/>
    </row>
    <row r="12" spans="1:17" ht="32.25" customHeight="1" x14ac:dyDescent="0.25">
      <c r="A12" s="582"/>
      <c r="B12" s="506"/>
      <c r="C12" s="571"/>
      <c r="D12" s="519"/>
      <c r="E12" s="473" t="s">
        <v>3</v>
      </c>
      <c r="F12" s="468" t="s">
        <v>4</v>
      </c>
      <c r="G12" s="519"/>
      <c r="H12" s="509"/>
      <c r="I12" s="476" t="s">
        <v>3</v>
      </c>
      <c r="J12" s="470" t="s">
        <v>4</v>
      </c>
      <c r="K12" s="509"/>
      <c r="L12" s="567"/>
      <c r="M12" s="465" t="s">
        <v>3</v>
      </c>
      <c r="N12" s="469" t="s">
        <v>4</v>
      </c>
      <c r="O12" s="499"/>
      <c r="P12" s="403"/>
    </row>
    <row r="13" spans="1:17" ht="15.95" hidden="1" customHeight="1" x14ac:dyDescent="0.25">
      <c r="A13" s="414" t="s">
        <v>71</v>
      </c>
      <c r="B13" s="574" t="s">
        <v>6</v>
      </c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575"/>
      <c r="P13" s="386"/>
    </row>
    <row r="14" spans="1:17" ht="15" hidden="1" customHeight="1" x14ac:dyDescent="0.25">
      <c r="A14" s="33" t="s">
        <v>182</v>
      </c>
      <c r="B14" s="36" t="s">
        <v>20</v>
      </c>
      <c r="C14" s="477" t="s">
        <v>9</v>
      </c>
      <c r="D14" s="152">
        <f>E14+G14</f>
        <v>0</v>
      </c>
      <c r="E14" s="210"/>
      <c r="F14" s="152"/>
      <c r="G14" s="194"/>
      <c r="H14" s="153">
        <f>I14+K14</f>
        <v>0</v>
      </c>
      <c r="I14" s="195"/>
      <c r="J14" s="153"/>
      <c r="K14" s="153"/>
      <c r="L14" s="388">
        <f>M14+O14</f>
        <v>0</v>
      </c>
      <c r="M14" s="154">
        <f t="shared" ref="M14:N14" si="0">E14+I14</f>
        <v>0</v>
      </c>
      <c r="N14" s="154">
        <f t="shared" si="0"/>
        <v>0</v>
      </c>
      <c r="O14" s="154">
        <f>G14+K14</f>
        <v>0</v>
      </c>
    </row>
    <row r="15" spans="1:17" ht="15" hidden="1" customHeight="1" x14ac:dyDescent="0.25">
      <c r="A15" s="41"/>
      <c r="B15" s="144" t="s">
        <v>194</v>
      </c>
      <c r="C15" s="478"/>
      <c r="D15" s="160"/>
      <c r="E15" s="211"/>
      <c r="F15" s="155"/>
      <c r="G15" s="196"/>
      <c r="H15" s="161"/>
      <c r="I15" s="197"/>
      <c r="J15" s="156"/>
      <c r="K15" s="156"/>
      <c r="L15" s="389"/>
      <c r="M15" s="162"/>
      <c r="N15" s="162"/>
      <c r="O15" s="162"/>
      <c r="P15" s="404"/>
      <c r="Q15" s="91"/>
    </row>
    <row r="16" spans="1:17" ht="26.25" hidden="1" customHeight="1" x14ac:dyDescent="0.25">
      <c r="A16" s="41"/>
      <c r="B16" s="488" t="s">
        <v>317</v>
      </c>
      <c r="C16" s="478"/>
      <c r="D16" s="322"/>
      <c r="E16" s="211"/>
      <c r="F16" s="155"/>
      <c r="G16" s="387"/>
      <c r="H16" s="156"/>
      <c r="I16" s="197"/>
      <c r="J16" s="156"/>
      <c r="K16" s="156"/>
      <c r="L16" s="168"/>
      <c r="M16" s="157"/>
      <c r="N16" s="157"/>
      <c r="O16" s="169"/>
      <c r="P16" s="338"/>
      <c r="Q16" s="91"/>
    </row>
    <row r="17" spans="1:17" hidden="1" x14ac:dyDescent="0.25">
      <c r="A17" s="230"/>
      <c r="B17" s="171" t="s">
        <v>390</v>
      </c>
      <c r="C17" s="320" t="s">
        <v>9</v>
      </c>
      <c r="D17" s="371">
        <f>E17+G17</f>
        <v>0</v>
      </c>
      <c r="E17" s="64"/>
      <c r="F17" s="64"/>
      <c r="G17" s="64"/>
      <c r="H17" s="161">
        <f t="shared" ref="H17:H57" si="1">I17+K17</f>
        <v>0</v>
      </c>
      <c r="I17" s="65"/>
      <c r="J17" s="65"/>
      <c r="K17" s="65"/>
      <c r="L17" s="66">
        <f t="shared" ref="L17:L62" si="2">M17+O17</f>
        <v>0</v>
      </c>
      <c r="M17" s="267">
        <f t="shared" ref="M17:O17" si="3">E17+I17</f>
        <v>0</v>
      </c>
      <c r="N17" s="162">
        <f t="shared" si="3"/>
        <v>0</v>
      </c>
      <c r="O17" s="269">
        <f t="shared" si="3"/>
        <v>0</v>
      </c>
      <c r="P17" s="404"/>
      <c r="Q17" s="91"/>
    </row>
    <row r="18" spans="1:17" ht="15" hidden="1" customHeight="1" x14ac:dyDescent="0.25">
      <c r="A18" s="33" t="s">
        <v>72</v>
      </c>
      <c r="B18" s="18" t="s">
        <v>7</v>
      </c>
      <c r="C18" s="190"/>
      <c r="D18" s="323">
        <f>E18+G18</f>
        <v>0</v>
      </c>
      <c r="E18" s="17">
        <f>E19+E20+E21</f>
        <v>0</v>
      </c>
      <c r="F18" s="17">
        <f>F19+F20+F21</f>
        <v>0</v>
      </c>
      <c r="G18" s="17">
        <f>G19+G20+G21</f>
        <v>0</v>
      </c>
      <c r="H18" s="153">
        <f>I18+K18</f>
        <v>0</v>
      </c>
      <c r="I18" s="11">
        <f>I19+I20+I21</f>
        <v>0</v>
      </c>
      <c r="J18" s="11">
        <f>J19+J20+J21</f>
        <v>0</v>
      </c>
      <c r="K18" s="11">
        <f>K19+K20+K21</f>
        <v>0</v>
      </c>
      <c r="L18" s="154">
        <f t="shared" si="2"/>
        <v>0</v>
      </c>
      <c r="M18" s="13">
        <f>M19+M20+M21</f>
        <v>0</v>
      </c>
      <c r="N18" s="13">
        <f>N19+N20+N21</f>
        <v>0</v>
      </c>
      <c r="O18" s="13">
        <f>O19+O20+O21</f>
        <v>0</v>
      </c>
      <c r="P18" s="226"/>
      <c r="Q18" s="91"/>
    </row>
    <row r="19" spans="1:17" ht="15" hidden="1" customHeight="1" x14ac:dyDescent="0.25">
      <c r="A19" s="41"/>
      <c r="B19" s="572" t="s">
        <v>390</v>
      </c>
      <c r="C19" s="190" t="s">
        <v>9</v>
      </c>
      <c r="D19" s="17">
        <f t="shared" ref="D19:D62" si="4">E19+G19</f>
        <v>0</v>
      </c>
      <c r="E19" s="17"/>
      <c r="F19" s="17"/>
      <c r="G19" s="17"/>
      <c r="H19" s="153">
        <f t="shared" si="1"/>
        <v>0</v>
      </c>
      <c r="I19" s="11"/>
      <c r="J19" s="11"/>
      <c r="K19" s="191"/>
      <c r="L19" s="154">
        <f t="shared" si="2"/>
        <v>0</v>
      </c>
      <c r="M19" s="154">
        <f t="shared" ref="M19:O21" si="5">E19+I19</f>
        <v>0</v>
      </c>
      <c r="N19" s="154">
        <f t="shared" si="5"/>
        <v>0</v>
      </c>
      <c r="O19" s="154">
        <f t="shared" si="5"/>
        <v>0</v>
      </c>
      <c r="P19" s="404"/>
      <c r="Q19" s="91"/>
    </row>
    <row r="20" spans="1:17" ht="15" hidden="1" customHeight="1" x14ac:dyDescent="0.25">
      <c r="A20" s="41"/>
      <c r="B20" s="572"/>
      <c r="C20" s="190" t="s">
        <v>31</v>
      </c>
      <c r="D20" s="17">
        <f t="shared" si="4"/>
        <v>0</v>
      </c>
      <c r="E20" s="17"/>
      <c r="F20" s="17"/>
      <c r="G20" s="17"/>
      <c r="H20" s="153">
        <f t="shared" si="1"/>
        <v>0</v>
      </c>
      <c r="I20" s="11"/>
      <c r="J20" s="11"/>
      <c r="K20" s="191"/>
      <c r="L20" s="154">
        <f t="shared" si="2"/>
        <v>0</v>
      </c>
      <c r="M20" s="154">
        <f t="shared" si="5"/>
        <v>0</v>
      </c>
      <c r="N20" s="154">
        <f t="shared" si="5"/>
        <v>0</v>
      </c>
      <c r="O20" s="154">
        <f t="shared" si="5"/>
        <v>0</v>
      </c>
      <c r="P20" s="404"/>
      <c r="Q20" s="91"/>
    </row>
    <row r="21" spans="1:17" ht="15" hidden="1" customHeight="1" x14ac:dyDescent="0.25">
      <c r="A21" s="41"/>
      <c r="B21" s="573"/>
      <c r="C21" s="190" t="s">
        <v>22</v>
      </c>
      <c r="D21" s="17">
        <f t="shared" si="4"/>
        <v>0</v>
      </c>
      <c r="E21" s="17"/>
      <c r="F21" s="17"/>
      <c r="G21" s="17"/>
      <c r="H21" s="153">
        <f t="shared" si="1"/>
        <v>0</v>
      </c>
      <c r="I21" s="11"/>
      <c r="J21" s="11"/>
      <c r="K21" s="191"/>
      <c r="L21" s="154">
        <f t="shared" si="2"/>
        <v>0</v>
      </c>
      <c r="M21" s="154">
        <f t="shared" si="5"/>
        <v>0</v>
      </c>
      <c r="N21" s="154">
        <f t="shared" si="5"/>
        <v>0</v>
      </c>
      <c r="O21" s="154">
        <f t="shared" si="5"/>
        <v>0</v>
      </c>
      <c r="P21" s="404"/>
      <c r="Q21" s="91"/>
    </row>
    <row r="22" spans="1:17" ht="15" hidden="1" customHeight="1" x14ac:dyDescent="0.25">
      <c r="A22" s="33" t="s">
        <v>73</v>
      </c>
      <c r="B22" s="18" t="s">
        <v>10</v>
      </c>
      <c r="C22" s="190"/>
      <c r="D22" s="323">
        <f>E22+G22</f>
        <v>0</v>
      </c>
      <c r="E22" s="17">
        <f>E23+E24+E25</f>
        <v>0</v>
      </c>
      <c r="F22" s="17">
        <f>F23+F24+F25</f>
        <v>0</v>
      </c>
      <c r="G22" s="17">
        <f>G23+G24+G25</f>
        <v>0</v>
      </c>
      <c r="H22" s="153">
        <f t="shared" si="1"/>
        <v>0</v>
      </c>
      <c r="I22" s="11">
        <f>I23+I24+I25</f>
        <v>0</v>
      </c>
      <c r="J22" s="11">
        <f>J23+J24+J25</f>
        <v>0</v>
      </c>
      <c r="K22" s="11">
        <f>K23+K24+K25</f>
        <v>0</v>
      </c>
      <c r="L22" s="154">
        <f t="shared" si="2"/>
        <v>0</v>
      </c>
      <c r="M22" s="13">
        <f>M23+M24+M25</f>
        <v>0</v>
      </c>
      <c r="N22" s="13">
        <f>N23+N24+N25</f>
        <v>0</v>
      </c>
      <c r="O22" s="13">
        <f>O23+O24+O25</f>
        <v>0</v>
      </c>
      <c r="P22" s="226"/>
      <c r="Q22" s="91"/>
    </row>
    <row r="23" spans="1:17" ht="15" hidden="1" customHeight="1" x14ac:dyDescent="0.25">
      <c r="A23" s="41"/>
      <c r="B23" s="572" t="s">
        <v>390</v>
      </c>
      <c r="C23" s="190" t="s">
        <v>9</v>
      </c>
      <c r="D23" s="17">
        <f t="shared" si="4"/>
        <v>0</v>
      </c>
      <c r="E23" s="17"/>
      <c r="F23" s="17"/>
      <c r="G23" s="17"/>
      <c r="H23" s="153">
        <f t="shared" si="1"/>
        <v>0</v>
      </c>
      <c r="I23" s="11"/>
      <c r="J23" s="11"/>
      <c r="K23" s="191"/>
      <c r="L23" s="154">
        <f t="shared" si="2"/>
        <v>0</v>
      </c>
      <c r="M23" s="154">
        <f t="shared" ref="M23:O25" si="6">E23+I23</f>
        <v>0</v>
      </c>
      <c r="N23" s="154">
        <f t="shared" si="6"/>
        <v>0</v>
      </c>
      <c r="O23" s="154">
        <f t="shared" si="6"/>
        <v>0</v>
      </c>
      <c r="P23" s="404"/>
      <c r="Q23" s="91"/>
    </row>
    <row r="24" spans="1:17" ht="15" hidden="1" customHeight="1" x14ac:dyDescent="0.25">
      <c r="A24" s="41"/>
      <c r="B24" s="572"/>
      <c r="C24" s="190" t="s">
        <v>31</v>
      </c>
      <c r="D24" s="17">
        <f t="shared" si="4"/>
        <v>0</v>
      </c>
      <c r="E24" s="17"/>
      <c r="F24" s="17"/>
      <c r="G24" s="17"/>
      <c r="H24" s="153">
        <f t="shared" si="1"/>
        <v>0</v>
      </c>
      <c r="I24" s="11"/>
      <c r="J24" s="11"/>
      <c r="K24" s="191"/>
      <c r="L24" s="154">
        <f t="shared" si="2"/>
        <v>0</v>
      </c>
      <c r="M24" s="154">
        <f t="shared" si="6"/>
        <v>0</v>
      </c>
      <c r="N24" s="154">
        <f t="shared" si="6"/>
        <v>0</v>
      </c>
      <c r="O24" s="154">
        <f t="shared" si="6"/>
        <v>0</v>
      </c>
      <c r="P24" s="404"/>
      <c r="Q24" s="91"/>
    </row>
    <row r="25" spans="1:17" ht="15" hidden="1" customHeight="1" x14ac:dyDescent="0.25">
      <c r="A25" s="41"/>
      <c r="B25" s="573"/>
      <c r="C25" s="190" t="s">
        <v>22</v>
      </c>
      <c r="D25" s="17">
        <f t="shared" si="4"/>
        <v>0</v>
      </c>
      <c r="E25" s="17"/>
      <c r="F25" s="17"/>
      <c r="G25" s="17"/>
      <c r="H25" s="153">
        <f t="shared" si="1"/>
        <v>0</v>
      </c>
      <c r="I25" s="11"/>
      <c r="J25" s="11"/>
      <c r="K25" s="191"/>
      <c r="L25" s="154">
        <f t="shared" si="2"/>
        <v>0</v>
      </c>
      <c r="M25" s="154">
        <f t="shared" si="6"/>
        <v>0</v>
      </c>
      <c r="N25" s="154">
        <f t="shared" si="6"/>
        <v>0</v>
      </c>
      <c r="O25" s="154">
        <f t="shared" si="6"/>
        <v>0</v>
      </c>
      <c r="P25" s="404"/>
      <c r="Q25" s="91"/>
    </row>
    <row r="26" spans="1:17" ht="15" hidden="1" customHeight="1" x14ac:dyDescent="0.25">
      <c r="A26" s="33" t="s">
        <v>74</v>
      </c>
      <c r="B26" s="18" t="s">
        <v>11</v>
      </c>
      <c r="C26" s="190"/>
      <c r="D26" s="323">
        <f>E26+G26</f>
        <v>0</v>
      </c>
      <c r="E26" s="17">
        <f>E27+E28+E29</f>
        <v>0</v>
      </c>
      <c r="F26" s="17">
        <f>F27+F28+F29</f>
        <v>0</v>
      </c>
      <c r="G26" s="17">
        <f>G27+G28+G29</f>
        <v>0</v>
      </c>
      <c r="H26" s="153">
        <f t="shared" si="1"/>
        <v>0</v>
      </c>
      <c r="I26" s="11">
        <f>I27+I28+I29</f>
        <v>0</v>
      </c>
      <c r="J26" s="11">
        <f>J27+J28+J29</f>
        <v>0</v>
      </c>
      <c r="K26" s="11">
        <f>K27+K28+K29</f>
        <v>0</v>
      </c>
      <c r="L26" s="154">
        <f t="shared" si="2"/>
        <v>0</v>
      </c>
      <c r="M26" s="13">
        <f>M27+M28+M29</f>
        <v>0</v>
      </c>
      <c r="N26" s="13">
        <f>N27+N28+N29</f>
        <v>0</v>
      </c>
      <c r="O26" s="13">
        <f>O27+O28+O29</f>
        <v>0</v>
      </c>
      <c r="P26" s="226"/>
      <c r="Q26" s="91"/>
    </row>
    <row r="27" spans="1:17" ht="15" hidden="1" customHeight="1" x14ac:dyDescent="0.25">
      <c r="A27" s="41"/>
      <c r="B27" s="572" t="s">
        <v>390</v>
      </c>
      <c r="C27" s="190" t="s">
        <v>9</v>
      </c>
      <c r="D27" s="17">
        <f t="shared" si="4"/>
        <v>0</v>
      </c>
      <c r="E27" s="17"/>
      <c r="F27" s="17"/>
      <c r="G27" s="17"/>
      <c r="H27" s="153">
        <f t="shared" si="1"/>
        <v>0</v>
      </c>
      <c r="I27" s="11"/>
      <c r="J27" s="11"/>
      <c r="K27" s="191"/>
      <c r="L27" s="154">
        <f t="shared" si="2"/>
        <v>0</v>
      </c>
      <c r="M27" s="154">
        <f t="shared" ref="M27:O29" si="7">E27+I27</f>
        <v>0</v>
      </c>
      <c r="N27" s="154">
        <f t="shared" si="7"/>
        <v>0</v>
      </c>
      <c r="O27" s="154">
        <f t="shared" si="7"/>
        <v>0</v>
      </c>
      <c r="P27" s="404"/>
      <c r="Q27" s="91"/>
    </row>
    <row r="28" spans="1:17" ht="15" hidden="1" customHeight="1" x14ac:dyDescent="0.25">
      <c r="A28" s="41"/>
      <c r="B28" s="572"/>
      <c r="C28" s="190" t="s">
        <v>31</v>
      </c>
      <c r="D28" s="17">
        <f t="shared" si="4"/>
        <v>0</v>
      </c>
      <c r="E28" s="17"/>
      <c r="F28" s="17"/>
      <c r="G28" s="17"/>
      <c r="H28" s="153">
        <f t="shared" si="1"/>
        <v>0</v>
      </c>
      <c r="I28" s="11"/>
      <c r="J28" s="11"/>
      <c r="K28" s="191"/>
      <c r="L28" s="154">
        <f t="shared" si="2"/>
        <v>0</v>
      </c>
      <c r="M28" s="154">
        <f t="shared" si="7"/>
        <v>0</v>
      </c>
      <c r="N28" s="154">
        <f t="shared" si="7"/>
        <v>0</v>
      </c>
      <c r="O28" s="154">
        <f t="shared" si="7"/>
        <v>0</v>
      </c>
      <c r="P28" s="404"/>
      <c r="Q28" s="91"/>
    </row>
    <row r="29" spans="1:17" ht="15" hidden="1" customHeight="1" x14ac:dyDescent="0.25">
      <c r="A29" s="41"/>
      <c r="B29" s="573"/>
      <c r="C29" s="190" t="s">
        <v>22</v>
      </c>
      <c r="D29" s="17">
        <f t="shared" si="4"/>
        <v>0</v>
      </c>
      <c r="E29" s="17"/>
      <c r="F29" s="17"/>
      <c r="G29" s="17"/>
      <c r="H29" s="153">
        <f t="shared" si="1"/>
        <v>0</v>
      </c>
      <c r="I29" s="11"/>
      <c r="J29" s="11"/>
      <c r="K29" s="191"/>
      <c r="L29" s="154">
        <f t="shared" si="2"/>
        <v>0</v>
      </c>
      <c r="M29" s="154">
        <f t="shared" si="7"/>
        <v>0</v>
      </c>
      <c r="N29" s="154">
        <f t="shared" si="7"/>
        <v>0</v>
      </c>
      <c r="O29" s="154">
        <f t="shared" si="7"/>
        <v>0</v>
      </c>
      <c r="P29" s="404"/>
      <c r="Q29" s="91"/>
    </row>
    <row r="30" spans="1:17" ht="15" hidden="1" customHeight="1" x14ac:dyDescent="0.25">
      <c r="A30" s="33" t="s">
        <v>75</v>
      </c>
      <c r="B30" s="18" t="s">
        <v>12</v>
      </c>
      <c r="C30" s="190"/>
      <c r="D30" s="323">
        <f>E30+G30</f>
        <v>0</v>
      </c>
      <c r="E30" s="17">
        <f>E31+E32+E33</f>
        <v>0</v>
      </c>
      <c r="F30" s="17">
        <f>F31+F32+F33</f>
        <v>0</v>
      </c>
      <c r="G30" s="17">
        <f>G31+G32+G33</f>
        <v>0</v>
      </c>
      <c r="H30" s="153">
        <f t="shared" si="1"/>
        <v>0</v>
      </c>
      <c r="I30" s="11">
        <f>I31+I32+I33</f>
        <v>0</v>
      </c>
      <c r="J30" s="11">
        <f>J31+J32+J33</f>
        <v>0</v>
      </c>
      <c r="K30" s="11">
        <f>K31+K32+K33</f>
        <v>0</v>
      </c>
      <c r="L30" s="154">
        <f t="shared" si="2"/>
        <v>0</v>
      </c>
      <c r="M30" s="13">
        <f>M31+M32+M33</f>
        <v>0</v>
      </c>
      <c r="N30" s="13">
        <f>N31+N32+N33</f>
        <v>0</v>
      </c>
      <c r="O30" s="13">
        <f>O31+O32+O33</f>
        <v>0</v>
      </c>
      <c r="P30" s="226"/>
      <c r="Q30" s="91"/>
    </row>
    <row r="31" spans="1:17" ht="15" hidden="1" customHeight="1" x14ac:dyDescent="0.25">
      <c r="A31" s="41"/>
      <c r="B31" s="572" t="s">
        <v>390</v>
      </c>
      <c r="C31" s="190" t="s">
        <v>9</v>
      </c>
      <c r="D31" s="17">
        <f t="shared" si="4"/>
        <v>0</v>
      </c>
      <c r="E31" s="17"/>
      <c r="F31" s="17"/>
      <c r="G31" s="17"/>
      <c r="H31" s="153">
        <f t="shared" si="1"/>
        <v>0</v>
      </c>
      <c r="I31" s="11"/>
      <c r="J31" s="11"/>
      <c r="K31" s="191"/>
      <c r="L31" s="154">
        <f t="shared" si="2"/>
        <v>0</v>
      </c>
      <c r="M31" s="154">
        <f t="shared" ref="M31:O33" si="8">E31+I31</f>
        <v>0</v>
      </c>
      <c r="N31" s="154">
        <f t="shared" si="8"/>
        <v>0</v>
      </c>
      <c r="O31" s="154">
        <f t="shared" si="8"/>
        <v>0</v>
      </c>
      <c r="P31" s="404"/>
      <c r="Q31" s="91"/>
    </row>
    <row r="32" spans="1:17" ht="15" hidden="1" customHeight="1" x14ac:dyDescent="0.25">
      <c r="A32" s="41"/>
      <c r="B32" s="572"/>
      <c r="C32" s="190" t="s">
        <v>31</v>
      </c>
      <c r="D32" s="17">
        <f t="shared" si="4"/>
        <v>0</v>
      </c>
      <c r="E32" s="17"/>
      <c r="F32" s="17"/>
      <c r="G32" s="17"/>
      <c r="H32" s="153">
        <f t="shared" si="1"/>
        <v>0</v>
      </c>
      <c r="I32" s="11"/>
      <c r="J32" s="11"/>
      <c r="K32" s="191"/>
      <c r="L32" s="154">
        <f t="shared" si="2"/>
        <v>0</v>
      </c>
      <c r="M32" s="154">
        <f t="shared" si="8"/>
        <v>0</v>
      </c>
      <c r="N32" s="154">
        <f t="shared" si="8"/>
        <v>0</v>
      </c>
      <c r="O32" s="154">
        <f t="shared" si="8"/>
        <v>0</v>
      </c>
      <c r="P32" s="404"/>
      <c r="Q32" s="91"/>
    </row>
    <row r="33" spans="1:17" ht="15" hidden="1" customHeight="1" x14ac:dyDescent="0.25">
      <c r="A33" s="41"/>
      <c r="B33" s="573"/>
      <c r="C33" s="190" t="s">
        <v>22</v>
      </c>
      <c r="D33" s="17">
        <f t="shared" si="4"/>
        <v>0</v>
      </c>
      <c r="E33" s="17"/>
      <c r="F33" s="17"/>
      <c r="G33" s="17"/>
      <c r="H33" s="153">
        <f t="shared" si="1"/>
        <v>0</v>
      </c>
      <c r="I33" s="11"/>
      <c r="J33" s="11"/>
      <c r="K33" s="191"/>
      <c r="L33" s="154">
        <f t="shared" si="2"/>
        <v>0</v>
      </c>
      <c r="M33" s="154">
        <f t="shared" si="8"/>
        <v>0</v>
      </c>
      <c r="N33" s="154">
        <f t="shared" si="8"/>
        <v>0</v>
      </c>
      <c r="O33" s="154">
        <f t="shared" si="8"/>
        <v>0</v>
      </c>
      <c r="P33" s="404"/>
      <c r="Q33" s="91"/>
    </row>
    <row r="34" spans="1:17" ht="15" hidden="1" customHeight="1" x14ac:dyDescent="0.25">
      <c r="A34" s="33" t="s">
        <v>76</v>
      </c>
      <c r="B34" s="18" t="s">
        <v>13</v>
      </c>
      <c r="C34" s="190"/>
      <c r="D34" s="323">
        <f>E34+G34</f>
        <v>0</v>
      </c>
      <c r="E34" s="17">
        <f>E35+E36+E37</f>
        <v>0</v>
      </c>
      <c r="F34" s="17">
        <f>F35+F36+F37</f>
        <v>0</v>
      </c>
      <c r="G34" s="17">
        <f>G35+G36+G37</f>
        <v>0</v>
      </c>
      <c r="H34" s="153">
        <f t="shared" si="1"/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54">
        <f t="shared" si="2"/>
        <v>0</v>
      </c>
      <c r="M34" s="13">
        <f>M35+M36+M37</f>
        <v>0</v>
      </c>
      <c r="N34" s="13">
        <f>N35+N36+N37</f>
        <v>0</v>
      </c>
      <c r="O34" s="13">
        <f>O35+O36+O37</f>
        <v>0</v>
      </c>
      <c r="P34" s="226"/>
      <c r="Q34" s="91"/>
    </row>
    <row r="35" spans="1:17" ht="15" hidden="1" customHeight="1" x14ac:dyDescent="0.25">
      <c r="A35" s="41"/>
      <c r="B35" s="572" t="s">
        <v>390</v>
      </c>
      <c r="C35" s="190" t="s">
        <v>9</v>
      </c>
      <c r="D35" s="17">
        <f t="shared" si="4"/>
        <v>0</v>
      </c>
      <c r="E35" s="17"/>
      <c r="F35" s="17"/>
      <c r="G35" s="17"/>
      <c r="H35" s="153">
        <f t="shared" si="1"/>
        <v>0</v>
      </c>
      <c r="I35" s="11"/>
      <c r="J35" s="11"/>
      <c r="K35" s="191"/>
      <c r="L35" s="154">
        <f t="shared" si="2"/>
        <v>0</v>
      </c>
      <c r="M35" s="154">
        <f t="shared" ref="M35:O37" si="9">E35+I35</f>
        <v>0</v>
      </c>
      <c r="N35" s="154">
        <f t="shared" si="9"/>
        <v>0</v>
      </c>
      <c r="O35" s="154">
        <f t="shared" si="9"/>
        <v>0</v>
      </c>
      <c r="P35" s="404"/>
      <c r="Q35" s="91"/>
    </row>
    <row r="36" spans="1:17" ht="15" hidden="1" customHeight="1" x14ac:dyDescent="0.25">
      <c r="A36" s="41"/>
      <c r="B36" s="572"/>
      <c r="C36" s="190" t="s">
        <v>31</v>
      </c>
      <c r="D36" s="17">
        <f t="shared" si="4"/>
        <v>0</v>
      </c>
      <c r="E36" s="17"/>
      <c r="F36" s="17"/>
      <c r="G36" s="17"/>
      <c r="H36" s="153">
        <f t="shared" si="1"/>
        <v>0</v>
      </c>
      <c r="I36" s="11"/>
      <c r="J36" s="11"/>
      <c r="K36" s="191"/>
      <c r="L36" s="154">
        <f t="shared" si="2"/>
        <v>0</v>
      </c>
      <c r="M36" s="154">
        <f t="shared" si="9"/>
        <v>0</v>
      </c>
      <c r="N36" s="154">
        <f t="shared" si="9"/>
        <v>0</v>
      </c>
      <c r="O36" s="154">
        <f t="shared" si="9"/>
        <v>0</v>
      </c>
      <c r="P36" s="404"/>
      <c r="Q36" s="91"/>
    </row>
    <row r="37" spans="1:17" ht="15" hidden="1" customHeight="1" x14ac:dyDescent="0.25">
      <c r="A37" s="41"/>
      <c r="B37" s="573"/>
      <c r="C37" s="190" t="s">
        <v>22</v>
      </c>
      <c r="D37" s="17">
        <f t="shared" si="4"/>
        <v>0</v>
      </c>
      <c r="E37" s="17"/>
      <c r="F37" s="17"/>
      <c r="G37" s="17"/>
      <c r="H37" s="153">
        <f t="shared" si="1"/>
        <v>0</v>
      </c>
      <c r="I37" s="11"/>
      <c r="J37" s="11"/>
      <c r="K37" s="191"/>
      <c r="L37" s="154">
        <f t="shared" si="2"/>
        <v>0</v>
      </c>
      <c r="M37" s="154">
        <f t="shared" si="9"/>
        <v>0</v>
      </c>
      <c r="N37" s="154">
        <f t="shared" si="9"/>
        <v>0</v>
      </c>
      <c r="O37" s="154">
        <f t="shared" si="9"/>
        <v>0</v>
      </c>
      <c r="P37" s="404"/>
      <c r="Q37" s="91"/>
    </row>
    <row r="38" spans="1:17" ht="15" hidden="1" customHeight="1" x14ac:dyDescent="0.25">
      <c r="A38" s="33" t="s">
        <v>77</v>
      </c>
      <c r="B38" s="18" t="s">
        <v>14</v>
      </c>
      <c r="C38" s="190"/>
      <c r="D38" s="323">
        <f>E38+G38</f>
        <v>0</v>
      </c>
      <c r="E38" s="17">
        <f>E39+E40+E41</f>
        <v>0</v>
      </c>
      <c r="F38" s="17">
        <f>F39+F40+F41</f>
        <v>0</v>
      </c>
      <c r="G38" s="17">
        <f>G39+G40+G41</f>
        <v>0</v>
      </c>
      <c r="H38" s="153">
        <f>I38+K38</f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54">
        <f t="shared" si="2"/>
        <v>0</v>
      </c>
      <c r="M38" s="13">
        <f>M39+M40+M41</f>
        <v>0</v>
      </c>
      <c r="N38" s="13">
        <f>N39+N40+N41</f>
        <v>0</v>
      </c>
      <c r="O38" s="13">
        <f>O39+O40+O41</f>
        <v>0</v>
      </c>
      <c r="P38" s="226"/>
      <c r="Q38" s="91"/>
    </row>
    <row r="39" spans="1:17" ht="15" hidden="1" customHeight="1" x14ac:dyDescent="0.25">
      <c r="A39" s="41"/>
      <c r="B39" s="572" t="s">
        <v>390</v>
      </c>
      <c r="C39" s="190" t="s">
        <v>9</v>
      </c>
      <c r="D39" s="17">
        <f t="shared" si="4"/>
        <v>0</v>
      </c>
      <c r="E39" s="17"/>
      <c r="F39" s="17"/>
      <c r="G39" s="17"/>
      <c r="H39" s="153">
        <f t="shared" si="1"/>
        <v>0</v>
      </c>
      <c r="I39" s="11"/>
      <c r="J39" s="11"/>
      <c r="K39" s="191"/>
      <c r="L39" s="154">
        <f t="shared" si="2"/>
        <v>0</v>
      </c>
      <c r="M39" s="154">
        <f t="shared" ref="M39:O41" si="10">E39+I39</f>
        <v>0</v>
      </c>
      <c r="N39" s="154">
        <f t="shared" si="10"/>
        <v>0</v>
      </c>
      <c r="O39" s="154">
        <f t="shared" si="10"/>
        <v>0</v>
      </c>
      <c r="P39" s="404"/>
      <c r="Q39" s="91"/>
    </row>
    <row r="40" spans="1:17" ht="15" hidden="1" customHeight="1" x14ac:dyDescent="0.25">
      <c r="A40" s="41"/>
      <c r="B40" s="572"/>
      <c r="C40" s="190" t="s">
        <v>31</v>
      </c>
      <c r="D40" s="17">
        <f t="shared" si="4"/>
        <v>0</v>
      </c>
      <c r="E40" s="17"/>
      <c r="F40" s="17"/>
      <c r="G40" s="17"/>
      <c r="H40" s="153">
        <f t="shared" si="1"/>
        <v>0</v>
      </c>
      <c r="I40" s="11"/>
      <c r="J40" s="11"/>
      <c r="K40" s="191"/>
      <c r="L40" s="154">
        <f t="shared" si="2"/>
        <v>0</v>
      </c>
      <c r="M40" s="154">
        <f t="shared" si="10"/>
        <v>0</v>
      </c>
      <c r="N40" s="154">
        <f t="shared" si="10"/>
        <v>0</v>
      </c>
      <c r="O40" s="154">
        <f t="shared" si="10"/>
        <v>0</v>
      </c>
      <c r="P40" s="404"/>
      <c r="Q40" s="91"/>
    </row>
    <row r="41" spans="1:17" ht="15" hidden="1" customHeight="1" x14ac:dyDescent="0.25">
      <c r="A41" s="41"/>
      <c r="B41" s="573"/>
      <c r="C41" s="190" t="s">
        <v>22</v>
      </c>
      <c r="D41" s="17">
        <f t="shared" si="4"/>
        <v>0</v>
      </c>
      <c r="E41" s="17"/>
      <c r="F41" s="17"/>
      <c r="G41" s="17"/>
      <c r="H41" s="153">
        <f t="shared" si="1"/>
        <v>0</v>
      </c>
      <c r="I41" s="11"/>
      <c r="J41" s="11"/>
      <c r="K41" s="191"/>
      <c r="L41" s="154">
        <f t="shared" si="2"/>
        <v>0</v>
      </c>
      <c r="M41" s="154">
        <f t="shared" si="10"/>
        <v>0</v>
      </c>
      <c r="N41" s="154">
        <f t="shared" si="10"/>
        <v>0</v>
      </c>
      <c r="O41" s="154">
        <f t="shared" si="10"/>
        <v>0</v>
      </c>
      <c r="P41" s="404"/>
      <c r="Q41" s="91"/>
    </row>
    <row r="42" spans="1:17" ht="15" hidden="1" customHeight="1" x14ac:dyDescent="0.25">
      <c r="A42" s="33" t="s">
        <v>78</v>
      </c>
      <c r="B42" s="18" t="s">
        <v>15</v>
      </c>
      <c r="C42" s="190"/>
      <c r="D42" s="152">
        <f t="shared" si="4"/>
        <v>0</v>
      </c>
      <c r="E42" s="17">
        <f>E43+E44+E45</f>
        <v>0</v>
      </c>
      <c r="F42" s="17">
        <f>F43+F44+F45</f>
        <v>0</v>
      </c>
      <c r="G42" s="17">
        <f>G43+G44+G45</f>
        <v>0</v>
      </c>
      <c r="H42" s="153">
        <f>I42+K42</f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54">
        <f t="shared" si="2"/>
        <v>0</v>
      </c>
      <c r="M42" s="13">
        <f>M43+M44+M45</f>
        <v>0</v>
      </c>
      <c r="N42" s="13">
        <f>N43+N44+N45</f>
        <v>0</v>
      </c>
      <c r="O42" s="13">
        <f>O43+O44+O45</f>
        <v>0</v>
      </c>
      <c r="P42" s="226"/>
      <c r="Q42" s="91"/>
    </row>
    <row r="43" spans="1:17" ht="15" hidden="1" customHeight="1" x14ac:dyDescent="0.25">
      <c r="A43" s="41"/>
      <c r="B43" s="572" t="s">
        <v>390</v>
      </c>
      <c r="C43" s="190" t="s">
        <v>9</v>
      </c>
      <c r="D43" s="17">
        <f t="shared" si="4"/>
        <v>0</v>
      </c>
      <c r="E43" s="17"/>
      <c r="F43" s="17"/>
      <c r="G43" s="17"/>
      <c r="H43" s="153">
        <f t="shared" si="1"/>
        <v>0</v>
      </c>
      <c r="I43" s="11"/>
      <c r="J43" s="11"/>
      <c r="K43" s="191"/>
      <c r="L43" s="154">
        <f t="shared" si="2"/>
        <v>0</v>
      </c>
      <c r="M43" s="154">
        <f t="shared" ref="M43:O45" si="11">E43+I43</f>
        <v>0</v>
      </c>
      <c r="N43" s="154">
        <f t="shared" si="11"/>
        <v>0</v>
      </c>
      <c r="O43" s="154">
        <f t="shared" si="11"/>
        <v>0</v>
      </c>
      <c r="P43" s="404"/>
      <c r="Q43" s="91"/>
    </row>
    <row r="44" spans="1:17" ht="15" hidden="1" customHeight="1" x14ac:dyDescent="0.25">
      <c r="A44" s="41"/>
      <c r="B44" s="572"/>
      <c r="C44" s="190" t="s">
        <v>31</v>
      </c>
      <c r="D44" s="17">
        <f t="shared" si="4"/>
        <v>0</v>
      </c>
      <c r="E44" s="17"/>
      <c r="F44" s="17"/>
      <c r="G44" s="17"/>
      <c r="H44" s="153">
        <f t="shared" si="1"/>
        <v>0</v>
      </c>
      <c r="I44" s="11"/>
      <c r="J44" s="11"/>
      <c r="K44" s="191"/>
      <c r="L44" s="154">
        <f t="shared" si="2"/>
        <v>0</v>
      </c>
      <c r="M44" s="154">
        <f t="shared" si="11"/>
        <v>0</v>
      </c>
      <c r="N44" s="154">
        <f t="shared" si="11"/>
        <v>0</v>
      </c>
      <c r="O44" s="154">
        <f t="shared" si="11"/>
        <v>0</v>
      </c>
      <c r="P44" s="404"/>
      <c r="Q44" s="91"/>
    </row>
    <row r="45" spans="1:17" ht="15" hidden="1" customHeight="1" x14ac:dyDescent="0.25">
      <c r="A45" s="41"/>
      <c r="B45" s="573"/>
      <c r="C45" s="190" t="s">
        <v>22</v>
      </c>
      <c r="D45" s="17">
        <f t="shared" si="4"/>
        <v>0</v>
      </c>
      <c r="E45" s="17"/>
      <c r="F45" s="17"/>
      <c r="G45" s="17"/>
      <c r="H45" s="153">
        <f t="shared" si="1"/>
        <v>0</v>
      </c>
      <c r="I45" s="11"/>
      <c r="J45" s="11"/>
      <c r="K45" s="191"/>
      <c r="L45" s="154">
        <f t="shared" si="2"/>
        <v>0</v>
      </c>
      <c r="M45" s="154">
        <f t="shared" si="11"/>
        <v>0</v>
      </c>
      <c r="N45" s="154">
        <f t="shared" si="11"/>
        <v>0</v>
      </c>
      <c r="O45" s="154">
        <f t="shared" si="11"/>
        <v>0</v>
      </c>
      <c r="P45" s="404"/>
      <c r="Q45" s="91"/>
    </row>
    <row r="46" spans="1:17" ht="15" hidden="1" customHeight="1" x14ac:dyDescent="0.25">
      <c r="A46" s="33" t="s">
        <v>79</v>
      </c>
      <c r="B46" s="18" t="s">
        <v>16</v>
      </c>
      <c r="C46" s="190"/>
      <c r="D46" s="323">
        <f>E46+G46</f>
        <v>0</v>
      </c>
      <c r="E46" s="17">
        <f>E47+E48+E49</f>
        <v>0</v>
      </c>
      <c r="F46" s="17">
        <f>F47+F48+F49</f>
        <v>0</v>
      </c>
      <c r="G46" s="17">
        <f>G47+G48+G49</f>
        <v>0</v>
      </c>
      <c r="H46" s="153">
        <f>I46+K46</f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54">
        <f t="shared" si="2"/>
        <v>0</v>
      </c>
      <c r="M46" s="13">
        <f>M47+M48+M49</f>
        <v>0</v>
      </c>
      <c r="N46" s="13">
        <f>N47+N48+N49</f>
        <v>0</v>
      </c>
      <c r="O46" s="13">
        <f>O47+O48+O49</f>
        <v>0</v>
      </c>
      <c r="P46" s="226"/>
      <c r="Q46" s="91"/>
    </row>
    <row r="47" spans="1:17" ht="15" hidden="1" customHeight="1" x14ac:dyDescent="0.25">
      <c r="A47" s="41"/>
      <c r="B47" s="572" t="s">
        <v>390</v>
      </c>
      <c r="C47" s="190" t="s">
        <v>9</v>
      </c>
      <c r="D47" s="17">
        <f t="shared" si="4"/>
        <v>0</v>
      </c>
      <c r="E47" s="17"/>
      <c r="F47" s="17"/>
      <c r="G47" s="17"/>
      <c r="H47" s="153">
        <f t="shared" si="1"/>
        <v>0</v>
      </c>
      <c r="I47" s="11"/>
      <c r="J47" s="11"/>
      <c r="K47" s="191"/>
      <c r="L47" s="154">
        <f t="shared" si="2"/>
        <v>0</v>
      </c>
      <c r="M47" s="154">
        <f t="shared" ref="M47:O49" si="12">E47+I47</f>
        <v>0</v>
      </c>
      <c r="N47" s="154">
        <f t="shared" si="12"/>
        <v>0</v>
      </c>
      <c r="O47" s="154">
        <f t="shared" si="12"/>
        <v>0</v>
      </c>
      <c r="P47" s="404"/>
      <c r="Q47" s="91"/>
    </row>
    <row r="48" spans="1:17" ht="15" hidden="1" customHeight="1" x14ac:dyDescent="0.25">
      <c r="A48" s="41"/>
      <c r="B48" s="572"/>
      <c r="C48" s="190" t="s">
        <v>31</v>
      </c>
      <c r="D48" s="17">
        <f t="shared" si="4"/>
        <v>0</v>
      </c>
      <c r="E48" s="17"/>
      <c r="F48" s="17"/>
      <c r="G48" s="17"/>
      <c r="H48" s="153">
        <f t="shared" si="1"/>
        <v>0</v>
      </c>
      <c r="I48" s="11"/>
      <c r="J48" s="11"/>
      <c r="K48" s="191"/>
      <c r="L48" s="154">
        <f t="shared" si="2"/>
        <v>0</v>
      </c>
      <c r="M48" s="154">
        <f t="shared" si="12"/>
        <v>0</v>
      </c>
      <c r="N48" s="154">
        <f t="shared" si="12"/>
        <v>0</v>
      </c>
      <c r="O48" s="154">
        <f t="shared" si="12"/>
        <v>0</v>
      </c>
      <c r="P48" s="404"/>
      <c r="Q48" s="91"/>
    </row>
    <row r="49" spans="1:18" ht="15" hidden="1" customHeight="1" x14ac:dyDescent="0.25">
      <c r="A49" s="41"/>
      <c r="B49" s="573"/>
      <c r="C49" s="190" t="s">
        <v>22</v>
      </c>
      <c r="D49" s="17">
        <f t="shared" si="4"/>
        <v>0</v>
      </c>
      <c r="E49" s="17"/>
      <c r="F49" s="17"/>
      <c r="G49" s="17"/>
      <c r="H49" s="153">
        <f t="shared" si="1"/>
        <v>0</v>
      </c>
      <c r="I49" s="11"/>
      <c r="J49" s="11"/>
      <c r="K49" s="191"/>
      <c r="L49" s="154">
        <f t="shared" si="2"/>
        <v>0</v>
      </c>
      <c r="M49" s="154">
        <f t="shared" si="12"/>
        <v>0</v>
      </c>
      <c r="N49" s="154">
        <f t="shared" si="12"/>
        <v>0</v>
      </c>
      <c r="O49" s="154">
        <f t="shared" si="12"/>
        <v>0</v>
      </c>
      <c r="P49" s="404"/>
      <c r="Q49" s="91"/>
    </row>
    <row r="50" spans="1:18" ht="15" hidden="1" customHeight="1" x14ac:dyDescent="0.25">
      <c r="A50" s="33" t="s">
        <v>80</v>
      </c>
      <c r="B50" s="18" t="s">
        <v>17</v>
      </c>
      <c r="C50" s="190"/>
      <c r="D50" s="323">
        <f>E50+G50</f>
        <v>0</v>
      </c>
      <c r="E50" s="17">
        <f>E51+E52+E53</f>
        <v>0</v>
      </c>
      <c r="F50" s="17">
        <f>F51+F52+F53</f>
        <v>0</v>
      </c>
      <c r="G50" s="17">
        <f>G51+G52+G53</f>
        <v>0</v>
      </c>
      <c r="H50" s="153">
        <f>I50+K50</f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54">
        <f t="shared" si="2"/>
        <v>0</v>
      </c>
      <c r="M50" s="13">
        <f>M51+M52+M53</f>
        <v>0</v>
      </c>
      <c r="N50" s="13">
        <f>N51+N52+N53</f>
        <v>0</v>
      </c>
      <c r="O50" s="13">
        <f>O51+O52+O53</f>
        <v>0</v>
      </c>
      <c r="P50" s="226"/>
      <c r="Q50" s="91"/>
    </row>
    <row r="51" spans="1:18" ht="15" hidden="1" customHeight="1" x14ac:dyDescent="0.25">
      <c r="A51" s="41"/>
      <c r="B51" s="572" t="s">
        <v>390</v>
      </c>
      <c r="C51" s="190" t="s">
        <v>9</v>
      </c>
      <c r="D51" s="17">
        <f t="shared" si="4"/>
        <v>0</v>
      </c>
      <c r="E51" s="17"/>
      <c r="F51" s="17"/>
      <c r="G51" s="17"/>
      <c r="H51" s="153">
        <f t="shared" si="1"/>
        <v>0</v>
      </c>
      <c r="I51" s="11"/>
      <c r="J51" s="11"/>
      <c r="K51" s="191"/>
      <c r="L51" s="154">
        <f t="shared" si="2"/>
        <v>0</v>
      </c>
      <c r="M51" s="154">
        <f t="shared" ref="M51:O53" si="13">E51+I51</f>
        <v>0</v>
      </c>
      <c r="N51" s="154">
        <f t="shared" si="13"/>
        <v>0</v>
      </c>
      <c r="O51" s="154">
        <f t="shared" si="13"/>
        <v>0</v>
      </c>
      <c r="P51" s="404"/>
      <c r="Q51" s="91"/>
    </row>
    <row r="52" spans="1:18" ht="15" hidden="1" customHeight="1" x14ac:dyDescent="0.25">
      <c r="A52" s="41"/>
      <c r="B52" s="572"/>
      <c r="C52" s="190" t="s">
        <v>31</v>
      </c>
      <c r="D52" s="17">
        <f t="shared" si="4"/>
        <v>0</v>
      </c>
      <c r="E52" s="17"/>
      <c r="F52" s="17"/>
      <c r="G52" s="17"/>
      <c r="H52" s="153">
        <f t="shared" si="1"/>
        <v>0</v>
      </c>
      <c r="I52" s="11"/>
      <c r="J52" s="11"/>
      <c r="K52" s="191"/>
      <c r="L52" s="154">
        <f t="shared" si="2"/>
        <v>0</v>
      </c>
      <c r="M52" s="154">
        <f t="shared" si="13"/>
        <v>0</v>
      </c>
      <c r="N52" s="154">
        <f t="shared" si="13"/>
        <v>0</v>
      </c>
      <c r="O52" s="154">
        <f t="shared" si="13"/>
        <v>0</v>
      </c>
      <c r="P52" s="404"/>
      <c r="Q52" s="91"/>
    </row>
    <row r="53" spans="1:18" ht="15" hidden="1" customHeight="1" x14ac:dyDescent="0.25">
      <c r="A53" s="41"/>
      <c r="B53" s="573"/>
      <c r="C53" s="190" t="s">
        <v>22</v>
      </c>
      <c r="D53" s="17">
        <f t="shared" si="4"/>
        <v>0</v>
      </c>
      <c r="E53" s="17"/>
      <c r="F53" s="17"/>
      <c r="G53" s="17"/>
      <c r="H53" s="153">
        <f t="shared" si="1"/>
        <v>0</v>
      </c>
      <c r="I53" s="11"/>
      <c r="J53" s="11"/>
      <c r="K53" s="191"/>
      <c r="L53" s="154">
        <f t="shared" si="2"/>
        <v>0</v>
      </c>
      <c r="M53" s="154">
        <f t="shared" si="13"/>
        <v>0</v>
      </c>
      <c r="N53" s="154">
        <f t="shared" si="13"/>
        <v>0</v>
      </c>
      <c r="O53" s="154">
        <f t="shared" si="13"/>
        <v>0</v>
      </c>
      <c r="P53" s="404"/>
      <c r="Q53" s="91"/>
    </row>
    <row r="54" spans="1:18" ht="15" hidden="1" customHeight="1" x14ac:dyDescent="0.25">
      <c r="A54" s="33" t="s">
        <v>81</v>
      </c>
      <c r="B54" s="18" t="s">
        <v>18</v>
      </c>
      <c r="C54" s="190"/>
      <c r="D54" s="323">
        <f>E54+G54</f>
        <v>0</v>
      </c>
      <c r="E54" s="17">
        <f>E55+E56+E57</f>
        <v>0</v>
      </c>
      <c r="F54" s="17">
        <f>F55+F56+F57</f>
        <v>0</v>
      </c>
      <c r="G54" s="17">
        <f>G55+G56+G57</f>
        <v>0</v>
      </c>
      <c r="H54" s="153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54">
        <f t="shared" si="2"/>
        <v>0</v>
      </c>
      <c r="M54" s="13">
        <f>M55+M56+M57</f>
        <v>0</v>
      </c>
      <c r="N54" s="13">
        <f>N55+N56+N57</f>
        <v>0</v>
      </c>
      <c r="O54" s="13">
        <f>O55+O56+O57</f>
        <v>0</v>
      </c>
      <c r="P54" s="226"/>
      <c r="Q54" s="91"/>
    </row>
    <row r="55" spans="1:18" ht="15" hidden="1" customHeight="1" x14ac:dyDescent="0.25">
      <c r="A55" s="41"/>
      <c r="B55" s="572" t="s">
        <v>390</v>
      </c>
      <c r="C55" s="190" t="s">
        <v>9</v>
      </c>
      <c r="D55" s="17">
        <f t="shared" si="4"/>
        <v>0</v>
      </c>
      <c r="E55" s="17"/>
      <c r="F55" s="17"/>
      <c r="G55" s="17"/>
      <c r="H55" s="153">
        <f t="shared" si="1"/>
        <v>0</v>
      </c>
      <c r="I55" s="11"/>
      <c r="J55" s="11"/>
      <c r="K55" s="191"/>
      <c r="L55" s="154">
        <f t="shared" si="2"/>
        <v>0</v>
      </c>
      <c r="M55" s="154">
        <f t="shared" ref="M55:O57" si="14">E55+I55</f>
        <v>0</v>
      </c>
      <c r="N55" s="154">
        <f t="shared" si="14"/>
        <v>0</v>
      </c>
      <c r="O55" s="154">
        <f t="shared" si="14"/>
        <v>0</v>
      </c>
      <c r="P55" s="404"/>
      <c r="Q55" s="91"/>
    </row>
    <row r="56" spans="1:18" ht="15" hidden="1" customHeight="1" x14ac:dyDescent="0.25">
      <c r="A56" s="41"/>
      <c r="B56" s="572"/>
      <c r="C56" s="190" t="s">
        <v>31</v>
      </c>
      <c r="D56" s="17">
        <f t="shared" si="4"/>
        <v>0</v>
      </c>
      <c r="E56" s="17"/>
      <c r="F56" s="17"/>
      <c r="G56" s="17"/>
      <c r="H56" s="153">
        <f t="shared" si="1"/>
        <v>0</v>
      </c>
      <c r="I56" s="11"/>
      <c r="J56" s="11"/>
      <c r="K56" s="191"/>
      <c r="L56" s="154">
        <f t="shared" si="2"/>
        <v>0</v>
      </c>
      <c r="M56" s="154">
        <f t="shared" si="14"/>
        <v>0</v>
      </c>
      <c r="N56" s="154">
        <f t="shared" si="14"/>
        <v>0</v>
      </c>
      <c r="O56" s="154">
        <f t="shared" si="14"/>
        <v>0</v>
      </c>
      <c r="P56" s="404"/>
      <c r="Q56" s="91"/>
    </row>
    <row r="57" spans="1:18" ht="15" hidden="1" customHeight="1" x14ac:dyDescent="0.25">
      <c r="A57" s="41"/>
      <c r="B57" s="573"/>
      <c r="C57" s="190" t="s">
        <v>22</v>
      </c>
      <c r="D57" s="17">
        <f t="shared" si="4"/>
        <v>0</v>
      </c>
      <c r="E57" s="17"/>
      <c r="F57" s="17"/>
      <c r="G57" s="17"/>
      <c r="H57" s="153">
        <f t="shared" si="1"/>
        <v>0</v>
      </c>
      <c r="I57" s="11"/>
      <c r="J57" s="11"/>
      <c r="K57" s="191"/>
      <c r="L57" s="154">
        <f t="shared" si="2"/>
        <v>0</v>
      </c>
      <c r="M57" s="154">
        <f t="shared" si="14"/>
        <v>0</v>
      </c>
      <c r="N57" s="154">
        <f t="shared" si="14"/>
        <v>0</v>
      </c>
      <c r="O57" s="154">
        <f t="shared" si="14"/>
        <v>0</v>
      </c>
      <c r="P57" s="404"/>
      <c r="Q57" s="91"/>
    </row>
    <row r="58" spans="1:18" ht="15" hidden="1" customHeight="1" x14ac:dyDescent="0.25">
      <c r="A58" s="33" t="s">
        <v>82</v>
      </c>
      <c r="B58" s="18" t="s">
        <v>19</v>
      </c>
      <c r="C58" s="190"/>
      <c r="D58" s="323">
        <f>E58+G58</f>
        <v>0</v>
      </c>
      <c r="E58" s="17">
        <f>E59+E60+E61</f>
        <v>0</v>
      </c>
      <c r="F58" s="17">
        <f>F59+F60+F61</f>
        <v>0</v>
      </c>
      <c r="G58" s="17">
        <f>G59+G60+G61</f>
        <v>0</v>
      </c>
      <c r="H58" s="153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54">
        <f t="shared" si="2"/>
        <v>0</v>
      </c>
      <c r="M58" s="13">
        <f>M59+M60+M61</f>
        <v>0</v>
      </c>
      <c r="N58" s="13">
        <f>N59+N60+N61</f>
        <v>0</v>
      </c>
      <c r="O58" s="13">
        <f>O59+O60+O61</f>
        <v>0</v>
      </c>
      <c r="P58" s="226"/>
      <c r="Q58" s="91"/>
    </row>
    <row r="59" spans="1:18" ht="15" hidden="1" customHeight="1" x14ac:dyDescent="0.25">
      <c r="A59" s="41"/>
      <c r="B59" s="572" t="s">
        <v>390</v>
      </c>
      <c r="C59" s="190" t="s">
        <v>9</v>
      </c>
      <c r="D59" s="17">
        <f t="shared" si="4"/>
        <v>0</v>
      </c>
      <c r="E59" s="17"/>
      <c r="F59" s="17"/>
      <c r="G59" s="17"/>
      <c r="H59" s="153">
        <f>I59+K59</f>
        <v>0</v>
      </c>
      <c r="I59" s="11"/>
      <c r="J59" s="11"/>
      <c r="K59" s="191"/>
      <c r="L59" s="154">
        <f t="shared" si="2"/>
        <v>0</v>
      </c>
      <c r="M59" s="154">
        <f t="shared" ref="M59:O61" si="15">E59+I59</f>
        <v>0</v>
      </c>
      <c r="N59" s="154">
        <f t="shared" si="15"/>
        <v>0</v>
      </c>
      <c r="O59" s="154">
        <f t="shared" si="15"/>
        <v>0</v>
      </c>
      <c r="P59" s="404"/>
      <c r="Q59" s="91"/>
    </row>
    <row r="60" spans="1:18" ht="15" hidden="1" customHeight="1" x14ac:dyDescent="0.25">
      <c r="A60" s="41"/>
      <c r="B60" s="572"/>
      <c r="C60" s="190" t="s">
        <v>31</v>
      </c>
      <c r="D60" s="17">
        <f t="shared" si="4"/>
        <v>0</v>
      </c>
      <c r="E60" s="17"/>
      <c r="F60" s="17"/>
      <c r="G60" s="17"/>
      <c r="H60" s="153">
        <f>I60+K60</f>
        <v>0</v>
      </c>
      <c r="I60" s="11"/>
      <c r="J60" s="11"/>
      <c r="K60" s="191"/>
      <c r="L60" s="154">
        <f t="shared" si="2"/>
        <v>0</v>
      </c>
      <c r="M60" s="154">
        <f t="shared" si="15"/>
        <v>0</v>
      </c>
      <c r="N60" s="154">
        <f t="shared" si="15"/>
        <v>0</v>
      </c>
      <c r="O60" s="154">
        <f t="shared" si="15"/>
        <v>0</v>
      </c>
      <c r="P60" s="404"/>
      <c r="Q60" s="91"/>
    </row>
    <row r="61" spans="1:18" ht="15" hidden="1" customHeight="1" x14ac:dyDescent="0.25">
      <c r="A61" s="41"/>
      <c r="B61" s="573"/>
      <c r="C61" s="190" t="s">
        <v>22</v>
      </c>
      <c r="D61" s="17">
        <f t="shared" si="4"/>
        <v>0</v>
      </c>
      <c r="E61" s="17"/>
      <c r="F61" s="17"/>
      <c r="G61" s="17"/>
      <c r="H61" s="153">
        <f>I61+K61</f>
        <v>0</v>
      </c>
      <c r="I61" s="11"/>
      <c r="J61" s="11"/>
      <c r="K61" s="191"/>
      <c r="L61" s="154">
        <f t="shared" si="2"/>
        <v>0</v>
      </c>
      <c r="M61" s="154">
        <f t="shared" si="15"/>
        <v>0</v>
      </c>
      <c r="N61" s="154">
        <f t="shared" si="15"/>
        <v>0</v>
      </c>
      <c r="O61" s="154">
        <f t="shared" si="15"/>
        <v>0</v>
      </c>
      <c r="P61" s="404"/>
      <c r="Q61" s="91"/>
    </row>
    <row r="62" spans="1:18" hidden="1" x14ac:dyDescent="0.25">
      <c r="A62" s="39" t="s">
        <v>83</v>
      </c>
      <c r="B62" s="84" t="s">
        <v>174</v>
      </c>
      <c r="C62" s="385"/>
      <c r="D62" s="22">
        <f t="shared" si="4"/>
        <v>0</v>
      </c>
      <c r="E62" s="22">
        <f>E14+E18+E22+E26+E30+E34+E38+E42+E46+E50+E54+E58</f>
        <v>0</v>
      </c>
      <c r="F62" s="22">
        <f>F14+F18+F22+F26+F30+F34+F38+F42+F46+F50+F54+F58</f>
        <v>0</v>
      </c>
      <c r="G62" s="22">
        <f>G14+G18+G22+G26+G30+G34+G38+G42+G46+G50+G54+G58</f>
        <v>0</v>
      </c>
      <c r="H62" s="22">
        <f>I62+K62</f>
        <v>0</v>
      </c>
      <c r="I62" s="22">
        <f>I14+I18+I22+I26+I30+I34+I38+I42+I46+I50+I54+I58</f>
        <v>0</v>
      </c>
      <c r="J62" s="22">
        <f>J14+J18+J22+J26+J30+J34+J38+J42+J46+J50+J54+J58</f>
        <v>0</v>
      </c>
      <c r="K62" s="22">
        <f>K14+K18+K22+K26+K30+K34+K38+K42+K46+K50+K54+K58</f>
        <v>0</v>
      </c>
      <c r="L62" s="22">
        <f t="shared" si="2"/>
        <v>0</v>
      </c>
      <c r="M62" s="22">
        <f>M14+M18+M22+M26+M30+M34+M38+M42+M46+M50+M54+M58</f>
        <v>0</v>
      </c>
      <c r="N62" s="22">
        <f>N14+N18+N22+N26+N30+N34+N38+N42+N46+N50+N54+N58</f>
        <v>0</v>
      </c>
      <c r="O62" s="22">
        <f>O14+O18+O22+O26+O30+O34+O38+O42+O46+O50+O54+O58</f>
        <v>0</v>
      </c>
      <c r="P62" s="405"/>
      <c r="Q62" s="189"/>
      <c r="R62" s="91"/>
    </row>
    <row r="63" spans="1:18" ht="24" hidden="1" customHeight="1" x14ac:dyDescent="0.25">
      <c r="A63" s="33" t="s">
        <v>84</v>
      </c>
      <c r="B63" s="576" t="s">
        <v>59</v>
      </c>
      <c r="C63" s="577"/>
      <c r="D63" s="577"/>
      <c r="E63" s="577"/>
      <c r="F63" s="577"/>
      <c r="G63" s="577"/>
      <c r="H63" s="577"/>
      <c r="I63" s="577"/>
      <c r="J63" s="577"/>
      <c r="K63" s="577"/>
      <c r="L63" s="577"/>
      <c r="M63" s="577"/>
      <c r="N63" s="577"/>
      <c r="O63" s="578"/>
      <c r="P63" s="386"/>
    </row>
    <row r="64" spans="1:18" hidden="1" x14ac:dyDescent="0.25">
      <c r="A64" s="414" t="s">
        <v>85</v>
      </c>
      <c r="B64" s="30" t="s">
        <v>20</v>
      </c>
      <c r="C64" s="477"/>
      <c r="D64" s="152">
        <f>E64+G64</f>
        <v>0</v>
      </c>
      <c r="E64" s="152">
        <f t="shared" ref="E64:K64" si="16">E66+E67+E68</f>
        <v>0</v>
      </c>
      <c r="F64" s="152">
        <f t="shared" si="16"/>
        <v>0</v>
      </c>
      <c r="G64" s="152">
        <f t="shared" si="16"/>
        <v>0</v>
      </c>
      <c r="H64" s="153">
        <f t="shared" si="16"/>
        <v>0</v>
      </c>
      <c r="I64" s="153">
        <f t="shared" si="16"/>
        <v>0</v>
      </c>
      <c r="J64" s="153">
        <f t="shared" si="16"/>
        <v>0</v>
      </c>
      <c r="K64" s="153">
        <f t="shared" si="16"/>
        <v>0</v>
      </c>
      <c r="L64" s="154">
        <f>M64+O64</f>
        <v>0</v>
      </c>
      <c r="M64" s="154">
        <f>M66+M67+M68</f>
        <v>0</v>
      </c>
      <c r="N64" s="154">
        <f>N66+N67+N68</f>
        <v>0</v>
      </c>
      <c r="O64" s="154">
        <f>O66+O67+O68</f>
        <v>0</v>
      </c>
      <c r="P64" s="404"/>
    </row>
    <row r="65" spans="1:16" hidden="1" x14ac:dyDescent="0.25">
      <c r="A65" s="227"/>
      <c r="B65" s="144" t="s">
        <v>194</v>
      </c>
      <c r="C65" s="294"/>
      <c r="D65" s="160"/>
      <c r="E65" s="160"/>
      <c r="F65" s="160"/>
      <c r="G65" s="160"/>
      <c r="H65" s="161"/>
      <c r="I65" s="161"/>
      <c r="J65" s="161"/>
      <c r="K65" s="161"/>
      <c r="L65" s="162"/>
      <c r="M65" s="162"/>
      <c r="N65" s="162"/>
      <c r="O65" s="162"/>
      <c r="P65" s="404"/>
    </row>
    <row r="66" spans="1:16" ht="15" hidden="1" customHeight="1" x14ac:dyDescent="0.25">
      <c r="A66" s="227"/>
      <c r="B66" s="579" t="s">
        <v>316</v>
      </c>
      <c r="C66" s="192" t="s">
        <v>25</v>
      </c>
      <c r="D66" s="152">
        <f>E66+G66</f>
        <v>0</v>
      </c>
      <c r="E66" s="64"/>
      <c r="F66" s="64"/>
      <c r="G66" s="64"/>
      <c r="H66" s="65">
        <f>I66+K66</f>
        <v>0</v>
      </c>
      <c r="I66" s="65"/>
      <c r="J66" s="65"/>
      <c r="K66" s="65"/>
      <c r="L66" s="66">
        <f>M66+O66</f>
        <v>0</v>
      </c>
      <c r="M66" s="66">
        <f t="shared" ref="M66:O68" si="17">E66+I66</f>
        <v>0</v>
      </c>
      <c r="N66" s="66">
        <f t="shared" si="17"/>
        <v>0</v>
      </c>
      <c r="O66" s="66">
        <f t="shared" si="17"/>
        <v>0</v>
      </c>
      <c r="P66" s="404"/>
    </row>
    <row r="67" spans="1:16" s="38" customFormat="1" ht="23.25" hidden="1" customHeight="1" x14ac:dyDescent="0.25">
      <c r="A67" s="227"/>
      <c r="B67" s="579"/>
      <c r="C67" s="482" t="s">
        <v>31</v>
      </c>
      <c r="D67" s="152">
        <f>E67+G67</f>
        <v>0</v>
      </c>
      <c r="E67" s="64"/>
      <c r="F67" s="64"/>
      <c r="G67" s="64"/>
      <c r="H67" s="65">
        <f>I67+K67</f>
        <v>0</v>
      </c>
      <c r="I67" s="65"/>
      <c r="J67" s="65"/>
      <c r="K67" s="65"/>
      <c r="L67" s="66">
        <f>M67+O67</f>
        <v>0</v>
      </c>
      <c r="M67" s="66">
        <f t="shared" si="17"/>
        <v>0</v>
      </c>
      <c r="N67" s="66">
        <f t="shared" si="17"/>
        <v>0</v>
      </c>
      <c r="O67" s="66">
        <f t="shared" si="17"/>
        <v>0</v>
      </c>
      <c r="P67" s="404"/>
    </row>
    <row r="68" spans="1:16" s="38" customFormat="1" ht="14.25" hidden="1" customHeight="1" x14ac:dyDescent="0.25">
      <c r="A68" s="303"/>
      <c r="B68" s="171" t="s">
        <v>402</v>
      </c>
      <c r="C68" s="190" t="s">
        <v>31</v>
      </c>
      <c r="D68" s="152">
        <f>E68+G68</f>
        <v>0</v>
      </c>
      <c r="E68" s="64"/>
      <c r="F68" s="64"/>
      <c r="G68" s="64"/>
      <c r="H68" s="65">
        <f>I68+K68</f>
        <v>0</v>
      </c>
      <c r="I68" s="65"/>
      <c r="J68" s="65"/>
      <c r="K68" s="65"/>
      <c r="L68" s="66">
        <f>M68+O68</f>
        <v>0</v>
      </c>
      <c r="M68" s="66">
        <f t="shared" si="17"/>
        <v>0</v>
      </c>
      <c r="N68" s="66">
        <f t="shared" si="17"/>
        <v>0</v>
      </c>
      <c r="O68" s="66">
        <f t="shared" si="17"/>
        <v>0</v>
      </c>
      <c r="P68" s="404"/>
    </row>
    <row r="69" spans="1:16" hidden="1" x14ac:dyDescent="0.25">
      <c r="A69" s="230" t="s">
        <v>86</v>
      </c>
      <c r="B69" s="84" t="s">
        <v>175</v>
      </c>
      <c r="C69" s="385"/>
      <c r="D69" s="22">
        <f>D64</f>
        <v>0</v>
      </c>
      <c r="E69" s="22">
        <f t="shared" ref="E69:O69" si="18">E64</f>
        <v>0</v>
      </c>
      <c r="F69" s="22">
        <f t="shared" si="18"/>
        <v>0</v>
      </c>
      <c r="G69" s="22">
        <f t="shared" si="18"/>
        <v>0</v>
      </c>
      <c r="H69" s="11">
        <f t="shared" si="18"/>
        <v>0</v>
      </c>
      <c r="I69" s="11">
        <f t="shared" si="18"/>
        <v>0</v>
      </c>
      <c r="J69" s="11">
        <f t="shared" si="18"/>
        <v>0</v>
      </c>
      <c r="K69" s="11">
        <f t="shared" si="18"/>
        <v>0</v>
      </c>
      <c r="L69" s="22">
        <f t="shared" si="18"/>
        <v>0</v>
      </c>
      <c r="M69" s="22">
        <f t="shared" si="18"/>
        <v>0</v>
      </c>
      <c r="N69" s="22">
        <f t="shared" si="18"/>
        <v>0</v>
      </c>
      <c r="O69" s="22">
        <f t="shared" si="18"/>
        <v>0</v>
      </c>
      <c r="P69" s="405"/>
    </row>
    <row r="70" spans="1:16" x14ac:dyDescent="0.25">
      <c r="A70" s="33" t="s">
        <v>71</v>
      </c>
      <c r="B70" s="568" t="s">
        <v>63</v>
      </c>
      <c r="C70" s="568"/>
      <c r="D70" s="568"/>
      <c r="E70" s="568"/>
      <c r="F70" s="568"/>
      <c r="G70" s="568"/>
      <c r="H70" s="568"/>
      <c r="I70" s="568"/>
      <c r="J70" s="568"/>
      <c r="K70" s="568"/>
      <c r="L70" s="568"/>
      <c r="M70" s="568"/>
      <c r="N70" s="568"/>
      <c r="O70" s="568"/>
      <c r="P70" s="386"/>
    </row>
    <row r="71" spans="1:16" x14ac:dyDescent="0.25">
      <c r="A71" s="33" t="s">
        <v>182</v>
      </c>
      <c r="B71" s="18" t="s">
        <v>20</v>
      </c>
      <c r="C71" s="608" t="s">
        <v>32</v>
      </c>
      <c r="D71" s="210">
        <f t="shared" ref="D71" si="19">E71+G71</f>
        <v>0</v>
      </c>
      <c r="E71" s="152"/>
      <c r="F71" s="152"/>
      <c r="G71" s="194"/>
      <c r="H71" s="153">
        <f>I71+K71</f>
        <v>125</v>
      </c>
      <c r="I71" s="153"/>
      <c r="J71" s="153"/>
      <c r="K71" s="330">
        <v>125</v>
      </c>
      <c r="L71" s="154">
        <f t="shared" ref="L71:L72" si="20">M71+O71</f>
        <v>125</v>
      </c>
      <c r="M71" s="154">
        <f t="shared" ref="M71:O72" si="21">E71+I71</f>
        <v>0</v>
      </c>
      <c r="N71" s="154">
        <f t="shared" si="21"/>
        <v>0</v>
      </c>
      <c r="O71" s="154">
        <f t="shared" si="21"/>
        <v>125</v>
      </c>
      <c r="P71" s="404"/>
    </row>
    <row r="72" spans="1:16" ht="26.25" x14ac:dyDescent="0.25">
      <c r="A72" s="41"/>
      <c r="B72" s="390" t="s">
        <v>317</v>
      </c>
      <c r="C72" s="392"/>
      <c r="D72" s="211"/>
      <c r="E72" s="155"/>
      <c r="F72" s="155"/>
      <c r="G72" s="196"/>
      <c r="H72" s="156"/>
      <c r="I72" s="156"/>
      <c r="J72" s="156"/>
      <c r="K72" s="331"/>
      <c r="L72" s="157">
        <f t="shared" si="20"/>
        <v>0</v>
      </c>
      <c r="M72" s="157"/>
      <c r="N72" s="157"/>
      <c r="O72" s="157">
        <f t="shared" si="21"/>
        <v>0</v>
      </c>
      <c r="P72" s="404"/>
    </row>
    <row r="73" spans="1:16" ht="26.25" hidden="1" x14ac:dyDescent="0.25">
      <c r="A73" s="41"/>
      <c r="B73" s="380" t="s">
        <v>445</v>
      </c>
      <c r="C73" s="391" t="s">
        <v>32</v>
      </c>
      <c r="D73" s="322"/>
      <c r="E73" s="322"/>
      <c r="F73" s="322"/>
      <c r="G73" s="322"/>
      <c r="H73" s="156">
        <f>I73+K73</f>
        <v>0</v>
      </c>
      <c r="I73" s="156"/>
      <c r="J73" s="156"/>
      <c r="K73" s="156"/>
      <c r="L73" s="157">
        <f>M73+O73</f>
        <v>0</v>
      </c>
      <c r="M73" s="157">
        <f t="shared" ref="M73:O74" si="22">E73+I73</f>
        <v>0</v>
      </c>
      <c r="N73" s="157">
        <f t="shared" si="22"/>
        <v>0</v>
      </c>
      <c r="O73" s="157">
        <f t="shared" si="22"/>
        <v>0</v>
      </c>
      <c r="P73" s="404"/>
    </row>
    <row r="74" spans="1:16" ht="39" hidden="1" x14ac:dyDescent="0.25">
      <c r="A74" s="41"/>
      <c r="B74" s="381" t="s">
        <v>446</v>
      </c>
      <c r="C74" s="370" t="s">
        <v>32</v>
      </c>
      <c r="D74" s="155"/>
      <c r="E74" s="155"/>
      <c r="F74" s="155"/>
      <c r="G74" s="155"/>
      <c r="H74" s="65">
        <f>I74+K74</f>
        <v>0</v>
      </c>
      <c r="I74" s="156"/>
      <c r="J74" s="156"/>
      <c r="K74" s="156"/>
      <c r="L74" s="66">
        <f>M74+O74</f>
        <v>0</v>
      </c>
      <c r="M74" s="66">
        <f t="shared" si="22"/>
        <v>0</v>
      </c>
      <c r="N74" s="66">
        <f t="shared" si="22"/>
        <v>0</v>
      </c>
      <c r="O74" s="66">
        <f t="shared" si="22"/>
        <v>0</v>
      </c>
      <c r="P74" s="404"/>
    </row>
    <row r="75" spans="1:16" hidden="1" x14ac:dyDescent="0.25">
      <c r="A75" s="33" t="s">
        <v>89</v>
      </c>
      <c r="B75" s="228" t="s">
        <v>70</v>
      </c>
      <c r="C75" s="368"/>
      <c r="D75" s="152">
        <f>E75+G75</f>
        <v>0</v>
      </c>
      <c r="E75" s="210">
        <f>E77+E78</f>
        <v>0</v>
      </c>
      <c r="F75" s="210">
        <f>F77+F78</f>
        <v>0</v>
      </c>
      <c r="G75" s="210">
        <f>G77+G78</f>
        <v>0</v>
      </c>
      <c r="H75" s="153">
        <f>I75+K75</f>
        <v>0</v>
      </c>
      <c r="I75" s="153">
        <f>I77+I78</f>
        <v>0</v>
      </c>
      <c r="J75" s="153">
        <f>J77+J78</f>
        <v>0</v>
      </c>
      <c r="K75" s="153">
        <f>K77+K78</f>
        <v>0</v>
      </c>
      <c r="L75" s="154">
        <f>M75+O75</f>
        <v>0</v>
      </c>
      <c r="M75" s="154">
        <f>M77+M78</f>
        <v>0</v>
      </c>
      <c r="N75" s="154">
        <f>N77+N78</f>
        <v>0</v>
      </c>
      <c r="O75" s="154">
        <f>O77+O78</f>
        <v>0</v>
      </c>
    </row>
    <row r="76" spans="1:16" hidden="1" x14ac:dyDescent="0.25">
      <c r="A76" s="41"/>
      <c r="B76" s="379" t="s">
        <v>194</v>
      </c>
      <c r="C76" s="369"/>
      <c r="D76" s="160"/>
      <c r="E76" s="358"/>
      <c r="F76" s="160"/>
      <c r="G76" s="160"/>
      <c r="H76" s="161"/>
      <c r="I76" s="161"/>
      <c r="J76" s="161"/>
      <c r="K76" s="161"/>
      <c r="L76" s="162"/>
      <c r="M76" s="162"/>
      <c r="N76" s="162"/>
      <c r="O76" s="162"/>
      <c r="P76" s="404"/>
    </row>
    <row r="77" spans="1:16" ht="26.25" hidden="1" x14ac:dyDescent="0.25">
      <c r="A77" s="41"/>
      <c r="B77" s="380" t="s">
        <v>445</v>
      </c>
      <c r="C77" s="370" t="s">
        <v>32</v>
      </c>
      <c r="D77" s="64">
        <f>E77+G77</f>
        <v>0</v>
      </c>
      <c r="E77" s="64"/>
      <c r="F77" s="64"/>
      <c r="G77" s="64"/>
      <c r="H77" s="65">
        <f>I77+K77</f>
        <v>0</v>
      </c>
      <c r="I77" s="65"/>
      <c r="J77" s="65"/>
      <c r="K77" s="65"/>
      <c r="L77" s="66">
        <f>M77+O77</f>
        <v>0</v>
      </c>
      <c r="M77" s="66">
        <f t="shared" ref="M77:O78" si="23">E77+I77</f>
        <v>0</v>
      </c>
      <c r="N77" s="66">
        <f t="shared" si="23"/>
        <v>0</v>
      </c>
      <c r="O77" s="66">
        <f t="shared" si="23"/>
        <v>0</v>
      </c>
      <c r="P77" s="404"/>
    </row>
    <row r="78" spans="1:16" ht="39" hidden="1" x14ac:dyDescent="0.25">
      <c r="A78" s="230"/>
      <c r="B78" s="381" t="s">
        <v>446</v>
      </c>
      <c r="C78" s="370" t="s">
        <v>32</v>
      </c>
      <c r="D78" s="64"/>
      <c r="E78" s="64"/>
      <c r="F78" s="64"/>
      <c r="G78" s="64"/>
      <c r="H78" s="65">
        <f>I78+K78</f>
        <v>0</v>
      </c>
      <c r="I78" s="156"/>
      <c r="J78" s="156"/>
      <c r="K78" s="156"/>
      <c r="L78" s="66">
        <f>M78+O78</f>
        <v>0</v>
      </c>
      <c r="M78" s="66">
        <f t="shared" si="23"/>
        <v>0</v>
      </c>
      <c r="N78" s="66">
        <f t="shared" si="23"/>
        <v>0</v>
      </c>
      <c r="O78" s="66">
        <f t="shared" si="23"/>
        <v>0</v>
      </c>
      <c r="P78" s="404"/>
    </row>
    <row r="79" spans="1:16" x14ac:dyDescent="0.25">
      <c r="A79" s="609" t="s">
        <v>72</v>
      </c>
      <c r="B79" s="22" t="s">
        <v>176</v>
      </c>
      <c r="C79" s="212"/>
      <c r="D79" s="24">
        <f t="shared" ref="D79:O79" si="24">D71+D75</f>
        <v>0</v>
      </c>
      <c r="E79" s="24">
        <f t="shared" si="24"/>
        <v>0</v>
      </c>
      <c r="F79" s="24">
        <f t="shared" si="24"/>
        <v>0</v>
      </c>
      <c r="G79" s="24">
        <f t="shared" si="24"/>
        <v>0</v>
      </c>
      <c r="H79" s="11">
        <f t="shared" si="24"/>
        <v>125</v>
      </c>
      <c r="I79" s="11">
        <f t="shared" si="24"/>
        <v>0</v>
      </c>
      <c r="J79" s="10">
        <f t="shared" si="24"/>
        <v>0</v>
      </c>
      <c r="K79" s="10">
        <f t="shared" si="24"/>
        <v>125</v>
      </c>
      <c r="L79" s="84">
        <f t="shared" si="24"/>
        <v>125</v>
      </c>
      <c r="M79" s="84">
        <f t="shared" si="24"/>
        <v>0</v>
      </c>
      <c r="N79" s="84">
        <f t="shared" si="24"/>
        <v>0</v>
      </c>
      <c r="O79" s="84">
        <f t="shared" si="24"/>
        <v>125</v>
      </c>
      <c r="P79" s="405"/>
    </row>
    <row r="80" spans="1:16" x14ac:dyDescent="0.25">
      <c r="A80" s="33" t="s">
        <v>73</v>
      </c>
      <c r="B80" s="513" t="s">
        <v>171</v>
      </c>
      <c r="C80" s="514"/>
      <c r="D80" s="514"/>
      <c r="E80" s="514"/>
      <c r="F80" s="514"/>
      <c r="G80" s="514"/>
      <c r="H80" s="514"/>
      <c r="I80" s="514"/>
      <c r="J80" s="514"/>
      <c r="K80" s="514"/>
      <c r="L80" s="514"/>
      <c r="M80" s="514"/>
      <c r="N80" s="514"/>
      <c r="O80" s="515"/>
      <c r="P80" s="386"/>
    </row>
    <row r="81" spans="1:18" x14ac:dyDescent="0.25">
      <c r="A81" s="414" t="s">
        <v>74</v>
      </c>
      <c r="B81" s="36" t="s">
        <v>20</v>
      </c>
      <c r="C81" s="477" t="s">
        <v>51</v>
      </c>
      <c r="D81" s="323">
        <f t="shared" ref="D81:D88" si="25">E81+G81</f>
        <v>155.30000000000001</v>
      </c>
      <c r="E81" s="152">
        <f>E83+E84+E85+E86</f>
        <v>155.30000000000001</v>
      </c>
      <c r="F81" s="152">
        <f t="shared" ref="F81:G81" si="26">F83+F84+F85+F86</f>
        <v>12.9</v>
      </c>
      <c r="G81" s="194">
        <f t="shared" si="26"/>
        <v>0</v>
      </c>
      <c r="H81" s="153">
        <f t="shared" ref="H81" si="27">I81+K81</f>
        <v>650</v>
      </c>
      <c r="I81" s="195">
        <f t="shared" ref="I81:O81" si="28">I83+I84+I85+I86</f>
        <v>0</v>
      </c>
      <c r="J81" s="153">
        <f t="shared" si="28"/>
        <v>1.1000000000000001</v>
      </c>
      <c r="K81" s="153">
        <f t="shared" si="28"/>
        <v>650</v>
      </c>
      <c r="L81" s="154">
        <f t="shared" ref="L81" si="29">M81+O81</f>
        <v>805.3</v>
      </c>
      <c r="M81" s="154">
        <f t="shared" ref="M81" si="30">M83+M84+M85+M86</f>
        <v>155.30000000000001</v>
      </c>
      <c r="N81" s="154">
        <f t="shared" si="28"/>
        <v>14</v>
      </c>
      <c r="O81" s="154">
        <f t="shared" si="28"/>
        <v>650</v>
      </c>
      <c r="P81" s="404"/>
    </row>
    <row r="82" spans="1:18" x14ac:dyDescent="0.25">
      <c r="A82" s="227"/>
      <c r="B82" s="144" t="s">
        <v>194</v>
      </c>
      <c r="C82" s="485"/>
      <c r="D82" s="358"/>
      <c r="E82" s="160"/>
      <c r="F82" s="160"/>
      <c r="G82" s="263"/>
      <c r="H82" s="156"/>
      <c r="I82" s="197"/>
      <c r="J82" s="156"/>
      <c r="K82" s="156"/>
      <c r="L82" s="162"/>
      <c r="M82" s="162"/>
      <c r="N82" s="162"/>
      <c r="O82" s="162"/>
      <c r="P82" s="404"/>
    </row>
    <row r="83" spans="1:18" ht="26.25" x14ac:dyDescent="0.25">
      <c r="A83" s="227"/>
      <c r="B83" s="147" t="s">
        <v>505</v>
      </c>
      <c r="C83" s="485"/>
      <c r="D83" s="610">
        <f>E83+G83</f>
        <v>15.8</v>
      </c>
      <c r="E83" s="610">
        <v>15.8</v>
      </c>
      <c r="F83" s="610">
        <v>12.1</v>
      </c>
      <c r="G83" s="610"/>
      <c r="H83" s="156"/>
      <c r="I83" s="156"/>
      <c r="J83" s="156"/>
      <c r="K83" s="331"/>
      <c r="L83" s="436">
        <f t="shared" ref="L83:L87" si="31">M83+O83</f>
        <v>15.8</v>
      </c>
      <c r="M83" s="436">
        <f t="shared" ref="M83:O87" si="32">E83+I83</f>
        <v>15.8</v>
      </c>
      <c r="N83" s="437">
        <f t="shared" si="32"/>
        <v>12.1</v>
      </c>
      <c r="O83" s="437">
        <f t="shared" si="32"/>
        <v>0</v>
      </c>
      <c r="P83" s="404"/>
    </row>
    <row r="84" spans="1:18" s="38" customFormat="1" ht="27" customHeight="1" x14ac:dyDescent="0.25">
      <c r="A84" s="227"/>
      <c r="B84" s="316" t="s">
        <v>317</v>
      </c>
      <c r="C84" s="485"/>
      <c r="D84" s="442"/>
      <c r="E84" s="322"/>
      <c r="F84" s="322"/>
      <c r="G84" s="387"/>
      <c r="H84" s="156"/>
      <c r="I84" s="156"/>
      <c r="J84" s="156"/>
      <c r="K84" s="331">
        <v>650</v>
      </c>
      <c r="L84" s="436">
        <f t="shared" si="31"/>
        <v>650</v>
      </c>
      <c r="M84" s="436">
        <f t="shared" si="32"/>
        <v>0</v>
      </c>
      <c r="N84" s="437">
        <f t="shared" si="32"/>
        <v>0</v>
      </c>
      <c r="O84" s="437">
        <f t="shared" si="32"/>
        <v>650</v>
      </c>
      <c r="P84" s="338"/>
    </row>
    <row r="85" spans="1:18" s="38" customFormat="1" ht="27" customHeight="1" x14ac:dyDescent="0.25">
      <c r="A85" s="227"/>
      <c r="B85" s="316" t="s">
        <v>445</v>
      </c>
      <c r="C85" s="443"/>
      <c r="D85" s="210">
        <f>E85+G85</f>
        <v>31.8</v>
      </c>
      <c r="E85" s="433">
        <v>31.8</v>
      </c>
      <c r="F85" s="433">
        <v>0.8</v>
      </c>
      <c r="G85" s="434"/>
      <c r="H85" s="435">
        <f t="shared" ref="H85:H148" si="33">I85+K85</f>
        <v>0</v>
      </c>
      <c r="I85" s="435"/>
      <c r="J85" s="435"/>
      <c r="K85" s="435"/>
      <c r="L85" s="436">
        <f t="shared" si="31"/>
        <v>31.8</v>
      </c>
      <c r="M85" s="436">
        <f t="shared" si="32"/>
        <v>31.8</v>
      </c>
      <c r="N85" s="437">
        <f t="shared" si="32"/>
        <v>0.8</v>
      </c>
      <c r="O85" s="437">
        <f t="shared" si="32"/>
        <v>0</v>
      </c>
      <c r="P85" s="338"/>
    </row>
    <row r="86" spans="1:18" s="38" customFormat="1" x14ac:dyDescent="0.25">
      <c r="A86" s="303"/>
      <c r="B86" s="262" t="s">
        <v>484</v>
      </c>
      <c r="C86" s="444"/>
      <c r="D86" s="210">
        <f>E86+G86</f>
        <v>107.7</v>
      </c>
      <c r="E86" s="323">
        <v>107.7</v>
      </c>
      <c r="F86" s="323"/>
      <c r="G86" s="367"/>
      <c r="H86" s="395">
        <f t="shared" si="33"/>
        <v>0</v>
      </c>
      <c r="I86" s="432"/>
      <c r="J86" s="395">
        <v>1.1000000000000001</v>
      </c>
      <c r="K86" s="432"/>
      <c r="L86" s="170">
        <f t="shared" si="31"/>
        <v>107.7</v>
      </c>
      <c r="M86" s="170">
        <f t="shared" si="32"/>
        <v>107.7</v>
      </c>
      <c r="N86" s="158">
        <f t="shared" si="32"/>
        <v>1.1000000000000001</v>
      </c>
      <c r="O86" s="158">
        <f t="shared" si="32"/>
        <v>0</v>
      </c>
      <c r="P86" s="338"/>
    </row>
    <row r="87" spans="1:18" x14ac:dyDescent="0.25">
      <c r="A87" s="41" t="s">
        <v>75</v>
      </c>
      <c r="B87" s="27" t="s">
        <v>55</v>
      </c>
      <c r="C87" s="485" t="s">
        <v>51</v>
      </c>
      <c r="D87" s="210">
        <f t="shared" si="25"/>
        <v>9.6999999999999993</v>
      </c>
      <c r="E87" s="152">
        <v>9.6999999999999993</v>
      </c>
      <c r="F87" s="152">
        <v>7.4</v>
      </c>
      <c r="G87" s="213"/>
      <c r="H87" s="153">
        <f t="shared" si="33"/>
        <v>0</v>
      </c>
      <c r="I87" s="195"/>
      <c r="J87" s="153"/>
      <c r="K87" s="153"/>
      <c r="L87" s="154">
        <f t="shared" si="31"/>
        <v>9.6999999999999993</v>
      </c>
      <c r="M87" s="154">
        <f t="shared" si="32"/>
        <v>9.6999999999999993</v>
      </c>
      <c r="N87" s="154">
        <f t="shared" si="32"/>
        <v>7.4</v>
      </c>
      <c r="O87" s="154">
        <f t="shared" si="32"/>
        <v>0</v>
      </c>
      <c r="P87" s="404"/>
    </row>
    <row r="88" spans="1:18" ht="26.25" x14ac:dyDescent="0.25">
      <c r="A88" s="41"/>
      <c r="B88" s="147" t="s">
        <v>505</v>
      </c>
      <c r="C88" s="478"/>
      <c r="D88" s="211">
        <f t="shared" si="25"/>
        <v>0</v>
      </c>
      <c r="E88" s="155"/>
      <c r="F88" s="155"/>
      <c r="G88" s="324"/>
      <c r="H88" s="156"/>
      <c r="I88" s="295"/>
      <c r="J88" s="156"/>
      <c r="K88" s="295"/>
      <c r="L88" s="157"/>
      <c r="M88" s="296"/>
      <c r="N88" s="157"/>
      <c r="O88" s="202"/>
      <c r="P88" s="404"/>
    </row>
    <row r="89" spans="1:18" x14ac:dyDescent="0.25">
      <c r="A89" s="33" t="s">
        <v>76</v>
      </c>
      <c r="B89" s="30" t="s">
        <v>33</v>
      </c>
      <c r="C89" s="485" t="s">
        <v>51</v>
      </c>
      <c r="D89" s="323">
        <f>E89+G89</f>
        <v>11.1</v>
      </c>
      <c r="E89" s="152">
        <v>11.1</v>
      </c>
      <c r="F89" s="152">
        <v>8.5</v>
      </c>
      <c r="G89" s="194"/>
      <c r="H89" s="153">
        <f t="shared" si="33"/>
        <v>0</v>
      </c>
      <c r="I89" s="195"/>
      <c r="J89" s="153"/>
      <c r="K89" s="153"/>
      <c r="L89" s="154">
        <f t="shared" ref="L89" si="34">M89+O89</f>
        <v>11.1</v>
      </c>
      <c r="M89" s="154">
        <f t="shared" ref="M89:O89" si="35">E89+I89</f>
        <v>11.1</v>
      </c>
      <c r="N89" s="154">
        <f t="shared" si="35"/>
        <v>8.5</v>
      </c>
      <c r="O89" s="154">
        <f t="shared" si="35"/>
        <v>0</v>
      </c>
      <c r="P89" s="404"/>
    </row>
    <row r="90" spans="1:18" s="38" customFormat="1" ht="26.25" x14ac:dyDescent="0.25">
      <c r="A90" s="230"/>
      <c r="B90" s="147" t="s">
        <v>505</v>
      </c>
      <c r="C90" s="294"/>
      <c r="D90" s="160" t="s">
        <v>173</v>
      </c>
      <c r="E90" s="155"/>
      <c r="F90" s="155"/>
      <c r="G90" s="196"/>
      <c r="H90" s="156">
        <f t="shared" si="33"/>
        <v>0</v>
      </c>
      <c r="I90" s="197"/>
      <c r="J90" s="156"/>
      <c r="K90" s="156"/>
      <c r="L90" s="162"/>
      <c r="M90" s="162"/>
      <c r="N90" s="162"/>
      <c r="O90" s="162"/>
      <c r="P90" s="404"/>
      <c r="Q90" s="198"/>
      <c r="R90" s="199"/>
    </row>
    <row r="91" spans="1:18" x14ac:dyDescent="0.25">
      <c r="A91" s="33" t="s">
        <v>77</v>
      </c>
      <c r="B91" s="36" t="s">
        <v>160</v>
      </c>
      <c r="C91" s="485" t="s">
        <v>51</v>
      </c>
      <c r="D91" s="323">
        <f>E91+G91</f>
        <v>16.7</v>
      </c>
      <c r="E91" s="323">
        <v>16.7</v>
      </c>
      <c r="F91" s="323">
        <v>12.8</v>
      </c>
      <c r="G91" s="323"/>
      <c r="H91" s="153">
        <f t="shared" si="33"/>
        <v>0</v>
      </c>
      <c r="I91" s="153"/>
      <c r="J91" s="153"/>
      <c r="K91" s="153"/>
      <c r="L91" s="154">
        <f t="shared" ref="L91:L95" si="36">M91+O91</f>
        <v>16.7</v>
      </c>
      <c r="M91" s="154">
        <f t="shared" ref="M91:O95" si="37">E91+I91</f>
        <v>16.7</v>
      </c>
      <c r="N91" s="154">
        <f t="shared" si="37"/>
        <v>12.8</v>
      </c>
      <c r="O91" s="154">
        <f t="shared" si="37"/>
        <v>0</v>
      </c>
      <c r="P91" s="404"/>
      <c r="Q91" s="189"/>
      <c r="R91" s="91"/>
    </row>
    <row r="92" spans="1:18" ht="26.25" x14ac:dyDescent="0.25">
      <c r="A92" s="41"/>
      <c r="B92" s="147" t="s">
        <v>505</v>
      </c>
      <c r="C92" s="325"/>
      <c r="D92" s="322">
        <f>E92+G92</f>
        <v>0</v>
      </c>
      <c r="E92" s="322"/>
      <c r="F92" s="322"/>
      <c r="G92" s="322"/>
      <c r="H92" s="156">
        <f t="shared" si="33"/>
        <v>0</v>
      </c>
      <c r="I92" s="156"/>
      <c r="J92" s="156"/>
      <c r="K92" s="156"/>
      <c r="L92" s="157">
        <f t="shared" si="36"/>
        <v>0</v>
      </c>
      <c r="M92" s="157">
        <f t="shared" si="37"/>
        <v>0</v>
      </c>
      <c r="N92" s="157">
        <f t="shared" si="37"/>
        <v>0</v>
      </c>
      <c r="O92" s="157">
        <f t="shared" si="37"/>
        <v>0</v>
      </c>
      <c r="P92" s="404"/>
      <c r="Q92" s="189"/>
      <c r="R92" s="91"/>
    </row>
    <row r="93" spans="1:18" x14ac:dyDescent="0.25">
      <c r="A93" s="33" t="s">
        <v>78</v>
      </c>
      <c r="B93" s="36" t="s">
        <v>419</v>
      </c>
      <c r="C93" s="320" t="s">
        <v>51</v>
      </c>
      <c r="D93" s="323">
        <f>E93+G93</f>
        <v>8.9</v>
      </c>
      <c r="E93" s="213">
        <v>8.9</v>
      </c>
      <c r="F93" s="152">
        <v>6.8</v>
      </c>
      <c r="G93" s="213"/>
      <c r="H93" s="153">
        <f t="shared" si="33"/>
        <v>0</v>
      </c>
      <c r="I93" s="153"/>
      <c r="J93" s="153"/>
      <c r="K93" s="153"/>
      <c r="L93" s="154">
        <f t="shared" si="36"/>
        <v>8.9</v>
      </c>
      <c r="M93" s="154">
        <f t="shared" si="37"/>
        <v>8.9</v>
      </c>
      <c r="N93" s="154">
        <f t="shared" si="37"/>
        <v>6.8</v>
      </c>
      <c r="O93" s="154">
        <f t="shared" si="37"/>
        <v>0</v>
      </c>
      <c r="P93" s="404"/>
      <c r="Q93" s="189"/>
      <c r="R93" s="91"/>
    </row>
    <row r="94" spans="1:18" ht="26.25" x14ac:dyDescent="0.25">
      <c r="A94" s="41"/>
      <c r="B94" s="147" t="s">
        <v>505</v>
      </c>
      <c r="C94" s="325"/>
      <c r="D94" s="155">
        <f t="shared" ref="D94" si="38">E94+G94</f>
        <v>0</v>
      </c>
      <c r="E94" s="324"/>
      <c r="F94" s="155"/>
      <c r="G94" s="324"/>
      <c r="H94" s="156">
        <f t="shared" si="33"/>
        <v>0</v>
      </c>
      <c r="I94" s="295"/>
      <c r="J94" s="156"/>
      <c r="K94" s="295"/>
      <c r="L94" s="157">
        <f t="shared" si="36"/>
        <v>0</v>
      </c>
      <c r="M94" s="296"/>
      <c r="N94" s="157">
        <f t="shared" si="37"/>
        <v>0</v>
      </c>
      <c r="O94" s="202">
        <f t="shared" si="37"/>
        <v>0</v>
      </c>
      <c r="P94" s="404"/>
      <c r="Q94" s="189"/>
      <c r="R94" s="91"/>
    </row>
    <row r="95" spans="1:18" x14ac:dyDescent="0.25">
      <c r="A95" s="33" t="s">
        <v>79</v>
      </c>
      <c r="B95" s="200" t="s">
        <v>152</v>
      </c>
      <c r="C95" s="477" t="s">
        <v>51</v>
      </c>
      <c r="D95" s="323">
        <f>E95+G95</f>
        <v>6.4</v>
      </c>
      <c r="E95" s="152">
        <v>6.4</v>
      </c>
      <c r="F95" s="152">
        <v>4.9000000000000004</v>
      </c>
      <c r="G95" s="194"/>
      <c r="H95" s="153">
        <f t="shared" si="33"/>
        <v>0</v>
      </c>
      <c r="I95" s="153"/>
      <c r="J95" s="153"/>
      <c r="K95" s="195"/>
      <c r="L95" s="201">
        <f t="shared" si="36"/>
        <v>6.4</v>
      </c>
      <c r="M95" s="154">
        <f t="shared" si="37"/>
        <v>6.4</v>
      </c>
      <c r="N95" s="154">
        <f t="shared" si="37"/>
        <v>4.9000000000000004</v>
      </c>
      <c r="O95" s="154">
        <f t="shared" si="37"/>
        <v>0</v>
      </c>
      <c r="P95" s="404"/>
      <c r="Q95" s="189"/>
      <c r="R95" s="91"/>
    </row>
    <row r="96" spans="1:18" s="38" customFormat="1" ht="26.25" x14ac:dyDescent="0.25">
      <c r="A96" s="230"/>
      <c r="B96" s="147" t="s">
        <v>505</v>
      </c>
      <c r="C96" s="294"/>
      <c r="D96" s="160" t="s">
        <v>173</v>
      </c>
      <c r="E96" s="160"/>
      <c r="F96" s="160"/>
      <c r="G96" s="263"/>
      <c r="H96" s="161">
        <f t="shared" si="33"/>
        <v>0</v>
      </c>
      <c r="I96" s="161"/>
      <c r="J96" s="161"/>
      <c r="K96" s="264"/>
      <c r="L96" s="269"/>
      <c r="M96" s="162"/>
      <c r="N96" s="162"/>
      <c r="O96" s="162"/>
      <c r="P96" s="404"/>
      <c r="Q96" s="198"/>
      <c r="R96" s="199"/>
    </row>
    <row r="97" spans="1:18" x14ac:dyDescent="0.25">
      <c r="A97" s="414" t="s">
        <v>80</v>
      </c>
      <c r="B97" s="326" t="s">
        <v>342</v>
      </c>
      <c r="C97" s="477" t="s">
        <v>51</v>
      </c>
      <c r="D97" s="323">
        <f>E97+G97</f>
        <v>9.5</v>
      </c>
      <c r="E97" s="152">
        <v>9.5</v>
      </c>
      <c r="F97" s="152">
        <v>7.3</v>
      </c>
      <c r="G97" s="194"/>
      <c r="H97" s="153">
        <f t="shared" si="33"/>
        <v>0</v>
      </c>
      <c r="I97" s="153"/>
      <c r="J97" s="153"/>
      <c r="K97" s="195"/>
      <c r="L97" s="201">
        <f t="shared" ref="L97" si="39">M97+O97</f>
        <v>9.5</v>
      </c>
      <c r="M97" s="154">
        <f t="shared" ref="M97:O99" si="40">E97+I97</f>
        <v>9.5</v>
      </c>
      <c r="N97" s="154">
        <f t="shared" si="40"/>
        <v>7.3</v>
      </c>
      <c r="O97" s="154">
        <f t="shared" si="40"/>
        <v>0</v>
      </c>
      <c r="P97" s="404"/>
      <c r="Q97" s="189"/>
      <c r="R97" s="91"/>
    </row>
    <row r="98" spans="1:18" ht="26.25" x14ac:dyDescent="0.25">
      <c r="A98" s="227"/>
      <c r="B98" s="147" t="s">
        <v>505</v>
      </c>
      <c r="C98" s="458"/>
      <c r="D98" s="160">
        <f>E98+G98</f>
        <v>0</v>
      </c>
      <c r="E98" s="160"/>
      <c r="F98" s="160"/>
      <c r="G98" s="263"/>
      <c r="H98" s="161">
        <f t="shared" si="33"/>
        <v>0</v>
      </c>
      <c r="I98" s="161"/>
      <c r="J98" s="161"/>
      <c r="K98" s="264"/>
      <c r="L98" s="269">
        <f>M98+O98</f>
        <v>0</v>
      </c>
      <c r="M98" s="162">
        <f t="shared" si="40"/>
        <v>0</v>
      </c>
      <c r="N98" s="162">
        <f t="shared" si="40"/>
        <v>0</v>
      </c>
      <c r="O98" s="162">
        <f t="shared" si="40"/>
        <v>0</v>
      </c>
      <c r="P98" s="404"/>
      <c r="Q98" s="189"/>
      <c r="R98" s="91"/>
    </row>
    <row r="99" spans="1:18" x14ac:dyDescent="0.25">
      <c r="A99" s="33" t="s">
        <v>81</v>
      </c>
      <c r="B99" s="30" t="s">
        <v>420</v>
      </c>
      <c r="C99" s="477" t="s">
        <v>51</v>
      </c>
      <c r="D99" s="323">
        <f>E99+G99</f>
        <v>10.6</v>
      </c>
      <c r="E99" s="152">
        <v>10.6</v>
      </c>
      <c r="F99" s="152">
        <v>8.1</v>
      </c>
      <c r="G99" s="194"/>
      <c r="H99" s="153">
        <f t="shared" si="33"/>
        <v>0</v>
      </c>
      <c r="I99" s="195"/>
      <c r="J99" s="153"/>
      <c r="K99" s="153"/>
      <c r="L99" s="154">
        <f>M99+O99</f>
        <v>10.6</v>
      </c>
      <c r="M99" s="154">
        <f t="shared" si="40"/>
        <v>10.6</v>
      </c>
      <c r="N99" s="154">
        <f t="shared" si="40"/>
        <v>8.1</v>
      </c>
      <c r="O99" s="154">
        <f t="shared" si="40"/>
        <v>0</v>
      </c>
      <c r="P99" s="404"/>
      <c r="Q99" s="189"/>
      <c r="R99" s="91"/>
    </row>
    <row r="100" spans="1:18" s="38" customFormat="1" ht="26.25" x14ac:dyDescent="0.25">
      <c r="A100" s="41"/>
      <c r="B100" s="147" t="s">
        <v>505</v>
      </c>
      <c r="C100" s="478"/>
      <c r="D100" s="160" t="s">
        <v>173</v>
      </c>
      <c r="E100" s="160"/>
      <c r="F100" s="160"/>
      <c r="G100" s="263"/>
      <c r="H100" s="161">
        <f t="shared" si="33"/>
        <v>0</v>
      </c>
      <c r="I100" s="264"/>
      <c r="J100" s="161"/>
      <c r="K100" s="161"/>
      <c r="L100" s="162"/>
      <c r="M100" s="162"/>
      <c r="N100" s="162"/>
      <c r="O100" s="162"/>
      <c r="P100" s="404"/>
      <c r="Q100" s="198"/>
      <c r="R100" s="199"/>
    </row>
    <row r="101" spans="1:18" x14ac:dyDescent="0.25">
      <c r="A101" s="33" t="s">
        <v>82</v>
      </c>
      <c r="B101" s="18" t="s">
        <v>421</v>
      </c>
      <c r="C101" s="477" t="s">
        <v>51</v>
      </c>
      <c r="D101" s="323">
        <f>E101+G101</f>
        <v>13.7</v>
      </c>
      <c r="E101" s="152">
        <v>13.7</v>
      </c>
      <c r="F101" s="152">
        <v>10.5</v>
      </c>
      <c r="G101" s="194"/>
      <c r="H101" s="153">
        <f t="shared" si="33"/>
        <v>0</v>
      </c>
      <c r="I101" s="195"/>
      <c r="J101" s="153"/>
      <c r="K101" s="153"/>
      <c r="L101" s="154">
        <f>M101+O101</f>
        <v>13.7</v>
      </c>
      <c r="M101" s="154">
        <f t="shared" ref="M101:O107" si="41">E101+I101</f>
        <v>13.7</v>
      </c>
      <c r="N101" s="154">
        <f t="shared" si="41"/>
        <v>10.5</v>
      </c>
      <c r="O101" s="154">
        <f t="shared" si="41"/>
        <v>0</v>
      </c>
      <c r="P101" s="404"/>
      <c r="Q101" s="189"/>
      <c r="R101" s="91"/>
    </row>
    <row r="102" spans="1:18" ht="26.25" x14ac:dyDescent="0.25">
      <c r="A102" s="41"/>
      <c r="B102" s="147" t="s">
        <v>505</v>
      </c>
      <c r="C102" s="478"/>
      <c r="D102" s="160">
        <f t="shared" ref="D102:D106" si="42">E102+G102</f>
        <v>0</v>
      </c>
      <c r="E102" s="160"/>
      <c r="F102" s="160"/>
      <c r="G102" s="263"/>
      <c r="H102" s="161">
        <f t="shared" si="33"/>
        <v>0</v>
      </c>
      <c r="I102" s="264"/>
      <c r="J102" s="161"/>
      <c r="K102" s="161"/>
      <c r="L102" s="162">
        <f t="shared" ref="L102:L106" si="43">M102+O102</f>
        <v>0</v>
      </c>
      <c r="M102" s="162">
        <f t="shared" si="41"/>
        <v>0</v>
      </c>
      <c r="N102" s="162">
        <f t="shared" si="41"/>
        <v>0</v>
      </c>
      <c r="O102" s="162">
        <f t="shared" si="41"/>
        <v>0</v>
      </c>
      <c r="P102" s="404"/>
      <c r="Q102" s="189"/>
      <c r="R102" s="91"/>
    </row>
    <row r="103" spans="1:18" x14ac:dyDescent="0.25">
      <c r="A103" s="33" t="s">
        <v>83</v>
      </c>
      <c r="B103" s="30" t="s">
        <v>422</v>
      </c>
      <c r="C103" s="321" t="s">
        <v>51</v>
      </c>
      <c r="D103" s="323">
        <f>E103+G103</f>
        <v>11.5</v>
      </c>
      <c r="E103" s="152">
        <v>11.5</v>
      </c>
      <c r="F103" s="152">
        <v>8.8000000000000007</v>
      </c>
      <c r="G103" s="194"/>
      <c r="H103" s="153">
        <f t="shared" si="33"/>
        <v>0</v>
      </c>
      <c r="I103" s="195"/>
      <c r="J103" s="153"/>
      <c r="K103" s="153"/>
      <c r="L103" s="154">
        <f>M103+O103</f>
        <v>11.5</v>
      </c>
      <c r="M103" s="154">
        <f t="shared" si="41"/>
        <v>11.5</v>
      </c>
      <c r="N103" s="154">
        <f t="shared" si="41"/>
        <v>8.8000000000000007</v>
      </c>
      <c r="O103" s="154">
        <f t="shared" si="41"/>
        <v>0</v>
      </c>
      <c r="P103" s="404"/>
      <c r="Q103" s="189"/>
      <c r="R103" s="91"/>
    </row>
    <row r="104" spans="1:18" ht="26.25" x14ac:dyDescent="0.25">
      <c r="A104" s="230"/>
      <c r="B104" s="151" t="s">
        <v>505</v>
      </c>
      <c r="C104" s="325"/>
      <c r="D104" s="155">
        <f t="shared" si="42"/>
        <v>0</v>
      </c>
      <c r="E104" s="324"/>
      <c r="F104" s="155"/>
      <c r="G104" s="324"/>
      <c r="H104" s="156">
        <f t="shared" si="33"/>
        <v>0</v>
      </c>
      <c r="I104" s="295"/>
      <c r="J104" s="156"/>
      <c r="K104" s="295"/>
      <c r="L104" s="157">
        <f t="shared" si="43"/>
        <v>0</v>
      </c>
      <c r="M104" s="296">
        <f t="shared" si="41"/>
        <v>0</v>
      </c>
      <c r="N104" s="157">
        <f t="shared" si="41"/>
        <v>0</v>
      </c>
      <c r="O104" s="202">
        <f t="shared" si="41"/>
        <v>0</v>
      </c>
      <c r="P104" s="404"/>
      <c r="Q104" s="189"/>
      <c r="R104" s="91"/>
    </row>
    <row r="105" spans="1:18" x14ac:dyDescent="0.25">
      <c r="A105" s="33" t="s">
        <v>84</v>
      </c>
      <c r="B105" s="36" t="s">
        <v>393</v>
      </c>
      <c r="C105" s="320" t="s">
        <v>51</v>
      </c>
      <c r="D105" s="323">
        <f>E105+G105</f>
        <v>13.2</v>
      </c>
      <c r="E105" s="152">
        <v>13.2</v>
      </c>
      <c r="F105" s="152">
        <v>10.1</v>
      </c>
      <c r="G105" s="194"/>
      <c r="H105" s="153">
        <f t="shared" si="33"/>
        <v>0</v>
      </c>
      <c r="I105" s="195"/>
      <c r="J105" s="153"/>
      <c r="K105" s="153"/>
      <c r="L105" s="154">
        <f>M105+O105</f>
        <v>13.2</v>
      </c>
      <c r="M105" s="154">
        <f t="shared" si="41"/>
        <v>13.2</v>
      </c>
      <c r="N105" s="154">
        <f t="shared" si="41"/>
        <v>10.1</v>
      </c>
      <c r="O105" s="154">
        <f t="shared" si="41"/>
        <v>0</v>
      </c>
      <c r="P105" s="404"/>
      <c r="Q105" s="189"/>
      <c r="R105" s="91"/>
    </row>
    <row r="106" spans="1:18" ht="26.25" x14ac:dyDescent="0.25">
      <c r="A106" s="41"/>
      <c r="B106" s="147" t="s">
        <v>505</v>
      </c>
      <c r="C106" s="325"/>
      <c r="D106" s="155">
        <f t="shared" si="42"/>
        <v>0</v>
      </c>
      <c r="E106" s="324"/>
      <c r="F106" s="155"/>
      <c r="G106" s="324"/>
      <c r="H106" s="156">
        <f t="shared" si="33"/>
        <v>0</v>
      </c>
      <c r="I106" s="295"/>
      <c r="J106" s="156"/>
      <c r="K106" s="295"/>
      <c r="L106" s="157">
        <f t="shared" si="43"/>
        <v>0</v>
      </c>
      <c r="M106" s="296">
        <f t="shared" si="41"/>
        <v>0</v>
      </c>
      <c r="N106" s="157">
        <f t="shared" si="41"/>
        <v>0</v>
      </c>
      <c r="O106" s="202">
        <f t="shared" si="41"/>
        <v>0</v>
      </c>
      <c r="P106" s="404"/>
      <c r="Q106" s="189"/>
      <c r="R106" s="91"/>
    </row>
    <row r="107" spans="1:18" x14ac:dyDescent="0.25">
      <c r="A107" s="33" t="s">
        <v>85</v>
      </c>
      <c r="B107" s="30" t="s">
        <v>46</v>
      </c>
      <c r="C107" s="559" t="s">
        <v>51</v>
      </c>
      <c r="D107" s="323">
        <f>E107+G107</f>
        <v>3.6</v>
      </c>
      <c r="E107" s="152">
        <v>3.6</v>
      </c>
      <c r="F107" s="152">
        <v>2.8</v>
      </c>
      <c r="G107" s="194"/>
      <c r="H107" s="153">
        <f t="shared" si="33"/>
        <v>0</v>
      </c>
      <c r="I107" s="195"/>
      <c r="J107" s="153"/>
      <c r="K107" s="153"/>
      <c r="L107" s="154">
        <f>M107+O107</f>
        <v>3.6</v>
      </c>
      <c r="M107" s="154">
        <f t="shared" si="41"/>
        <v>3.6</v>
      </c>
      <c r="N107" s="154">
        <f t="shared" si="41"/>
        <v>2.8</v>
      </c>
      <c r="O107" s="154">
        <f t="shared" si="41"/>
        <v>0</v>
      </c>
      <c r="P107" s="404"/>
      <c r="Q107" s="189"/>
      <c r="R107" s="91"/>
    </row>
    <row r="108" spans="1:18" s="38" customFormat="1" ht="26.25" x14ac:dyDescent="0.25">
      <c r="A108" s="230"/>
      <c r="B108" s="151" t="s">
        <v>505</v>
      </c>
      <c r="C108" s="556"/>
      <c r="D108" s="160" t="s">
        <v>173</v>
      </c>
      <c r="E108" s="160"/>
      <c r="F108" s="160"/>
      <c r="G108" s="263"/>
      <c r="H108" s="161">
        <f t="shared" si="33"/>
        <v>0</v>
      </c>
      <c r="I108" s="264"/>
      <c r="J108" s="161"/>
      <c r="K108" s="161"/>
      <c r="L108" s="162"/>
      <c r="M108" s="162"/>
      <c r="N108" s="162"/>
      <c r="O108" s="162"/>
      <c r="P108" s="404"/>
      <c r="Q108" s="198"/>
      <c r="R108" s="199"/>
    </row>
    <row r="109" spans="1:18" x14ac:dyDescent="0.25">
      <c r="A109" s="33" t="s">
        <v>86</v>
      </c>
      <c r="B109" s="27" t="s">
        <v>43</v>
      </c>
      <c r="C109" s="320" t="s">
        <v>51</v>
      </c>
      <c r="D109" s="323">
        <f>E109+G109</f>
        <v>3.6</v>
      </c>
      <c r="E109" s="152">
        <v>3.6</v>
      </c>
      <c r="F109" s="152">
        <v>2.8</v>
      </c>
      <c r="G109" s="194"/>
      <c r="H109" s="153">
        <f t="shared" si="33"/>
        <v>0</v>
      </c>
      <c r="I109" s="195"/>
      <c r="J109" s="153"/>
      <c r="K109" s="153"/>
      <c r="L109" s="154">
        <f>M109+O109</f>
        <v>3.6</v>
      </c>
      <c r="M109" s="154">
        <f t="shared" ref="M109:O111" si="44">E109+I109</f>
        <v>3.6</v>
      </c>
      <c r="N109" s="154">
        <f t="shared" si="44"/>
        <v>2.8</v>
      </c>
      <c r="O109" s="154">
        <f t="shared" si="44"/>
        <v>0</v>
      </c>
      <c r="P109" s="404"/>
      <c r="Q109" s="189"/>
      <c r="R109" s="91"/>
    </row>
    <row r="110" spans="1:18" ht="26.25" x14ac:dyDescent="0.25">
      <c r="A110" s="41"/>
      <c r="B110" s="147" t="s">
        <v>505</v>
      </c>
      <c r="C110" s="325"/>
      <c r="D110" s="155">
        <f>E110+G110</f>
        <v>0</v>
      </c>
      <c r="E110" s="324"/>
      <c r="F110" s="155"/>
      <c r="G110" s="324"/>
      <c r="H110" s="156">
        <f t="shared" si="33"/>
        <v>0</v>
      </c>
      <c r="I110" s="295"/>
      <c r="J110" s="156"/>
      <c r="K110" s="295"/>
      <c r="L110" s="157">
        <f>M110+O110</f>
        <v>0</v>
      </c>
      <c r="M110" s="296">
        <f t="shared" si="44"/>
        <v>0</v>
      </c>
      <c r="N110" s="157">
        <f t="shared" si="44"/>
        <v>0</v>
      </c>
      <c r="O110" s="202">
        <f t="shared" si="44"/>
        <v>0</v>
      </c>
      <c r="P110" s="404"/>
      <c r="Q110" s="189"/>
      <c r="R110" s="91"/>
    </row>
    <row r="111" spans="1:18" x14ac:dyDescent="0.25">
      <c r="A111" s="33" t="s">
        <v>87</v>
      </c>
      <c r="B111" s="30" t="s">
        <v>45</v>
      </c>
      <c r="C111" s="559" t="s">
        <v>51</v>
      </c>
      <c r="D111" s="323">
        <f>E111+G111</f>
        <v>3.6</v>
      </c>
      <c r="E111" s="152">
        <v>3.6</v>
      </c>
      <c r="F111" s="152">
        <v>2.8</v>
      </c>
      <c r="G111" s="194"/>
      <c r="H111" s="153">
        <f t="shared" si="33"/>
        <v>0</v>
      </c>
      <c r="I111" s="195"/>
      <c r="J111" s="153"/>
      <c r="K111" s="153"/>
      <c r="L111" s="154">
        <f>M111+O111</f>
        <v>3.6</v>
      </c>
      <c r="M111" s="154">
        <f t="shared" si="44"/>
        <v>3.6</v>
      </c>
      <c r="N111" s="154">
        <f t="shared" si="44"/>
        <v>2.8</v>
      </c>
      <c r="O111" s="154">
        <f t="shared" si="44"/>
        <v>0</v>
      </c>
      <c r="P111" s="404"/>
      <c r="Q111" s="189"/>
      <c r="R111" s="91"/>
    </row>
    <row r="112" spans="1:18" s="38" customFormat="1" ht="26.25" x14ac:dyDescent="0.25">
      <c r="A112" s="230"/>
      <c r="B112" s="147" t="s">
        <v>505</v>
      </c>
      <c r="C112" s="557"/>
      <c r="D112" s="155" t="s">
        <v>173</v>
      </c>
      <c r="E112" s="155"/>
      <c r="F112" s="155"/>
      <c r="G112" s="196"/>
      <c r="H112" s="156">
        <f t="shared" si="33"/>
        <v>0</v>
      </c>
      <c r="I112" s="197"/>
      <c r="J112" s="156"/>
      <c r="K112" s="156"/>
      <c r="L112" s="157"/>
      <c r="M112" s="157"/>
      <c r="N112" s="157"/>
      <c r="O112" s="157"/>
      <c r="P112" s="404"/>
      <c r="Q112" s="198"/>
      <c r="R112" s="199"/>
    </row>
    <row r="113" spans="1:18" x14ac:dyDescent="0.25">
      <c r="A113" s="33" t="s">
        <v>88</v>
      </c>
      <c r="B113" s="30" t="s">
        <v>165</v>
      </c>
      <c r="C113" s="559" t="s">
        <v>51</v>
      </c>
      <c r="D113" s="323">
        <f>E113+G113</f>
        <v>6.6</v>
      </c>
      <c r="E113" s="152">
        <v>6.6</v>
      </c>
      <c r="F113" s="152">
        <v>5</v>
      </c>
      <c r="G113" s="194"/>
      <c r="H113" s="153">
        <f t="shared" si="33"/>
        <v>0</v>
      </c>
      <c r="I113" s="195"/>
      <c r="J113" s="153"/>
      <c r="K113" s="153"/>
      <c r="L113" s="154">
        <f>M113+O113</f>
        <v>6.6</v>
      </c>
      <c r="M113" s="154">
        <f>E113+I113</f>
        <v>6.6</v>
      </c>
      <c r="N113" s="154">
        <f>F113+J113</f>
        <v>5</v>
      </c>
      <c r="O113" s="154">
        <f>G113+K113</f>
        <v>0</v>
      </c>
      <c r="P113" s="404"/>
      <c r="Q113" s="189"/>
      <c r="R113" s="91"/>
    </row>
    <row r="114" spans="1:18" s="38" customFormat="1" ht="26.25" x14ac:dyDescent="0.25">
      <c r="A114" s="230"/>
      <c r="B114" s="147" t="s">
        <v>505</v>
      </c>
      <c r="C114" s="557"/>
      <c r="D114" s="155" t="s">
        <v>173</v>
      </c>
      <c r="E114" s="155"/>
      <c r="F114" s="155"/>
      <c r="G114" s="196"/>
      <c r="H114" s="156">
        <f t="shared" si="33"/>
        <v>0</v>
      </c>
      <c r="I114" s="197"/>
      <c r="J114" s="156"/>
      <c r="K114" s="156"/>
      <c r="L114" s="157"/>
      <c r="M114" s="157"/>
      <c r="N114" s="157"/>
      <c r="O114" s="157"/>
      <c r="P114" s="404"/>
      <c r="Q114" s="198"/>
      <c r="R114" s="199"/>
    </row>
    <row r="115" spans="1:18" x14ac:dyDescent="0.25">
      <c r="A115" s="33" t="s">
        <v>89</v>
      </c>
      <c r="B115" s="30" t="s">
        <v>44</v>
      </c>
      <c r="C115" s="559" t="s">
        <v>51</v>
      </c>
      <c r="D115" s="323">
        <f>E115+G115</f>
        <v>2.4</v>
      </c>
      <c r="E115" s="152">
        <v>2.4</v>
      </c>
      <c r="F115" s="152">
        <v>1.8</v>
      </c>
      <c r="G115" s="194"/>
      <c r="H115" s="153">
        <f t="shared" si="33"/>
        <v>0</v>
      </c>
      <c r="I115" s="195"/>
      <c r="J115" s="153"/>
      <c r="K115" s="153"/>
      <c r="L115" s="154">
        <f>M115+O115</f>
        <v>2.4</v>
      </c>
      <c r="M115" s="154">
        <f>E115+I115</f>
        <v>2.4</v>
      </c>
      <c r="N115" s="154">
        <f>F115+J115</f>
        <v>1.8</v>
      </c>
      <c r="O115" s="154">
        <f>G115+K115</f>
        <v>0</v>
      </c>
      <c r="P115" s="404"/>
      <c r="Q115" s="189"/>
      <c r="R115" s="91"/>
    </row>
    <row r="116" spans="1:18" s="38" customFormat="1" ht="26.25" x14ac:dyDescent="0.25">
      <c r="A116" s="230"/>
      <c r="B116" s="147" t="s">
        <v>505</v>
      </c>
      <c r="C116" s="557"/>
      <c r="D116" s="155" t="s">
        <v>173</v>
      </c>
      <c r="E116" s="155"/>
      <c r="F116" s="155"/>
      <c r="G116" s="196"/>
      <c r="H116" s="156">
        <f t="shared" si="33"/>
        <v>0</v>
      </c>
      <c r="I116" s="197"/>
      <c r="J116" s="156"/>
      <c r="K116" s="156"/>
      <c r="L116" s="157"/>
      <c r="M116" s="157"/>
      <c r="N116" s="157"/>
      <c r="O116" s="157"/>
      <c r="P116" s="404"/>
      <c r="Q116" s="198"/>
      <c r="R116" s="199"/>
    </row>
    <row r="117" spans="1:18" x14ac:dyDescent="0.25">
      <c r="A117" s="33" t="s">
        <v>90</v>
      </c>
      <c r="B117" s="30" t="s">
        <v>47</v>
      </c>
      <c r="C117" s="559" t="s">
        <v>51</v>
      </c>
      <c r="D117" s="323">
        <f>E117+G117</f>
        <v>5.0999999999999996</v>
      </c>
      <c r="E117" s="152">
        <v>5.0999999999999996</v>
      </c>
      <c r="F117" s="152">
        <v>3.9</v>
      </c>
      <c r="G117" s="194"/>
      <c r="H117" s="153">
        <f t="shared" si="33"/>
        <v>0</v>
      </c>
      <c r="I117" s="195"/>
      <c r="J117" s="153"/>
      <c r="K117" s="153"/>
      <c r="L117" s="154">
        <f>M117+O117</f>
        <v>5.0999999999999996</v>
      </c>
      <c r="M117" s="154">
        <f>E117+I117</f>
        <v>5.0999999999999996</v>
      </c>
      <c r="N117" s="154">
        <f>F117+J117</f>
        <v>3.9</v>
      </c>
      <c r="O117" s="154">
        <f>G117+K117</f>
        <v>0</v>
      </c>
      <c r="P117" s="404"/>
      <c r="Q117" s="189"/>
      <c r="R117" s="91"/>
    </row>
    <row r="118" spans="1:18" s="38" customFormat="1" ht="26.25" x14ac:dyDescent="0.25">
      <c r="A118" s="230"/>
      <c r="B118" s="147" t="s">
        <v>505</v>
      </c>
      <c r="C118" s="557"/>
      <c r="D118" s="155" t="s">
        <v>173</v>
      </c>
      <c r="E118" s="155"/>
      <c r="F118" s="155"/>
      <c r="G118" s="196"/>
      <c r="H118" s="156">
        <f t="shared" si="33"/>
        <v>0</v>
      </c>
      <c r="I118" s="197"/>
      <c r="J118" s="156"/>
      <c r="K118" s="156"/>
      <c r="L118" s="157"/>
      <c r="M118" s="157"/>
      <c r="N118" s="157"/>
      <c r="O118" s="157"/>
      <c r="P118" s="404"/>
      <c r="Q118" s="198"/>
      <c r="R118" s="199"/>
    </row>
    <row r="119" spans="1:18" x14ac:dyDescent="0.25">
      <c r="A119" s="33" t="s">
        <v>91</v>
      </c>
      <c r="B119" s="30" t="s">
        <v>394</v>
      </c>
      <c r="C119" s="554" t="s">
        <v>51</v>
      </c>
      <c r="D119" s="323">
        <f>E119+G119</f>
        <v>4.0999999999999996</v>
      </c>
      <c r="E119" s="152">
        <v>4.0999999999999996</v>
      </c>
      <c r="F119" s="152">
        <v>3.1</v>
      </c>
      <c r="G119" s="194"/>
      <c r="H119" s="153">
        <f t="shared" si="33"/>
        <v>0</v>
      </c>
      <c r="I119" s="195"/>
      <c r="J119" s="153"/>
      <c r="K119" s="153"/>
      <c r="L119" s="154">
        <f>M119+O119</f>
        <v>4.0999999999999996</v>
      </c>
      <c r="M119" s="154">
        <f>E119+I119</f>
        <v>4.0999999999999996</v>
      </c>
      <c r="N119" s="154">
        <f>F119+J119</f>
        <v>3.1</v>
      </c>
      <c r="O119" s="154">
        <f>G119+K119</f>
        <v>0</v>
      </c>
      <c r="P119" s="404"/>
      <c r="Q119" s="189"/>
      <c r="R119" s="91"/>
    </row>
    <row r="120" spans="1:18" s="38" customFormat="1" ht="26.25" x14ac:dyDescent="0.25">
      <c r="A120" s="230"/>
      <c r="B120" s="147" t="s">
        <v>505</v>
      </c>
      <c r="C120" s="555"/>
      <c r="D120" s="155" t="s">
        <v>173</v>
      </c>
      <c r="E120" s="155"/>
      <c r="F120" s="155"/>
      <c r="G120" s="196"/>
      <c r="H120" s="156">
        <f t="shared" si="33"/>
        <v>0</v>
      </c>
      <c r="I120" s="197"/>
      <c r="J120" s="156"/>
      <c r="K120" s="156"/>
      <c r="L120" s="157"/>
      <c r="M120" s="157"/>
      <c r="N120" s="157"/>
      <c r="O120" s="157"/>
      <c r="P120" s="404"/>
      <c r="Q120" s="198"/>
      <c r="R120" s="199"/>
    </row>
    <row r="121" spans="1:18" x14ac:dyDescent="0.25">
      <c r="A121" s="33" t="s">
        <v>92</v>
      </c>
      <c r="B121" s="30" t="s">
        <v>42</v>
      </c>
      <c r="C121" s="554" t="s">
        <v>51</v>
      </c>
      <c r="D121" s="323">
        <f>E121+G121</f>
        <v>5</v>
      </c>
      <c r="E121" s="152">
        <v>5</v>
      </c>
      <c r="F121" s="152">
        <v>3.8</v>
      </c>
      <c r="G121" s="194"/>
      <c r="H121" s="153">
        <f t="shared" si="33"/>
        <v>0</v>
      </c>
      <c r="I121" s="195"/>
      <c r="J121" s="153"/>
      <c r="K121" s="153"/>
      <c r="L121" s="154">
        <f>M121+O121</f>
        <v>5</v>
      </c>
      <c r="M121" s="154">
        <f>E121+I121</f>
        <v>5</v>
      </c>
      <c r="N121" s="154">
        <f>F121+J121</f>
        <v>3.8</v>
      </c>
      <c r="O121" s="154">
        <f>G121+K121</f>
        <v>0</v>
      </c>
      <c r="P121" s="404"/>
      <c r="Q121" s="189"/>
      <c r="R121" s="91"/>
    </row>
    <row r="122" spans="1:18" s="38" customFormat="1" ht="26.25" x14ac:dyDescent="0.25">
      <c r="A122" s="230"/>
      <c r="B122" s="147" t="s">
        <v>505</v>
      </c>
      <c r="C122" s="555"/>
      <c r="D122" s="155" t="s">
        <v>173</v>
      </c>
      <c r="E122" s="155"/>
      <c r="F122" s="155"/>
      <c r="G122" s="196"/>
      <c r="H122" s="156">
        <f t="shared" si="33"/>
        <v>0</v>
      </c>
      <c r="I122" s="197"/>
      <c r="J122" s="156"/>
      <c r="K122" s="156"/>
      <c r="L122" s="157"/>
      <c r="M122" s="157"/>
      <c r="N122" s="157"/>
      <c r="O122" s="157"/>
      <c r="P122" s="404"/>
      <c r="Q122" s="198"/>
      <c r="R122" s="199"/>
    </row>
    <row r="123" spans="1:18" x14ac:dyDescent="0.25">
      <c r="A123" s="33" t="s">
        <v>93</v>
      </c>
      <c r="B123" s="30" t="s">
        <v>395</v>
      </c>
      <c r="C123" s="554" t="s">
        <v>51</v>
      </c>
      <c r="D123" s="323">
        <f>E123+G123</f>
        <v>2.4</v>
      </c>
      <c r="E123" s="152">
        <v>2.4</v>
      </c>
      <c r="F123" s="152">
        <v>1.8</v>
      </c>
      <c r="G123" s="194"/>
      <c r="H123" s="153">
        <f>I123+K123</f>
        <v>0</v>
      </c>
      <c r="I123" s="195"/>
      <c r="J123" s="153"/>
      <c r="K123" s="153"/>
      <c r="L123" s="154">
        <f>M123+O123</f>
        <v>2.4</v>
      </c>
      <c r="M123" s="154">
        <f>E123+I123</f>
        <v>2.4</v>
      </c>
      <c r="N123" s="154">
        <f>F123+J123</f>
        <v>1.8</v>
      </c>
      <c r="O123" s="154">
        <f>G123+K123</f>
        <v>0</v>
      </c>
      <c r="P123" s="404"/>
      <c r="Q123" s="189"/>
      <c r="R123" s="91"/>
    </row>
    <row r="124" spans="1:18" s="38" customFormat="1" ht="26.25" x14ac:dyDescent="0.25">
      <c r="A124" s="230"/>
      <c r="B124" s="147" t="s">
        <v>505</v>
      </c>
      <c r="C124" s="555"/>
      <c r="D124" s="155" t="s">
        <v>173</v>
      </c>
      <c r="E124" s="155"/>
      <c r="F124" s="155"/>
      <c r="G124" s="196"/>
      <c r="H124" s="156">
        <f>I124+K124</f>
        <v>0</v>
      </c>
      <c r="I124" s="197"/>
      <c r="J124" s="156"/>
      <c r="K124" s="156"/>
      <c r="L124" s="157"/>
      <c r="M124" s="157"/>
      <c r="N124" s="157"/>
      <c r="O124" s="157"/>
      <c r="P124" s="404"/>
      <c r="Q124" s="198"/>
      <c r="R124" s="199"/>
    </row>
    <row r="125" spans="1:18" x14ac:dyDescent="0.25">
      <c r="A125" s="33" t="s">
        <v>94</v>
      </c>
      <c r="B125" s="30" t="s">
        <v>41</v>
      </c>
      <c r="C125" s="554" t="s">
        <v>51</v>
      </c>
      <c r="D125" s="323">
        <f>E125+G125</f>
        <v>2.6</v>
      </c>
      <c r="E125" s="152">
        <v>2.6</v>
      </c>
      <c r="F125" s="152">
        <v>2</v>
      </c>
      <c r="G125" s="194"/>
      <c r="H125" s="153">
        <f t="shared" si="33"/>
        <v>0</v>
      </c>
      <c r="I125" s="195"/>
      <c r="J125" s="153"/>
      <c r="K125" s="153"/>
      <c r="L125" s="154">
        <f>M125+O125</f>
        <v>2.6</v>
      </c>
      <c r="M125" s="154">
        <f>E125+I125</f>
        <v>2.6</v>
      </c>
      <c r="N125" s="154">
        <f>F125+J125</f>
        <v>2</v>
      </c>
      <c r="O125" s="154">
        <f>G125+K125</f>
        <v>0</v>
      </c>
      <c r="P125" s="404"/>
      <c r="Q125" s="189"/>
      <c r="R125" s="91"/>
    </row>
    <row r="126" spans="1:18" s="38" customFormat="1" ht="26.25" x14ac:dyDescent="0.25">
      <c r="A126" s="230"/>
      <c r="B126" s="147" t="s">
        <v>505</v>
      </c>
      <c r="C126" s="555"/>
      <c r="D126" s="155" t="s">
        <v>173</v>
      </c>
      <c r="E126" s="155"/>
      <c r="F126" s="155"/>
      <c r="G126" s="196"/>
      <c r="H126" s="156">
        <f t="shared" si="33"/>
        <v>0</v>
      </c>
      <c r="I126" s="197"/>
      <c r="J126" s="156"/>
      <c r="K126" s="156"/>
      <c r="L126" s="157"/>
      <c r="M126" s="157"/>
      <c r="N126" s="157"/>
      <c r="O126" s="157"/>
      <c r="P126" s="404"/>
      <c r="Q126" s="198"/>
      <c r="R126" s="199"/>
    </row>
    <row r="127" spans="1:18" x14ac:dyDescent="0.25">
      <c r="A127" s="33" t="s">
        <v>95</v>
      </c>
      <c r="B127" s="30" t="s">
        <v>161</v>
      </c>
      <c r="C127" s="559" t="s">
        <v>51</v>
      </c>
      <c r="D127" s="323">
        <f>E127+G127</f>
        <v>2</v>
      </c>
      <c r="E127" s="152">
        <v>2</v>
      </c>
      <c r="F127" s="152">
        <v>1.5</v>
      </c>
      <c r="G127" s="194"/>
      <c r="H127" s="153">
        <f t="shared" si="33"/>
        <v>0</v>
      </c>
      <c r="I127" s="195"/>
      <c r="J127" s="153"/>
      <c r="K127" s="153"/>
      <c r="L127" s="154">
        <f>M127+O127</f>
        <v>2</v>
      </c>
      <c r="M127" s="154">
        <f>E127+I127</f>
        <v>2</v>
      </c>
      <c r="N127" s="154">
        <f>F127+J127</f>
        <v>1.5</v>
      </c>
      <c r="O127" s="154">
        <f>G127+K127</f>
        <v>0</v>
      </c>
      <c r="P127" s="404"/>
      <c r="Q127" s="189"/>
      <c r="R127" s="91"/>
    </row>
    <row r="128" spans="1:18" s="38" customFormat="1" ht="26.25" x14ac:dyDescent="0.25">
      <c r="A128" s="230"/>
      <c r="B128" s="147" t="s">
        <v>505</v>
      </c>
      <c r="C128" s="557"/>
      <c r="D128" s="155" t="s">
        <v>173</v>
      </c>
      <c r="E128" s="155"/>
      <c r="F128" s="155"/>
      <c r="G128" s="196"/>
      <c r="H128" s="156">
        <f t="shared" si="33"/>
        <v>0</v>
      </c>
      <c r="I128" s="197"/>
      <c r="J128" s="156"/>
      <c r="K128" s="156"/>
      <c r="L128" s="157"/>
      <c r="M128" s="157"/>
      <c r="N128" s="157"/>
      <c r="O128" s="157"/>
      <c r="P128" s="404"/>
      <c r="Q128" s="198"/>
      <c r="R128" s="199"/>
    </row>
    <row r="129" spans="1:18" x14ac:dyDescent="0.25">
      <c r="A129" s="33" t="s">
        <v>96</v>
      </c>
      <c r="B129" s="30" t="s">
        <v>153</v>
      </c>
      <c r="C129" s="559" t="s">
        <v>51</v>
      </c>
      <c r="D129" s="323">
        <f>E129+G129</f>
        <v>5.6</v>
      </c>
      <c r="E129" s="152">
        <v>5.6</v>
      </c>
      <c r="F129" s="152">
        <v>4.3</v>
      </c>
      <c r="G129" s="194"/>
      <c r="H129" s="153">
        <f t="shared" si="33"/>
        <v>0</v>
      </c>
      <c r="I129" s="195"/>
      <c r="J129" s="153"/>
      <c r="K129" s="153"/>
      <c r="L129" s="154">
        <f>M129+O129</f>
        <v>5.6</v>
      </c>
      <c r="M129" s="154">
        <f>E129+I129</f>
        <v>5.6</v>
      </c>
      <c r="N129" s="154">
        <f>F129+J129</f>
        <v>4.3</v>
      </c>
      <c r="O129" s="154">
        <f>G129+K129</f>
        <v>0</v>
      </c>
      <c r="P129" s="404"/>
      <c r="Q129" s="189"/>
      <c r="R129" s="91"/>
    </row>
    <row r="130" spans="1:18" s="38" customFormat="1" ht="26.25" x14ac:dyDescent="0.25">
      <c r="A130" s="230"/>
      <c r="B130" s="147" t="s">
        <v>505</v>
      </c>
      <c r="C130" s="557"/>
      <c r="D130" s="155" t="s">
        <v>173</v>
      </c>
      <c r="E130" s="155"/>
      <c r="F130" s="155"/>
      <c r="G130" s="196"/>
      <c r="H130" s="156">
        <f t="shared" si="33"/>
        <v>0</v>
      </c>
      <c r="I130" s="197"/>
      <c r="J130" s="156"/>
      <c r="K130" s="156"/>
      <c r="L130" s="157"/>
      <c r="M130" s="157"/>
      <c r="N130" s="157"/>
      <c r="O130" s="157"/>
      <c r="P130" s="404"/>
      <c r="Q130" s="198"/>
      <c r="R130" s="199"/>
    </row>
    <row r="131" spans="1:18" x14ac:dyDescent="0.25">
      <c r="A131" s="33" t="s">
        <v>97</v>
      </c>
      <c r="B131" s="30" t="s">
        <v>34</v>
      </c>
      <c r="C131" s="559" t="s">
        <v>51</v>
      </c>
      <c r="D131" s="323">
        <f>E131+G131</f>
        <v>3.2</v>
      </c>
      <c r="E131" s="152">
        <v>3.2</v>
      </c>
      <c r="F131" s="152">
        <v>2.4</v>
      </c>
      <c r="G131" s="194"/>
      <c r="H131" s="153">
        <f t="shared" si="33"/>
        <v>0</v>
      </c>
      <c r="I131" s="195"/>
      <c r="J131" s="153"/>
      <c r="K131" s="153"/>
      <c r="L131" s="154">
        <f>M131+O131</f>
        <v>3.2</v>
      </c>
      <c r="M131" s="154">
        <f>E131+I131</f>
        <v>3.2</v>
      </c>
      <c r="N131" s="154">
        <f>F131+J131</f>
        <v>2.4</v>
      </c>
      <c r="O131" s="154">
        <f>G131+K131</f>
        <v>0</v>
      </c>
      <c r="P131" s="404"/>
      <c r="Q131" s="189"/>
      <c r="R131" s="91"/>
    </row>
    <row r="132" spans="1:18" s="38" customFormat="1" ht="26.25" x14ac:dyDescent="0.25">
      <c r="A132" s="230"/>
      <c r="B132" s="147" t="s">
        <v>505</v>
      </c>
      <c r="C132" s="557"/>
      <c r="D132" s="155" t="s">
        <v>173</v>
      </c>
      <c r="E132" s="155"/>
      <c r="F132" s="155"/>
      <c r="G132" s="196"/>
      <c r="H132" s="156">
        <f t="shared" si="33"/>
        <v>0</v>
      </c>
      <c r="I132" s="264"/>
      <c r="J132" s="161"/>
      <c r="K132" s="161"/>
      <c r="L132" s="157"/>
      <c r="M132" s="157"/>
      <c r="N132" s="157"/>
      <c r="O132" s="157"/>
      <c r="P132" s="404"/>
      <c r="Q132" s="198"/>
      <c r="R132" s="199"/>
    </row>
    <row r="133" spans="1:18" x14ac:dyDescent="0.25">
      <c r="A133" s="33" t="s">
        <v>98</v>
      </c>
      <c r="B133" s="30" t="s">
        <v>36</v>
      </c>
      <c r="C133" s="559" t="s">
        <v>51</v>
      </c>
      <c r="D133" s="323">
        <f>E133+G133</f>
        <v>2.6</v>
      </c>
      <c r="E133" s="152">
        <v>2.6</v>
      </c>
      <c r="F133" s="152">
        <v>2</v>
      </c>
      <c r="G133" s="194"/>
      <c r="H133" s="330">
        <f t="shared" si="33"/>
        <v>0</v>
      </c>
      <c r="I133" s="153"/>
      <c r="J133" s="214"/>
      <c r="K133" s="153"/>
      <c r="L133" s="201">
        <f>M133+O133</f>
        <v>2.6</v>
      </c>
      <c r="M133" s="154">
        <f>E133+I133</f>
        <v>2.6</v>
      </c>
      <c r="N133" s="154">
        <f>F133+J133</f>
        <v>2</v>
      </c>
      <c r="O133" s="154">
        <f>G133+K133</f>
        <v>0</v>
      </c>
      <c r="P133" s="404"/>
      <c r="Q133" s="189"/>
      <c r="R133" s="91"/>
    </row>
    <row r="134" spans="1:18" s="38" customFormat="1" ht="26.25" x14ac:dyDescent="0.25">
      <c r="A134" s="230"/>
      <c r="B134" s="147" t="s">
        <v>505</v>
      </c>
      <c r="C134" s="557"/>
      <c r="D134" s="155" t="s">
        <v>173</v>
      </c>
      <c r="E134" s="155"/>
      <c r="F134" s="155"/>
      <c r="G134" s="196"/>
      <c r="H134" s="331">
        <f t="shared" si="33"/>
        <v>0</v>
      </c>
      <c r="I134" s="156"/>
      <c r="J134" s="295"/>
      <c r="K134" s="156"/>
      <c r="L134" s="202"/>
      <c r="M134" s="157"/>
      <c r="N134" s="157"/>
      <c r="O134" s="157"/>
      <c r="P134" s="404"/>
      <c r="Q134" s="198"/>
      <c r="R134" s="199"/>
    </row>
    <row r="135" spans="1:18" x14ac:dyDescent="0.25">
      <c r="A135" s="33" t="s">
        <v>99</v>
      </c>
      <c r="B135" s="30" t="s">
        <v>38</v>
      </c>
      <c r="C135" s="559" t="s">
        <v>51</v>
      </c>
      <c r="D135" s="323">
        <f>E135+G135</f>
        <v>6.7</v>
      </c>
      <c r="E135" s="152">
        <v>6.7</v>
      </c>
      <c r="F135" s="152">
        <v>5.0999999999999996</v>
      </c>
      <c r="G135" s="194"/>
      <c r="H135" s="153">
        <f t="shared" si="33"/>
        <v>0</v>
      </c>
      <c r="I135" s="264"/>
      <c r="J135" s="161"/>
      <c r="K135" s="161"/>
      <c r="L135" s="154">
        <f>M135+O135</f>
        <v>6.7</v>
      </c>
      <c r="M135" s="154">
        <f>E135+I135</f>
        <v>6.7</v>
      </c>
      <c r="N135" s="154">
        <f>F135+J135</f>
        <v>5.0999999999999996</v>
      </c>
      <c r="O135" s="154">
        <f>G135+K135</f>
        <v>0</v>
      </c>
      <c r="P135" s="404"/>
      <c r="Q135" s="189"/>
      <c r="R135" s="91"/>
    </row>
    <row r="136" spans="1:18" s="38" customFormat="1" ht="26.25" x14ac:dyDescent="0.25">
      <c r="A136" s="230"/>
      <c r="B136" s="147" t="s">
        <v>505</v>
      </c>
      <c r="C136" s="557"/>
      <c r="D136" s="155" t="s">
        <v>173</v>
      </c>
      <c r="E136" s="155"/>
      <c r="F136" s="155"/>
      <c r="G136" s="196"/>
      <c r="H136" s="156">
        <f t="shared" si="33"/>
        <v>0</v>
      </c>
      <c r="I136" s="197"/>
      <c r="J136" s="156"/>
      <c r="K136" s="156"/>
      <c r="L136" s="157"/>
      <c r="M136" s="157"/>
      <c r="N136" s="157"/>
      <c r="O136" s="157"/>
      <c r="P136" s="404"/>
      <c r="Q136" s="198"/>
      <c r="R136" s="199"/>
    </row>
    <row r="137" spans="1:18" x14ac:dyDescent="0.25">
      <c r="A137" s="33" t="s">
        <v>100</v>
      </c>
      <c r="B137" s="30" t="s">
        <v>37</v>
      </c>
      <c r="C137" s="559" t="s">
        <v>51</v>
      </c>
      <c r="D137" s="323">
        <f>E137+G137</f>
        <v>3.6</v>
      </c>
      <c r="E137" s="152">
        <v>3.6</v>
      </c>
      <c r="F137" s="152">
        <v>2.8</v>
      </c>
      <c r="G137" s="194"/>
      <c r="H137" s="153">
        <f t="shared" si="33"/>
        <v>0</v>
      </c>
      <c r="I137" s="195"/>
      <c r="J137" s="153"/>
      <c r="K137" s="153"/>
      <c r="L137" s="154">
        <f>M137+O137</f>
        <v>3.6</v>
      </c>
      <c r="M137" s="154">
        <f>E137+I137</f>
        <v>3.6</v>
      </c>
      <c r="N137" s="154">
        <f>F137+J137</f>
        <v>2.8</v>
      </c>
      <c r="O137" s="154">
        <f>G137+K137</f>
        <v>0</v>
      </c>
      <c r="P137" s="404"/>
      <c r="Q137" s="189"/>
      <c r="R137" s="91"/>
    </row>
    <row r="138" spans="1:18" s="38" customFormat="1" ht="26.25" x14ac:dyDescent="0.25">
      <c r="A138" s="230"/>
      <c r="B138" s="147" t="s">
        <v>505</v>
      </c>
      <c r="C138" s="557"/>
      <c r="D138" s="155" t="s">
        <v>173</v>
      </c>
      <c r="E138" s="155"/>
      <c r="F138" s="155"/>
      <c r="G138" s="196"/>
      <c r="H138" s="156">
        <f t="shared" si="33"/>
        <v>0</v>
      </c>
      <c r="I138" s="197"/>
      <c r="J138" s="156"/>
      <c r="K138" s="156"/>
      <c r="L138" s="157"/>
      <c r="M138" s="157"/>
      <c r="N138" s="157"/>
      <c r="O138" s="157"/>
      <c r="P138" s="404"/>
      <c r="Q138" s="198"/>
      <c r="R138" s="199"/>
    </row>
    <row r="139" spans="1:18" x14ac:dyDescent="0.25">
      <c r="A139" s="33" t="s">
        <v>101</v>
      </c>
      <c r="B139" s="30" t="s">
        <v>35</v>
      </c>
      <c r="C139" s="559" t="s">
        <v>51</v>
      </c>
      <c r="D139" s="152">
        <f>E139+G139</f>
        <v>5.7</v>
      </c>
      <c r="E139" s="152">
        <v>5.7</v>
      </c>
      <c r="F139" s="152">
        <v>4.4000000000000004</v>
      </c>
      <c r="G139" s="194"/>
      <c r="H139" s="153">
        <f t="shared" si="33"/>
        <v>0</v>
      </c>
      <c r="I139" s="195"/>
      <c r="J139" s="153"/>
      <c r="K139" s="153"/>
      <c r="L139" s="154">
        <f>M139+O139</f>
        <v>5.7</v>
      </c>
      <c r="M139" s="154">
        <f>E139+I139</f>
        <v>5.7</v>
      </c>
      <c r="N139" s="154">
        <f>F139+J139</f>
        <v>4.4000000000000004</v>
      </c>
      <c r="O139" s="154">
        <f>G139+K139</f>
        <v>0</v>
      </c>
      <c r="P139" s="404"/>
      <c r="Q139" s="189"/>
      <c r="R139" s="91"/>
    </row>
    <row r="140" spans="1:18" s="38" customFormat="1" ht="26.25" x14ac:dyDescent="0.25">
      <c r="A140" s="227"/>
      <c r="B140" s="147" t="s">
        <v>505</v>
      </c>
      <c r="C140" s="557"/>
      <c r="D140" s="155" t="s">
        <v>173</v>
      </c>
      <c r="E140" s="155"/>
      <c r="F140" s="155"/>
      <c r="G140" s="196"/>
      <c r="H140" s="156">
        <f t="shared" si="33"/>
        <v>0</v>
      </c>
      <c r="I140" s="197"/>
      <c r="J140" s="156"/>
      <c r="K140" s="156"/>
      <c r="L140" s="157"/>
      <c r="M140" s="157"/>
      <c r="N140" s="157"/>
      <c r="O140" s="157"/>
      <c r="P140" s="404"/>
      <c r="Q140" s="198"/>
      <c r="R140" s="199"/>
    </row>
    <row r="141" spans="1:18" x14ac:dyDescent="0.25">
      <c r="A141" s="33" t="s">
        <v>102</v>
      </c>
      <c r="B141" s="30" t="s">
        <v>391</v>
      </c>
      <c r="C141" s="559" t="s">
        <v>51</v>
      </c>
      <c r="D141" s="323">
        <f>E141+G141</f>
        <v>1.2</v>
      </c>
      <c r="E141" s="152">
        <v>1.2</v>
      </c>
      <c r="F141" s="152">
        <v>0.9</v>
      </c>
      <c r="G141" s="194"/>
      <c r="H141" s="153">
        <f t="shared" si="33"/>
        <v>0</v>
      </c>
      <c r="I141" s="195"/>
      <c r="J141" s="153"/>
      <c r="K141" s="153"/>
      <c r="L141" s="154">
        <f>M141+O141</f>
        <v>1.2</v>
      </c>
      <c r="M141" s="154">
        <f>E141+I141</f>
        <v>1.2</v>
      </c>
      <c r="N141" s="154">
        <f>F141+J141</f>
        <v>0.9</v>
      </c>
      <c r="O141" s="154">
        <f>G141+K141</f>
        <v>0</v>
      </c>
      <c r="P141" s="404"/>
      <c r="Q141" s="189"/>
      <c r="R141" s="91"/>
    </row>
    <row r="142" spans="1:18" s="38" customFormat="1" ht="26.25" x14ac:dyDescent="0.25">
      <c r="A142" s="230"/>
      <c r="B142" s="147" t="s">
        <v>505</v>
      </c>
      <c r="C142" s="557"/>
      <c r="D142" s="155" t="s">
        <v>173</v>
      </c>
      <c r="E142" s="155"/>
      <c r="F142" s="155"/>
      <c r="G142" s="196"/>
      <c r="H142" s="156">
        <f t="shared" si="33"/>
        <v>0</v>
      </c>
      <c r="I142" s="197"/>
      <c r="J142" s="156"/>
      <c r="K142" s="156"/>
      <c r="L142" s="157"/>
      <c r="M142" s="157"/>
      <c r="N142" s="157"/>
      <c r="O142" s="157"/>
      <c r="P142" s="404"/>
      <c r="Q142" s="198"/>
      <c r="R142" s="199"/>
    </row>
    <row r="143" spans="1:18" x14ac:dyDescent="0.25">
      <c r="A143" s="33" t="s">
        <v>103</v>
      </c>
      <c r="B143" s="18" t="s">
        <v>392</v>
      </c>
      <c r="C143" s="559" t="s">
        <v>51</v>
      </c>
      <c r="D143" s="323">
        <f>E143+G143</f>
        <v>1.5</v>
      </c>
      <c r="E143" s="152">
        <v>1.5</v>
      </c>
      <c r="F143" s="152">
        <v>1.1000000000000001</v>
      </c>
      <c r="G143" s="194"/>
      <c r="H143" s="153">
        <f t="shared" si="33"/>
        <v>0</v>
      </c>
      <c r="I143" s="195"/>
      <c r="J143" s="153"/>
      <c r="K143" s="153"/>
      <c r="L143" s="154">
        <f>M143+O143</f>
        <v>1.5</v>
      </c>
      <c r="M143" s="154">
        <f>E143+I143</f>
        <v>1.5</v>
      </c>
      <c r="N143" s="154">
        <f>F143+J143</f>
        <v>1.1000000000000001</v>
      </c>
      <c r="O143" s="154">
        <f>G143+K143</f>
        <v>0</v>
      </c>
      <c r="P143" s="404"/>
      <c r="Q143" s="189"/>
      <c r="R143" s="91"/>
    </row>
    <row r="144" spans="1:18" s="38" customFormat="1" ht="26.25" x14ac:dyDescent="0.25">
      <c r="A144" s="230"/>
      <c r="B144" s="147" t="s">
        <v>505</v>
      </c>
      <c r="C144" s="557"/>
      <c r="D144" s="155" t="s">
        <v>173</v>
      </c>
      <c r="E144" s="155"/>
      <c r="F144" s="155"/>
      <c r="G144" s="196"/>
      <c r="H144" s="156">
        <f t="shared" si="33"/>
        <v>0</v>
      </c>
      <c r="I144" s="197"/>
      <c r="J144" s="156"/>
      <c r="K144" s="156"/>
      <c r="L144" s="157"/>
      <c r="M144" s="157"/>
      <c r="N144" s="157"/>
      <c r="O144" s="157"/>
      <c r="P144" s="404"/>
      <c r="Q144" s="198"/>
      <c r="R144" s="199"/>
    </row>
    <row r="145" spans="1:18" x14ac:dyDescent="0.25">
      <c r="A145" s="33" t="s">
        <v>104</v>
      </c>
      <c r="B145" s="30" t="s">
        <v>49</v>
      </c>
      <c r="C145" s="559" t="s">
        <v>51</v>
      </c>
      <c r="D145" s="323">
        <f>E145+G145</f>
        <v>1.4</v>
      </c>
      <c r="E145" s="152">
        <v>1.4</v>
      </c>
      <c r="F145" s="152">
        <v>1.1000000000000001</v>
      </c>
      <c r="G145" s="194"/>
      <c r="H145" s="153">
        <f t="shared" si="33"/>
        <v>0</v>
      </c>
      <c r="I145" s="195"/>
      <c r="J145" s="153"/>
      <c r="K145" s="153"/>
      <c r="L145" s="154">
        <f>M145+O145</f>
        <v>1.4</v>
      </c>
      <c r="M145" s="154">
        <f>E145+I145</f>
        <v>1.4</v>
      </c>
      <c r="N145" s="154">
        <f>F145+J145</f>
        <v>1.1000000000000001</v>
      </c>
      <c r="O145" s="154">
        <f>G145+K145</f>
        <v>0</v>
      </c>
      <c r="P145" s="404"/>
      <c r="Q145" s="189"/>
      <c r="R145" s="91"/>
    </row>
    <row r="146" spans="1:18" s="38" customFormat="1" ht="26.25" x14ac:dyDescent="0.25">
      <c r="A146" s="41"/>
      <c r="B146" s="151" t="s">
        <v>505</v>
      </c>
      <c r="C146" s="557"/>
      <c r="D146" s="155" t="s">
        <v>173</v>
      </c>
      <c r="E146" s="155"/>
      <c r="F146" s="155"/>
      <c r="G146" s="196"/>
      <c r="H146" s="156">
        <f t="shared" si="33"/>
        <v>0</v>
      </c>
      <c r="I146" s="197"/>
      <c r="J146" s="156"/>
      <c r="K146" s="156"/>
      <c r="L146" s="157"/>
      <c r="M146" s="157"/>
      <c r="N146" s="157"/>
      <c r="O146" s="157"/>
      <c r="P146" s="404"/>
      <c r="Q146" s="198"/>
      <c r="R146" s="199"/>
    </row>
    <row r="147" spans="1:18" x14ac:dyDescent="0.25">
      <c r="A147" s="33" t="s">
        <v>105</v>
      </c>
      <c r="B147" s="7" t="s">
        <v>48</v>
      </c>
      <c r="C147" s="559" t="s">
        <v>51</v>
      </c>
      <c r="D147" s="323">
        <f>E147+G147</f>
        <v>13.4</v>
      </c>
      <c r="E147" s="152">
        <v>13.4</v>
      </c>
      <c r="F147" s="152">
        <v>10.3</v>
      </c>
      <c r="G147" s="194"/>
      <c r="H147" s="153">
        <f t="shared" si="33"/>
        <v>0</v>
      </c>
      <c r="I147" s="195"/>
      <c r="J147" s="153"/>
      <c r="K147" s="153"/>
      <c r="L147" s="154">
        <f>M147+O147</f>
        <v>13.4</v>
      </c>
      <c r="M147" s="154">
        <f>E147+I147</f>
        <v>13.4</v>
      </c>
      <c r="N147" s="154">
        <f>F147+J147</f>
        <v>10.3</v>
      </c>
      <c r="O147" s="154">
        <f>G147+K147</f>
        <v>0</v>
      </c>
      <c r="P147" s="404"/>
      <c r="Q147" s="189"/>
      <c r="R147" s="91"/>
    </row>
    <row r="148" spans="1:18" s="38" customFormat="1" ht="26.25" x14ac:dyDescent="0.25">
      <c r="A148" s="41"/>
      <c r="B148" s="151" t="s">
        <v>505</v>
      </c>
      <c r="C148" s="557"/>
      <c r="D148" s="155" t="s">
        <v>173</v>
      </c>
      <c r="E148" s="155"/>
      <c r="F148" s="155"/>
      <c r="G148" s="196"/>
      <c r="H148" s="156">
        <f t="shared" si="33"/>
        <v>0</v>
      </c>
      <c r="I148" s="197"/>
      <c r="J148" s="156"/>
      <c r="K148" s="156"/>
      <c r="L148" s="157"/>
      <c r="M148" s="157"/>
      <c r="N148" s="157"/>
      <c r="O148" s="157"/>
      <c r="P148" s="404"/>
      <c r="Q148" s="198"/>
      <c r="R148" s="199"/>
    </row>
    <row r="149" spans="1:18" x14ac:dyDescent="0.25">
      <c r="A149" s="33" t="s">
        <v>106</v>
      </c>
      <c r="B149" s="36" t="s">
        <v>65</v>
      </c>
      <c r="C149" s="559" t="s">
        <v>51</v>
      </c>
      <c r="D149" s="323">
        <f>E149+G149</f>
        <v>1.1000000000000001</v>
      </c>
      <c r="E149" s="152">
        <v>1.1000000000000001</v>
      </c>
      <c r="F149" s="152">
        <v>0.8</v>
      </c>
      <c r="G149" s="194"/>
      <c r="H149" s="153">
        <f t="shared" ref="H149:H170" si="45">I149+K149</f>
        <v>0</v>
      </c>
      <c r="I149" s="195"/>
      <c r="J149" s="153"/>
      <c r="K149" s="153"/>
      <c r="L149" s="154">
        <f t="shared" ref="L149" si="46">M149+O149</f>
        <v>1.1000000000000001</v>
      </c>
      <c r="M149" s="154">
        <f t="shared" ref="M149:O149" si="47">E149+I149</f>
        <v>1.1000000000000001</v>
      </c>
      <c r="N149" s="154">
        <f t="shared" si="47"/>
        <v>0.8</v>
      </c>
      <c r="O149" s="154">
        <f t="shared" si="47"/>
        <v>0</v>
      </c>
      <c r="P149" s="404"/>
      <c r="Q149" s="189"/>
      <c r="R149" s="91"/>
    </row>
    <row r="150" spans="1:18" s="38" customFormat="1" ht="26.25" x14ac:dyDescent="0.25">
      <c r="A150" s="230"/>
      <c r="B150" s="148" t="s">
        <v>505</v>
      </c>
      <c r="C150" s="556"/>
      <c r="D150" s="160" t="s">
        <v>173</v>
      </c>
      <c r="E150" s="160"/>
      <c r="F150" s="160"/>
      <c r="G150" s="263"/>
      <c r="H150" s="161">
        <f t="shared" si="45"/>
        <v>0</v>
      </c>
      <c r="I150" s="264"/>
      <c r="J150" s="161"/>
      <c r="K150" s="161"/>
      <c r="L150" s="162"/>
      <c r="M150" s="162"/>
      <c r="N150" s="162"/>
      <c r="O150" s="162"/>
      <c r="P150" s="404"/>
      <c r="Q150" s="198"/>
      <c r="R150" s="199"/>
    </row>
    <row r="151" spans="1:18" x14ac:dyDescent="0.25">
      <c r="A151" s="33" t="s">
        <v>107</v>
      </c>
      <c r="B151" s="36" t="s">
        <v>50</v>
      </c>
      <c r="C151" s="559" t="s">
        <v>51</v>
      </c>
      <c r="D151" s="323">
        <f>E151+G151</f>
        <v>3</v>
      </c>
      <c r="E151" s="152">
        <v>3</v>
      </c>
      <c r="F151" s="152">
        <v>2.2999999999999998</v>
      </c>
      <c r="G151" s="194"/>
      <c r="H151" s="153">
        <f t="shared" si="45"/>
        <v>0</v>
      </c>
      <c r="I151" s="195"/>
      <c r="J151" s="153"/>
      <c r="K151" s="153"/>
      <c r="L151" s="154">
        <f t="shared" ref="L151" si="48">M151+O151</f>
        <v>3</v>
      </c>
      <c r="M151" s="154">
        <f t="shared" ref="M151:O151" si="49">E151+I151</f>
        <v>3</v>
      </c>
      <c r="N151" s="154">
        <f t="shared" si="49"/>
        <v>2.2999999999999998</v>
      </c>
      <c r="O151" s="154">
        <f t="shared" si="49"/>
        <v>0</v>
      </c>
      <c r="P151" s="404"/>
      <c r="Q151" s="189"/>
      <c r="R151" s="91"/>
    </row>
    <row r="152" spans="1:18" s="38" customFormat="1" ht="26.25" x14ac:dyDescent="0.25">
      <c r="A152" s="230"/>
      <c r="B152" s="148" t="s">
        <v>505</v>
      </c>
      <c r="C152" s="556"/>
      <c r="D152" s="160" t="s">
        <v>173</v>
      </c>
      <c r="E152" s="160"/>
      <c r="F152" s="160"/>
      <c r="G152" s="263"/>
      <c r="H152" s="161">
        <f t="shared" si="45"/>
        <v>0</v>
      </c>
      <c r="I152" s="264"/>
      <c r="J152" s="161"/>
      <c r="K152" s="161"/>
      <c r="L152" s="162"/>
      <c r="M152" s="162"/>
      <c r="N152" s="162"/>
      <c r="O152" s="162"/>
      <c r="P152" s="404"/>
      <c r="Q152" s="198"/>
      <c r="R152" s="199"/>
    </row>
    <row r="153" spans="1:18" x14ac:dyDescent="0.25">
      <c r="A153" s="414" t="s">
        <v>108</v>
      </c>
      <c r="B153" s="30" t="s">
        <v>167</v>
      </c>
      <c r="C153" s="481" t="s">
        <v>51</v>
      </c>
      <c r="D153" s="323">
        <f>E153+G153</f>
        <v>126.2</v>
      </c>
      <c r="E153" s="152">
        <f>E155+E156</f>
        <v>126.2</v>
      </c>
      <c r="F153" s="152">
        <f t="shared" ref="F153:G153" si="50">F155+F156</f>
        <v>89</v>
      </c>
      <c r="G153" s="194">
        <f t="shared" si="50"/>
        <v>0</v>
      </c>
      <c r="H153" s="153">
        <f t="shared" si="45"/>
        <v>0</v>
      </c>
      <c r="I153" s="195">
        <f t="shared" ref="I153:O153" si="51">I155+I156</f>
        <v>0</v>
      </c>
      <c r="J153" s="153">
        <f t="shared" si="51"/>
        <v>0</v>
      </c>
      <c r="K153" s="153">
        <f t="shared" si="51"/>
        <v>0</v>
      </c>
      <c r="L153" s="154">
        <f t="shared" ref="L153" si="52">M153+O153</f>
        <v>126.2</v>
      </c>
      <c r="M153" s="154">
        <f t="shared" ref="M153" si="53">M155+M156</f>
        <v>126.2</v>
      </c>
      <c r="N153" s="154">
        <f t="shared" si="51"/>
        <v>89</v>
      </c>
      <c r="O153" s="154">
        <f t="shared" si="51"/>
        <v>0</v>
      </c>
      <c r="P153" s="404"/>
      <c r="Q153" s="189"/>
      <c r="R153" s="91"/>
    </row>
    <row r="154" spans="1:18" x14ac:dyDescent="0.25">
      <c r="A154" s="227"/>
      <c r="B154" s="364" t="s">
        <v>194</v>
      </c>
      <c r="C154" s="297"/>
      <c r="D154" s="358"/>
      <c r="E154" s="160"/>
      <c r="F154" s="160"/>
      <c r="G154" s="263"/>
      <c r="H154" s="161"/>
      <c r="I154" s="161"/>
      <c r="J154" s="161"/>
      <c r="K154" s="161"/>
      <c r="L154" s="162"/>
      <c r="M154" s="162"/>
      <c r="N154" s="162"/>
      <c r="O154" s="162"/>
      <c r="P154" s="404"/>
      <c r="Q154" s="189"/>
      <c r="R154" s="91"/>
    </row>
    <row r="155" spans="1:18" ht="26.25" x14ac:dyDescent="0.25">
      <c r="A155" s="227"/>
      <c r="B155" s="148" t="s">
        <v>505</v>
      </c>
      <c r="C155" s="297"/>
      <c r="D155" s="363">
        <f>E155+G155</f>
        <v>6.8</v>
      </c>
      <c r="E155" s="64">
        <v>6.8</v>
      </c>
      <c r="F155" s="64">
        <v>5.2</v>
      </c>
      <c r="G155" s="397"/>
      <c r="H155" s="65">
        <f t="shared" si="45"/>
        <v>0</v>
      </c>
      <c r="I155" s="65"/>
      <c r="J155" s="65"/>
      <c r="K155" s="65"/>
      <c r="L155" s="66">
        <f>M155+O155</f>
        <v>6.8</v>
      </c>
      <c r="M155" s="66">
        <f t="shared" ref="M155:O156" si="54">E155+I155</f>
        <v>6.8</v>
      </c>
      <c r="N155" s="66">
        <f t="shared" si="54"/>
        <v>5.2</v>
      </c>
      <c r="O155" s="66">
        <f t="shared" si="54"/>
        <v>0</v>
      </c>
      <c r="P155" s="404"/>
      <c r="Q155" s="189"/>
      <c r="R155" s="91"/>
    </row>
    <row r="156" spans="1:18" s="38" customFormat="1" ht="51.75" x14ac:dyDescent="0.25">
      <c r="A156" s="303"/>
      <c r="B156" s="171" t="s">
        <v>352</v>
      </c>
      <c r="C156" s="297"/>
      <c r="D156" s="210">
        <f>E156+G156</f>
        <v>119.4</v>
      </c>
      <c r="E156" s="152">
        <v>119.4</v>
      </c>
      <c r="F156" s="152">
        <v>83.8</v>
      </c>
      <c r="G156" s="194"/>
      <c r="H156" s="153">
        <f t="shared" si="45"/>
        <v>0</v>
      </c>
      <c r="I156" s="153"/>
      <c r="J156" s="153"/>
      <c r="K156" s="153"/>
      <c r="L156" s="154">
        <f t="shared" ref="L156:L157" si="55">M156+O156</f>
        <v>119.4</v>
      </c>
      <c r="M156" s="154">
        <f>E156+I156</f>
        <v>119.4</v>
      </c>
      <c r="N156" s="154">
        <f t="shared" si="54"/>
        <v>83.8</v>
      </c>
      <c r="O156" s="154">
        <f t="shared" si="54"/>
        <v>0</v>
      </c>
      <c r="P156" s="404"/>
      <c r="Q156" s="198"/>
      <c r="R156" s="199"/>
    </row>
    <row r="157" spans="1:18" s="38" customFormat="1" x14ac:dyDescent="0.25">
      <c r="A157" s="414" t="s">
        <v>109</v>
      </c>
      <c r="B157" s="27" t="s">
        <v>168</v>
      </c>
      <c r="C157" s="477" t="s">
        <v>51</v>
      </c>
      <c r="D157" s="323">
        <f>E157+G157</f>
        <v>281.7</v>
      </c>
      <c r="E157" s="152">
        <f>E159+E160</f>
        <v>281.7</v>
      </c>
      <c r="F157" s="152">
        <f t="shared" ref="F157:G157" si="56">F159+F160</f>
        <v>170.3</v>
      </c>
      <c r="G157" s="194">
        <f t="shared" si="56"/>
        <v>0</v>
      </c>
      <c r="H157" s="153">
        <f t="shared" si="45"/>
        <v>0</v>
      </c>
      <c r="I157" s="195">
        <f t="shared" ref="I157:O157" si="57">I159+I160</f>
        <v>0</v>
      </c>
      <c r="J157" s="153">
        <f t="shared" si="57"/>
        <v>0</v>
      </c>
      <c r="K157" s="153">
        <f t="shared" si="57"/>
        <v>0</v>
      </c>
      <c r="L157" s="154">
        <f t="shared" si="55"/>
        <v>281.7</v>
      </c>
      <c r="M157" s="154">
        <f t="shared" ref="M157" si="58">M159+M160</f>
        <v>281.7</v>
      </c>
      <c r="N157" s="154">
        <f t="shared" si="57"/>
        <v>170.3</v>
      </c>
      <c r="O157" s="154">
        <f t="shared" si="57"/>
        <v>0</v>
      </c>
      <c r="P157" s="404"/>
      <c r="Q157" s="2"/>
      <c r="R157" s="2"/>
    </row>
    <row r="158" spans="1:18" s="38" customFormat="1" x14ac:dyDescent="0.25">
      <c r="A158" s="227"/>
      <c r="B158" s="144" t="s">
        <v>194</v>
      </c>
      <c r="C158" s="485"/>
      <c r="D158" s="358"/>
      <c r="E158" s="160"/>
      <c r="F158" s="160"/>
      <c r="G158" s="263"/>
      <c r="H158" s="161"/>
      <c r="I158" s="264"/>
      <c r="J158" s="161"/>
      <c r="K158" s="161"/>
      <c r="L158" s="162"/>
      <c r="M158" s="162"/>
      <c r="N158" s="162"/>
      <c r="O158" s="162"/>
      <c r="P158" s="404"/>
      <c r="Q158" s="2"/>
      <c r="R158" s="2"/>
    </row>
    <row r="159" spans="1:18" s="38" customFormat="1" ht="26.25" x14ac:dyDescent="0.25">
      <c r="A159" s="227"/>
      <c r="B159" s="148" t="s">
        <v>505</v>
      </c>
      <c r="C159" s="485"/>
      <c r="D159" s="363">
        <f>E159+G159</f>
        <v>4.4000000000000004</v>
      </c>
      <c r="E159" s="64">
        <v>4.4000000000000004</v>
      </c>
      <c r="F159" s="64">
        <v>3.3</v>
      </c>
      <c r="G159" s="397"/>
      <c r="H159" s="65">
        <f t="shared" si="45"/>
        <v>0</v>
      </c>
      <c r="I159" s="394"/>
      <c r="J159" s="65"/>
      <c r="K159" s="65"/>
      <c r="L159" s="66">
        <f t="shared" ref="L159" si="59">M159+O159</f>
        <v>4.4000000000000004</v>
      </c>
      <c r="M159" s="66">
        <f t="shared" ref="M159:O160" si="60">E159+I159</f>
        <v>4.4000000000000004</v>
      </c>
      <c r="N159" s="66">
        <f t="shared" si="60"/>
        <v>3.3</v>
      </c>
      <c r="O159" s="66"/>
      <c r="P159" s="404"/>
      <c r="Q159" s="2"/>
      <c r="R159" s="2"/>
    </row>
    <row r="160" spans="1:18" ht="51.75" x14ac:dyDescent="0.25">
      <c r="A160" s="303"/>
      <c r="B160" s="262" t="s">
        <v>352</v>
      </c>
      <c r="C160" s="478"/>
      <c r="D160" s="210">
        <f>E160+G160</f>
        <v>277.3</v>
      </c>
      <c r="E160" s="152">
        <v>277.3</v>
      </c>
      <c r="F160" s="152">
        <v>167</v>
      </c>
      <c r="G160" s="194"/>
      <c r="H160" s="153">
        <f t="shared" si="45"/>
        <v>0</v>
      </c>
      <c r="I160" s="195"/>
      <c r="J160" s="153"/>
      <c r="K160" s="153"/>
      <c r="L160" s="162">
        <f>M160+O160</f>
        <v>277.3</v>
      </c>
      <c r="M160" s="154">
        <f>E160+I160</f>
        <v>277.3</v>
      </c>
      <c r="N160" s="154">
        <f t="shared" si="60"/>
        <v>167</v>
      </c>
      <c r="O160" s="154">
        <f t="shared" si="60"/>
        <v>0</v>
      </c>
      <c r="P160" s="404"/>
      <c r="R160" s="206"/>
    </row>
    <row r="161" spans="1:18" x14ac:dyDescent="0.25">
      <c r="A161" s="480" t="s">
        <v>155</v>
      </c>
      <c r="B161" s="84" t="s">
        <v>177</v>
      </c>
      <c r="C161" s="385"/>
      <c r="D161" s="24">
        <f>D81+D87+D89+D91+D93+D95+D97+D99+D101+D103+D105+D107+D109+D111+D113+D115+D117+D121+D125+D127+D129+D131+D133+D135+D137+D139+D141+D143+D145+D147+D149+D151+D153+D157+D119+D123</f>
        <v>764.5</v>
      </c>
      <c r="E161" s="24">
        <f t="shared" ref="E161:O161" si="61">E81+E87+E89+E91+E93+E95+E97+E99+E101+E103+E105+E107+E109+E111+E113+E115+E117+E121+E125+E127+E129+E131+E133+E135+E137+E139+E141+E143+E145+E147+E149+E151+E153+E157+E119+E123</f>
        <v>764.5</v>
      </c>
      <c r="F161" s="24">
        <f t="shared" si="61"/>
        <v>426.2000000000001</v>
      </c>
      <c r="G161" s="24">
        <f t="shared" si="61"/>
        <v>0</v>
      </c>
      <c r="H161" s="25">
        <f t="shared" si="61"/>
        <v>650</v>
      </c>
      <c r="I161" s="25">
        <f t="shared" si="61"/>
        <v>0</v>
      </c>
      <c r="J161" s="25">
        <f t="shared" si="61"/>
        <v>1.1000000000000001</v>
      </c>
      <c r="K161" s="25">
        <f t="shared" si="61"/>
        <v>650</v>
      </c>
      <c r="L161" s="22">
        <f t="shared" si="61"/>
        <v>1414.5000000000005</v>
      </c>
      <c r="M161" s="22">
        <f t="shared" si="61"/>
        <v>764.5</v>
      </c>
      <c r="N161" s="22">
        <f t="shared" si="61"/>
        <v>427.30000000000007</v>
      </c>
      <c r="O161" s="22">
        <f t="shared" si="61"/>
        <v>650</v>
      </c>
      <c r="P161" s="405"/>
    </row>
    <row r="162" spans="1:18" hidden="1" x14ac:dyDescent="0.25">
      <c r="A162" s="33"/>
      <c r="B162" s="568" t="s">
        <v>181</v>
      </c>
      <c r="C162" s="568"/>
      <c r="D162" s="568"/>
      <c r="E162" s="568"/>
      <c r="F162" s="568"/>
      <c r="G162" s="568"/>
      <c r="H162" s="568"/>
      <c r="I162" s="568"/>
      <c r="J162" s="568"/>
      <c r="K162" s="568"/>
      <c r="L162" s="568"/>
      <c r="M162" s="568"/>
      <c r="N162" s="568"/>
      <c r="O162" s="568"/>
      <c r="P162" s="386"/>
      <c r="Q162" s="189"/>
      <c r="R162" s="91"/>
    </row>
    <row r="163" spans="1:18" hidden="1" x14ac:dyDescent="0.25">
      <c r="A163" s="414"/>
      <c r="B163" s="30" t="s">
        <v>20</v>
      </c>
      <c r="C163" s="365"/>
      <c r="D163" s="152">
        <f>E163+G163</f>
        <v>0</v>
      </c>
      <c r="E163" s="152">
        <f>E165+E166</f>
        <v>0</v>
      </c>
      <c r="F163" s="152">
        <f t="shared" ref="F163:G163" si="62">F165+F166</f>
        <v>0</v>
      </c>
      <c r="G163" s="152">
        <f t="shared" si="62"/>
        <v>0</v>
      </c>
      <c r="H163" s="153">
        <f>I163+K163</f>
        <v>0</v>
      </c>
      <c r="I163" s="153">
        <f>I165+I166</f>
        <v>0</v>
      </c>
      <c r="J163" s="153">
        <f t="shared" ref="J163:K163" si="63">J165+J166</f>
        <v>0</v>
      </c>
      <c r="K163" s="153">
        <f t="shared" si="63"/>
        <v>0</v>
      </c>
      <c r="L163" s="154">
        <f>M163+O163</f>
        <v>0</v>
      </c>
      <c r="M163" s="154">
        <f>E163+I163</f>
        <v>0</v>
      </c>
      <c r="N163" s="154">
        <f>F163+J163</f>
        <v>0</v>
      </c>
      <c r="O163" s="154">
        <f>G163+K163</f>
        <v>0</v>
      </c>
      <c r="P163" s="404"/>
      <c r="Q163" s="189"/>
      <c r="R163" s="91"/>
    </row>
    <row r="164" spans="1:18" hidden="1" x14ac:dyDescent="0.25">
      <c r="A164" s="227"/>
      <c r="B164" s="364" t="s">
        <v>194</v>
      </c>
      <c r="C164" s="366"/>
      <c r="D164" s="160"/>
      <c r="E164" s="160"/>
      <c r="F164" s="160"/>
      <c r="G164" s="160"/>
      <c r="H164" s="161"/>
      <c r="I164" s="161"/>
      <c r="J164" s="161"/>
      <c r="K164" s="161"/>
      <c r="L164" s="162"/>
      <c r="M164" s="162"/>
      <c r="N164" s="162"/>
      <c r="O164" s="162"/>
      <c r="P164" s="404"/>
      <c r="Q164" s="189"/>
      <c r="R164" s="91"/>
    </row>
    <row r="165" spans="1:18" ht="26.25" hidden="1" x14ac:dyDescent="0.25">
      <c r="A165" s="227"/>
      <c r="B165" s="488" t="s">
        <v>445</v>
      </c>
      <c r="C165" s="382" t="s">
        <v>25</v>
      </c>
      <c r="D165" s="64"/>
      <c r="E165" s="64"/>
      <c r="F165" s="64"/>
      <c r="G165" s="64"/>
      <c r="H165" s="153">
        <f>I165+K165</f>
        <v>0</v>
      </c>
      <c r="I165" s="65"/>
      <c r="J165" s="65"/>
      <c r="K165" s="65"/>
      <c r="L165" s="154">
        <f>M165+O165</f>
        <v>0</v>
      </c>
      <c r="M165" s="154">
        <f t="shared" ref="M165:O166" si="64">E165+I165</f>
        <v>0</v>
      </c>
      <c r="N165" s="154">
        <f t="shared" si="64"/>
        <v>0</v>
      </c>
      <c r="O165" s="154">
        <f t="shared" si="64"/>
        <v>0</v>
      </c>
      <c r="P165" s="404"/>
      <c r="Q165" s="189"/>
      <c r="R165" s="91"/>
    </row>
    <row r="166" spans="1:18" ht="39" hidden="1" x14ac:dyDescent="0.25">
      <c r="A166" s="303"/>
      <c r="B166" s="373" t="s">
        <v>446</v>
      </c>
      <c r="C166" s="382" t="s">
        <v>25</v>
      </c>
      <c r="D166" s="64"/>
      <c r="E166" s="64"/>
      <c r="F166" s="64"/>
      <c r="G166" s="64"/>
      <c r="H166" s="65">
        <f>I166+K166</f>
        <v>0</v>
      </c>
      <c r="I166" s="65"/>
      <c r="J166" s="65"/>
      <c r="K166" s="65"/>
      <c r="L166" s="66">
        <f>M166+O166</f>
        <v>0</v>
      </c>
      <c r="M166" s="66">
        <f t="shared" si="64"/>
        <v>0</v>
      </c>
      <c r="N166" s="66">
        <f t="shared" si="64"/>
        <v>0</v>
      </c>
      <c r="O166" s="66">
        <f t="shared" si="64"/>
        <v>0</v>
      </c>
      <c r="P166" s="404"/>
      <c r="Q166" s="189"/>
      <c r="R166" s="91"/>
    </row>
    <row r="167" spans="1:18" hidden="1" x14ac:dyDescent="0.25">
      <c r="A167" s="230"/>
      <c r="B167" s="84" t="s">
        <v>178</v>
      </c>
      <c r="C167" s="385"/>
      <c r="D167" s="83">
        <f>D163</f>
        <v>0</v>
      </c>
      <c r="E167" s="83">
        <f t="shared" ref="E167:O167" si="65">E163</f>
        <v>0</v>
      </c>
      <c r="F167" s="83">
        <f t="shared" si="65"/>
        <v>0</v>
      </c>
      <c r="G167" s="83">
        <f t="shared" si="65"/>
        <v>0</v>
      </c>
      <c r="H167" s="207">
        <f t="shared" si="65"/>
        <v>0</v>
      </c>
      <c r="I167" s="207">
        <f t="shared" si="65"/>
        <v>0</v>
      </c>
      <c r="J167" s="207">
        <f t="shared" si="65"/>
        <v>0</v>
      </c>
      <c r="K167" s="207">
        <f t="shared" si="65"/>
        <v>0</v>
      </c>
      <c r="L167" s="84">
        <f t="shared" si="65"/>
        <v>0</v>
      </c>
      <c r="M167" s="84">
        <f t="shared" si="65"/>
        <v>0</v>
      </c>
      <c r="N167" s="84">
        <f t="shared" si="65"/>
        <v>0</v>
      </c>
      <c r="O167" s="84">
        <f t="shared" si="65"/>
        <v>0</v>
      </c>
      <c r="P167" s="405"/>
      <c r="Q167" s="189"/>
      <c r="R167" s="206"/>
    </row>
    <row r="168" spans="1:18" x14ac:dyDescent="0.25">
      <c r="A168" s="33"/>
      <c r="B168" s="568" t="s">
        <v>66</v>
      </c>
      <c r="C168" s="568"/>
      <c r="D168" s="568"/>
      <c r="E168" s="568"/>
      <c r="F168" s="568"/>
      <c r="G168" s="568"/>
      <c r="H168" s="568"/>
      <c r="I168" s="568"/>
      <c r="J168" s="568"/>
      <c r="K168" s="568"/>
      <c r="L168" s="568"/>
      <c r="M168" s="568"/>
      <c r="N168" s="568"/>
      <c r="O168" s="568"/>
      <c r="P168" s="386"/>
    </row>
    <row r="169" spans="1:18" x14ac:dyDescent="0.25">
      <c r="A169" s="33" t="s">
        <v>156</v>
      </c>
      <c r="B169" s="36" t="s">
        <v>20</v>
      </c>
      <c r="C169" s="483" t="s">
        <v>30</v>
      </c>
      <c r="D169" s="210">
        <f t="shared" ref="D169" si="66">E169+G169</f>
        <v>0</v>
      </c>
      <c r="E169" s="213"/>
      <c r="F169" s="152"/>
      <c r="G169" s="213"/>
      <c r="H169" s="153">
        <f t="shared" ref="H169" si="67">I169+K169</f>
        <v>1571</v>
      </c>
      <c r="I169" s="153"/>
      <c r="J169" s="153"/>
      <c r="K169" s="153">
        <v>1571</v>
      </c>
      <c r="L169" s="154">
        <f t="shared" ref="L169:L223" si="68">M169+O169</f>
        <v>1571</v>
      </c>
      <c r="M169" s="154">
        <f t="shared" ref="M169:O183" si="69">E169+I169</f>
        <v>0</v>
      </c>
      <c r="N169" s="154">
        <f t="shared" si="69"/>
        <v>0</v>
      </c>
      <c r="O169" s="154">
        <f t="shared" si="69"/>
        <v>1571</v>
      </c>
      <c r="P169" s="404"/>
    </row>
    <row r="170" spans="1:18" ht="26.25" x14ac:dyDescent="0.25">
      <c r="A170" s="230"/>
      <c r="B170" s="262" t="s">
        <v>317</v>
      </c>
      <c r="C170" s="484"/>
      <c r="D170" s="358"/>
      <c r="E170" s="265"/>
      <c r="F170" s="160"/>
      <c r="G170" s="265"/>
      <c r="H170" s="156"/>
      <c r="I170" s="156"/>
      <c r="J170" s="156"/>
      <c r="K170" s="156"/>
      <c r="L170" s="162">
        <f t="shared" si="68"/>
        <v>0</v>
      </c>
      <c r="M170" s="157">
        <f t="shared" si="69"/>
        <v>0</v>
      </c>
      <c r="N170" s="157">
        <f t="shared" si="69"/>
        <v>0</v>
      </c>
      <c r="O170" s="157">
        <f t="shared" si="69"/>
        <v>0</v>
      </c>
      <c r="P170" s="404"/>
    </row>
    <row r="171" spans="1:18" hidden="1" x14ac:dyDescent="0.25">
      <c r="A171" s="33" t="s">
        <v>127</v>
      </c>
      <c r="B171" s="36" t="s">
        <v>7</v>
      </c>
      <c r="C171" s="299" t="s">
        <v>30</v>
      </c>
      <c r="D171" s="152">
        <f t="shared" ref="D171:D223" si="70">E171+G171</f>
        <v>0</v>
      </c>
      <c r="E171" s="213"/>
      <c r="F171" s="152"/>
      <c r="G171" s="213"/>
      <c r="H171" s="153">
        <f t="shared" ref="H171:H224" si="71">I171+K171</f>
        <v>0</v>
      </c>
      <c r="I171" s="214">
        <f t="shared" ref="I171:K171" si="72">I173+I174</f>
        <v>0</v>
      </c>
      <c r="J171" s="153">
        <f t="shared" si="72"/>
        <v>0</v>
      </c>
      <c r="K171" s="214">
        <f t="shared" si="72"/>
        <v>0</v>
      </c>
      <c r="L171" s="154">
        <f t="shared" si="68"/>
        <v>0</v>
      </c>
      <c r="M171" s="215">
        <f t="shared" si="69"/>
        <v>0</v>
      </c>
      <c r="N171" s="154">
        <f t="shared" si="69"/>
        <v>0</v>
      </c>
      <c r="O171" s="201">
        <f t="shared" si="69"/>
        <v>0</v>
      </c>
      <c r="P171" s="404"/>
      <c r="Q171" s="189"/>
      <c r="R171" s="91"/>
    </row>
    <row r="172" spans="1:18" hidden="1" x14ac:dyDescent="0.25">
      <c r="A172" s="41"/>
      <c r="B172" s="144" t="s">
        <v>194</v>
      </c>
      <c r="C172" s="321"/>
      <c r="D172" s="160"/>
      <c r="E172" s="265"/>
      <c r="F172" s="160"/>
      <c r="G172" s="265"/>
      <c r="H172" s="161"/>
      <c r="I172" s="266"/>
      <c r="J172" s="161"/>
      <c r="K172" s="266"/>
      <c r="L172" s="162"/>
      <c r="M172" s="267"/>
      <c r="N172" s="162"/>
      <c r="O172" s="269"/>
      <c r="P172" s="404"/>
      <c r="Q172" s="189"/>
      <c r="R172" s="91"/>
    </row>
    <row r="173" spans="1:18" hidden="1" x14ac:dyDescent="0.25">
      <c r="A173" s="41"/>
      <c r="B173" s="203" t="s">
        <v>390</v>
      </c>
      <c r="C173" s="299" t="s">
        <v>30</v>
      </c>
      <c r="D173" s="160">
        <f t="shared" si="70"/>
        <v>0</v>
      </c>
      <c r="E173" s="265"/>
      <c r="F173" s="160"/>
      <c r="G173" s="265"/>
      <c r="H173" s="161">
        <f t="shared" si="71"/>
        <v>0</v>
      </c>
      <c r="I173" s="266"/>
      <c r="J173" s="161"/>
      <c r="K173" s="266"/>
      <c r="L173" s="162">
        <f t="shared" si="68"/>
        <v>0</v>
      </c>
      <c r="M173" s="267">
        <f t="shared" si="69"/>
        <v>0</v>
      </c>
      <c r="N173" s="162">
        <f t="shared" si="69"/>
        <v>0</v>
      </c>
      <c r="O173" s="269">
        <f t="shared" si="69"/>
        <v>0</v>
      </c>
      <c r="P173" s="404"/>
      <c r="Q173" s="189"/>
      <c r="R173" s="91"/>
    </row>
    <row r="174" spans="1:18" s="38" customFormat="1" ht="25.5" hidden="1" x14ac:dyDescent="0.25">
      <c r="A174" s="230"/>
      <c r="B174" s="328" t="s">
        <v>389</v>
      </c>
      <c r="C174" s="327"/>
      <c r="D174" s="155">
        <f t="shared" si="70"/>
        <v>0</v>
      </c>
      <c r="E174" s="324"/>
      <c r="F174" s="155"/>
      <c r="G174" s="324"/>
      <c r="H174" s="156">
        <f t="shared" si="71"/>
        <v>0</v>
      </c>
      <c r="I174" s="295"/>
      <c r="J174" s="156"/>
      <c r="K174" s="295"/>
      <c r="L174" s="157">
        <f t="shared" si="68"/>
        <v>0</v>
      </c>
      <c r="M174" s="296">
        <f t="shared" si="69"/>
        <v>0</v>
      </c>
      <c r="N174" s="157">
        <f t="shared" si="69"/>
        <v>0</v>
      </c>
      <c r="O174" s="202">
        <f t="shared" si="69"/>
        <v>0</v>
      </c>
      <c r="P174" s="404"/>
      <c r="Q174" s="198"/>
      <c r="R174" s="199"/>
    </row>
    <row r="175" spans="1:18" ht="17.25" hidden="1" customHeight="1" x14ac:dyDescent="0.25">
      <c r="A175" s="33" t="s">
        <v>128</v>
      </c>
      <c r="B175" s="30" t="s">
        <v>10</v>
      </c>
      <c r="C175" s="485"/>
      <c r="D175" s="160">
        <f t="shared" si="70"/>
        <v>0</v>
      </c>
      <c r="E175" s="160">
        <f>E177+E178</f>
        <v>0</v>
      </c>
      <c r="F175" s="160">
        <f>F177+F178</f>
        <v>0</v>
      </c>
      <c r="G175" s="160">
        <f>G177+G178</f>
        <v>0</v>
      </c>
      <c r="H175" s="161">
        <f t="shared" si="71"/>
        <v>0</v>
      </c>
      <c r="I175" s="161">
        <f>I177+I178</f>
        <v>0</v>
      </c>
      <c r="J175" s="161">
        <f>J177+J178</f>
        <v>0</v>
      </c>
      <c r="K175" s="161">
        <f>K177+K178</f>
        <v>0</v>
      </c>
      <c r="L175" s="162">
        <f t="shared" si="68"/>
        <v>0</v>
      </c>
      <c r="M175" s="162">
        <f t="shared" si="69"/>
        <v>0</v>
      </c>
      <c r="N175" s="162">
        <f t="shared" si="69"/>
        <v>0</v>
      </c>
      <c r="O175" s="162">
        <f t="shared" si="69"/>
        <v>0</v>
      </c>
      <c r="P175" s="404"/>
      <c r="Q175" s="189"/>
      <c r="R175" s="91"/>
    </row>
    <row r="176" spans="1:18" ht="17.25" hidden="1" customHeight="1" x14ac:dyDescent="0.25">
      <c r="A176" s="41"/>
      <c r="B176" s="144" t="s">
        <v>194</v>
      </c>
      <c r="C176" s="478"/>
      <c r="D176" s="160"/>
      <c r="E176" s="160"/>
      <c r="F176" s="160"/>
      <c r="G176" s="160"/>
      <c r="H176" s="161"/>
      <c r="I176" s="161"/>
      <c r="J176" s="161"/>
      <c r="K176" s="161"/>
      <c r="L176" s="162"/>
      <c r="M176" s="162"/>
      <c r="N176" s="162"/>
      <c r="O176" s="162"/>
      <c r="P176" s="404"/>
      <c r="Q176" s="189"/>
      <c r="R176" s="91"/>
    </row>
    <row r="177" spans="1:18" hidden="1" x14ac:dyDescent="0.25">
      <c r="A177" s="41"/>
      <c r="B177" s="205" t="s">
        <v>390</v>
      </c>
      <c r="C177" s="208" t="s">
        <v>30</v>
      </c>
      <c r="D177" s="323">
        <f>E177+G177</f>
        <v>0</v>
      </c>
      <c r="E177" s="210"/>
      <c r="F177" s="152"/>
      <c r="G177" s="194"/>
      <c r="H177" s="153">
        <f t="shared" si="71"/>
        <v>0</v>
      </c>
      <c r="I177" s="195"/>
      <c r="J177" s="153"/>
      <c r="K177" s="153"/>
      <c r="L177" s="154">
        <f t="shared" si="68"/>
        <v>0</v>
      </c>
      <c r="M177" s="154">
        <f t="shared" si="69"/>
        <v>0</v>
      </c>
      <c r="N177" s="154">
        <f t="shared" si="69"/>
        <v>0</v>
      </c>
      <c r="O177" s="154">
        <f t="shared" si="69"/>
        <v>0</v>
      </c>
      <c r="P177" s="404"/>
      <c r="Q177" s="189"/>
      <c r="R177" s="91"/>
    </row>
    <row r="178" spans="1:18" s="38" customFormat="1" ht="25.5" hidden="1" x14ac:dyDescent="0.25">
      <c r="A178" s="230"/>
      <c r="B178" s="204" t="s">
        <v>389</v>
      </c>
      <c r="C178" s="209" t="s">
        <v>30</v>
      </c>
      <c r="D178" s="152">
        <f t="shared" si="70"/>
        <v>0</v>
      </c>
      <c r="E178" s="210"/>
      <c r="F178" s="152"/>
      <c r="G178" s="194"/>
      <c r="H178" s="153">
        <f t="shared" si="71"/>
        <v>0</v>
      </c>
      <c r="I178" s="195"/>
      <c r="J178" s="153"/>
      <c r="K178" s="153"/>
      <c r="L178" s="154">
        <f t="shared" si="68"/>
        <v>0</v>
      </c>
      <c r="M178" s="154">
        <f t="shared" si="69"/>
        <v>0</v>
      </c>
      <c r="N178" s="154">
        <f t="shared" si="69"/>
        <v>0</v>
      </c>
      <c r="O178" s="154">
        <f t="shared" si="69"/>
        <v>0</v>
      </c>
      <c r="P178" s="404"/>
      <c r="Q178" s="198"/>
      <c r="R178" s="199"/>
    </row>
    <row r="179" spans="1:18" hidden="1" x14ac:dyDescent="0.25">
      <c r="A179" s="33" t="s">
        <v>129</v>
      </c>
      <c r="B179" s="30" t="s">
        <v>11</v>
      </c>
      <c r="C179" s="477"/>
      <c r="D179" s="152">
        <f t="shared" si="70"/>
        <v>0</v>
      </c>
      <c r="E179" s="152">
        <f>E181+E182</f>
        <v>0</v>
      </c>
      <c r="F179" s="152">
        <f>F181+F182</f>
        <v>0</v>
      </c>
      <c r="G179" s="152">
        <f>G181+G182</f>
        <v>0</v>
      </c>
      <c r="H179" s="153">
        <f t="shared" si="71"/>
        <v>0</v>
      </c>
      <c r="I179" s="153">
        <f>I181+I182</f>
        <v>0</v>
      </c>
      <c r="J179" s="153">
        <f>J181+J182</f>
        <v>0</v>
      </c>
      <c r="K179" s="153">
        <f>K181+K182</f>
        <v>0</v>
      </c>
      <c r="L179" s="154">
        <f t="shared" si="68"/>
        <v>0</v>
      </c>
      <c r="M179" s="154">
        <f t="shared" si="69"/>
        <v>0</v>
      </c>
      <c r="N179" s="154">
        <f t="shared" si="69"/>
        <v>0</v>
      </c>
      <c r="O179" s="154">
        <f t="shared" si="69"/>
        <v>0</v>
      </c>
      <c r="P179" s="404"/>
      <c r="Q179" s="189"/>
      <c r="R179" s="91"/>
    </row>
    <row r="180" spans="1:18" hidden="1" x14ac:dyDescent="0.25">
      <c r="A180" s="41"/>
      <c r="B180" s="144" t="s">
        <v>194</v>
      </c>
      <c r="C180" s="478"/>
      <c r="D180" s="160"/>
      <c r="E180" s="160"/>
      <c r="F180" s="160"/>
      <c r="G180" s="160"/>
      <c r="H180" s="161"/>
      <c r="I180" s="161"/>
      <c r="J180" s="161"/>
      <c r="K180" s="161"/>
      <c r="L180" s="162"/>
      <c r="M180" s="162"/>
      <c r="N180" s="162"/>
      <c r="O180" s="162"/>
      <c r="P180" s="404"/>
      <c r="Q180" s="189"/>
      <c r="R180" s="91"/>
    </row>
    <row r="181" spans="1:18" hidden="1" x14ac:dyDescent="0.25">
      <c r="A181" s="41"/>
      <c r="B181" s="205" t="s">
        <v>390</v>
      </c>
      <c r="C181" s="208" t="s">
        <v>30</v>
      </c>
      <c r="D181" s="323">
        <f>E181+G181</f>
        <v>0</v>
      </c>
      <c r="E181" s="210"/>
      <c r="F181" s="152"/>
      <c r="G181" s="194"/>
      <c r="H181" s="153">
        <f t="shared" si="71"/>
        <v>0</v>
      </c>
      <c r="I181" s="195"/>
      <c r="J181" s="153"/>
      <c r="K181" s="153"/>
      <c r="L181" s="154">
        <f t="shared" si="68"/>
        <v>0</v>
      </c>
      <c r="M181" s="154">
        <f t="shared" si="69"/>
        <v>0</v>
      </c>
      <c r="N181" s="154">
        <f t="shared" si="69"/>
        <v>0</v>
      </c>
      <c r="O181" s="154">
        <f t="shared" si="69"/>
        <v>0</v>
      </c>
      <c r="P181" s="404"/>
      <c r="Q181" s="189"/>
      <c r="R181" s="91"/>
    </row>
    <row r="182" spans="1:18" s="38" customFormat="1" ht="25.5" hidden="1" x14ac:dyDescent="0.25">
      <c r="A182" s="230"/>
      <c r="B182" s="204" t="s">
        <v>389</v>
      </c>
      <c r="C182" s="329" t="s">
        <v>30</v>
      </c>
      <c r="D182" s="152">
        <f t="shared" si="70"/>
        <v>0</v>
      </c>
      <c r="E182" s="210"/>
      <c r="F182" s="152"/>
      <c r="G182" s="194"/>
      <c r="H182" s="153">
        <f t="shared" si="71"/>
        <v>0</v>
      </c>
      <c r="I182" s="195"/>
      <c r="J182" s="153"/>
      <c r="K182" s="153"/>
      <c r="L182" s="154">
        <f t="shared" si="68"/>
        <v>0</v>
      </c>
      <c r="M182" s="154">
        <f t="shared" si="69"/>
        <v>0</v>
      </c>
      <c r="N182" s="154">
        <f t="shared" si="69"/>
        <v>0</v>
      </c>
      <c r="O182" s="154">
        <f t="shared" si="69"/>
        <v>0</v>
      </c>
      <c r="P182" s="404"/>
      <c r="Q182" s="198"/>
      <c r="R182" s="199"/>
    </row>
    <row r="183" spans="1:18" hidden="1" x14ac:dyDescent="0.25">
      <c r="A183" s="33" t="s">
        <v>130</v>
      </c>
      <c r="B183" s="36" t="s">
        <v>15</v>
      </c>
      <c r="C183" s="298" t="s">
        <v>30</v>
      </c>
      <c r="D183" s="152">
        <f t="shared" si="70"/>
        <v>0</v>
      </c>
      <c r="E183" s="213"/>
      <c r="F183" s="152"/>
      <c r="G183" s="213"/>
      <c r="H183" s="153">
        <f t="shared" si="71"/>
        <v>0</v>
      </c>
      <c r="I183" s="214">
        <f>I185+I186</f>
        <v>0</v>
      </c>
      <c r="J183" s="153">
        <f>J185+J186</f>
        <v>0</v>
      </c>
      <c r="K183" s="214">
        <f>K185+K186</f>
        <v>0</v>
      </c>
      <c r="L183" s="215">
        <f t="shared" si="68"/>
        <v>0</v>
      </c>
      <c r="M183" s="154">
        <f t="shared" si="69"/>
        <v>0</v>
      </c>
      <c r="N183" s="215">
        <f t="shared" si="69"/>
        <v>0</v>
      </c>
      <c r="O183" s="154">
        <f t="shared" si="69"/>
        <v>0</v>
      </c>
      <c r="P183" s="404"/>
      <c r="Q183" s="189"/>
      <c r="R183" s="91"/>
    </row>
    <row r="184" spans="1:18" hidden="1" x14ac:dyDescent="0.25">
      <c r="A184" s="41"/>
      <c r="B184" s="144" t="s">
        <v>194</v>
      </c>
      <c r="C184" s="321"/>
      <c r="D184" s="160"/>
      <c r="E184" s="265"/>
      <c r="F184" s="160"/>
      <c r="G184" s="265"/>
      <c r="H184" s="161"/>
      <c r="I184" s="266"/>
      <c r="J184" s="161"/>
      <c r="K184" s="266"/>
      <c r="L184" s="267"/>
      <c r="M184" s="162"/>
      <c r="N184" s="267"/>
      <c r="O184" s="162"/>
      <c r="P184" s="404"/>
      <c r="Q184" s="189"/>
      <c r="R184" s="91"/>
    </row>
    <row r="185" spans="1:18" hidden="1" x14ac:dyDescent="0.25">
      <c r="A185" s="41"/>
      <c r="B185" s="203" t="s">
        <v>390</v>
      </c>
      <c r="C185" s="299" t="s">
        <v>30</v>
      </c>
      <c r="D185" s="160">
        <f t="shared" si="70"/>
        <v>0</v>
      </c>
      <c r="E185" s="265"/>
      <c r="F185" s="160"/>
      <c r="G185" s="265"/>
      <c r="H185" s="161">
        <f t="shared" si="71"/>
        <v>0</v>
      </c>
      <c r="I185" s="266"/>
      <c r="J185" s="161"/>
      <c r="K185" s="266"/>
      <c r="L185" s="267">
        <f t="shared" si="68"/>
        <v>0</v>
      </c>
      <c r="M185" s="162">
        <f t="shared" ref="M185:O237" si="73">E185+I185</f>
        <v>0</v>
      </c>
      <c r="N185" s="267">
        <f t="shared" si="73"/>
        <v>0</v>
      </c>
      <c r="O185" s="162">
        <f t="shared" si="73"/>
        <v>0</v>
      </c>
      <c r="P185" s="404"/>
      <c r="Q185" s="189"/>
      <c r="R185" s="91"/>
    </row>
    <row r="186" spans="1:18" s="38" customFormat="1" ht="25.5" hidden="1" x14ac:dyDescent="0.25">
      <c r="A186" s="230"/>
      <c r="B186" s="328" t="s">
        <v>389</v>
      </c>
      <c r="C186" s="327"/>
      <c r="D186" s="155">
        <f t="shared" si="70"/>
        <v>0</v>
      </c>
      <c r="E186" s="324"/>
      <c r="F186" s="155"/>
      <c r="G186" s="324"/>
      <c r="H186" s="156">
        <f t="shared" si="71"/>
        <v>0</v>
      </c>
      <c r="I186" s="295"/>
      <c r="J186" s="156"/>
      <c r="K186" s="295"/>
      <c r="L186" s="296">
        <f t="shared" si="68"/>
        <v>0</v>
      </c>
      <c r="M186" s="157">
        <f t="shared" si="73"/>
        <v>0</v>
      </c>
      <c r="N186" s="296">
        <f t="shared" si="73"/>
        <v>0</v>
      </c>
      <c r="O186" s="157">
        <f t="shared" si="73"/>
        <v>0</v>
      </c>
      <c r="P186" s="404"/>
      <c r="Q186" s="198"/>
      <c r="R186" s="199"/>
    </row>
    <row r="187" spans="1:18" hidden="1" x14ac:dyDescent="0.25">
      <c r="A187" s="33" t="s">
        <v>131</v>
      </c>
      <c r="B187" s="30" t="s">
        <v>27</v>
      </c>
      <c r="C187" s="485"/>
      <c r="D187" s="160">
        <f t="shared" si="70"/>
        <v>0</v>
      </c>
      <c r="E187" s="160">
        <f>E189+E190</f>
        <v>0</v>
      </c>
      <c r="F187" s="160">
        <f>F189+F190</f>
        <v>0</v>
      </c>
      <c r="G187" s="160">
        <f>G189+G190</f>
        <v>0</v>
      </c>
      <c r="H187" s="161">
        <f t="shared" si="71"/>
        <v>0</v>
      </c>
      <c r="I187" s="161">
        <f>I189+I190</f>
        <v>0</v>
      </c>
      <c r="J187" s="161">
        <f>J189+J190</f>
        <v>0</v>
      </c>
      <c r="K187" s="161">
        <f>K189+K190</f>
        <v>0</v>
      </c>
      <c r="L187" s="162">
        <f t="shared" si="68"/>
        <v>0</v>
      </c>
      <c r="M187" s="162">
        <f t="shared" si="73"/>
        <v>0</v>
      </c>
      <c r="N187" s="162">
        <f t="shared" si="73"/>
        <v>0</v>
      </c>
      <c r="O187" s="162">
        <f t="shared" si="73"/>
        <v>0</v>
      </c>
      <c r="P187" s="404"/>
      <c r="Q187" s="189"/>
      <c r="R187" s="91"/>
    </row>
    <row r="188" spans="1:18" hidden="1" x14ac:dyDescent="0.25">
      <c r="A188" s="41"/>
      <c r="B188" s="144" t="s">
        <v>194</v>
      </c>
      <c r="C188" s="478"/>
      <c r="D188" s="160"/>
      <c r="E188" s="160"/>
      <c r="F188" s="160"/>
      <c r="G188" s="160"/>
      <c r="H188" s="161"/>
      <c r="I188" s="161"/>
      <c r="J188" s="161"/>
      <c r="K188" s="161"/>
      <c r="L188" s="162"/>
      <c r="M188" s="162"/>
      <c r="N188" s="162"/>
      <c r="O188" s="162"/>
      <c r="P188" s="404"/>
      <c r="Q188" s="189"/>
      <c r="R188" s="91"/>
    </row>
    <row r="189" spans="1:18" hidden="1" x14ac:dyDescent="0.25">
      <c r="A189" s="41"/>
      <c r="B189" s="205" t="s">
        <v>390</v>
      </c>
      <c r="C189" s="208" t="s">
        <v>30</v>
      </c>
      <c r="D189" s="323">
        <f>E189+G189</f>
        <v>0</v>
      </c>
      <c r="E189" s="210"/>
      <c r="F189" s="152"/>
      <c r="G189" s="194"/>
      <c r="H189" s="153">
        <f t="shared" si="71"/>
        <v>0</v>
      </c>
      <c r="I189" s="195"/>
      <c r="J189" s="153"/>
      <c r="K189" s="153"/>
      <c r="L189" s="154">
        <f t="shared" si="68"/>
        <v>0</v>
      </c>
      <c r="M189" s="154">
        <f t="shared" si="73"/>
        <v>0</v>
      </c>
      <c r="N189" s="154">
        <f t="shared" si="73"/>
        <v>0</v>
      </c>
      <c r="O189" s="154">
        <f t="shared" si="73"/>
        <v>0</v>
      </c>
      <c r="P189" s="404"/>
      <c r="Q189" s="189"/>
      <c r="R189" s="91"/>
    </row>
    <row r="190" spans="1:18" s="38" customFormat="1" ht="25.5" hidden="1" x14ac:dyDescent="0.25">
      <c r="A190" s="230"/>
      <c r="B190" s="204" t="s">
        <v>389</v>
      </c>
      <c r="C190" s="209" t="s">
        <v>30</v>
      </c>
      <c r="D190" s="152">
        <f t="shared" si="70"/>
        <v>0</v>
      </c>
      <c r="E190" s="210"/>
      <c r="F190" s="152"/>
      <c r="G190" s="194"/>
      <c r="H190" s="153">
        <f t="shared" si="71"/>
        <v>0</v>
      </c>
      <c r="I190" s="195"/>
      <c r="J190" s="153"/>
      <c r="K190" s="153"/>
      <c r="L190" s="154">
        <f t="shared" si="68"/>
        <v>0</v>
      </c>
      <c r="M190" s="154">
        <f t="shared" si="73"/>
        <v>0</v>
      </c>
      <c r="N190" s="154">
        <f t="shared" si="73"/>
        <v>0</v>
      </c>
      <c r="O190" s="154">
        <f t="shared" si="73"/>
        <v>0</v>
      </c>
      <c r="P190" s="404"/>
      <c r="Q190" s="198"/>
      <c r="R190" s="199"/>
    </row>
    <row r="191" spans="1:18" hidden="1" x14ac:dyDescent="0.25">
      <c r="A191" s="33" t="s">
        <v>132</v>
      </c>
      <c r="B191" s="30" t="s">
        <v>57</v>
      </c>
      <c r="C191" s="477"/>
      <c r="D191" s="152">
        <f t="shared" si="70"/>
        <v>0</v>
      </c>
      <c r="E191" s="152">
        <f>E193+E194</f>
        <v>0</v>
      </c>
      <c r="F191" s="152">
        <f>F193+F194</f>
        <v>0</v>
      </c>
      <c r="G191" s="152">
        <f>G193+G194</f>
        <v>0</v>
      </c>
      <c r="H191" s="153">
        <f t="shared" si="71"/>
        <v>0</v>
      </c>
      <c r="I191" s="153">
        <f>I193+I194</f>
        <v>0</v>
      </c>
      <c r="J191" s="153">
        <f>J193+J194</f>
        <v>0</v>
      </c>
      <c r="K191" s="153">
        <f>K193+K194</f>
        <v>0</v>
      </c>
      <c r="L191" s="154">
        <f t="shared" si="68"/>
        <v>0</v>
      </c>
      <c r="M191" s="154">
        <f t="shared" si="73"/>
        <v>0</v>
      </c>
      <c r="N191" s="154">
        <f t="shared" si="73"/>
        <v>0</v>
      </c>
      <c r="O191" s="154">
        <f t="shared" si="73"/>
        <v>0</v>
      </c>
      <c r="P191" s="404"/>
      <c r="Q191" s="189"/>
      <c r="R191" s="91"/>
    </row>
    <row r="192" spans="1:18" hidden="1" x14ac:dyDescent="0.25">
      <c r="A192" s="41"/>
      <c r="B192" s="144" t="s">
        <v>194</v>
      </c>
      <c r="C192" s="478"/>
      <c r="D192" s="160"/>
      <c r="E192" s="160"/>
      <c r="F192" s="160"/>
      <c r="G192" s="160"/>
      <c r="H192" s="161"/>
      <c r="I192" s="161"/>
      <c r="J192" s="161"/>
      <c r="K192" s="161"/>
      <c r="L192" s="162"/>
      <c r="M192" s="162"/>
      <c r="N192" s="162"/>
      <c r="O192" s="162"/>
      <c r="P192" s="404"/>
      <c r="Q192" s="189"/>
      <c r="R192" s="91"/>
    </row>
    <row r="193" spans="1:18" hidden="1" x14ac:dyDescent="0.25">
      <c r="A193" s="41"/>
      <c r="B193" s="205" t="s">
        <v>390</v>
      </c>
      <c r="C193" s="208" t="s">
        <v>30</v>
      </c>
      <c r="D193" s="323">
        <f>E193+G193</f>
        <v>0</v>
      </c>
      <c r="E193" s="210"/>
      <c r="F193" s="152"/>
      <c r="G193" s="194"/>
      <c r="H193" s="153">
        <f t="shared" si="71"/>
        <v>0</v>
      </c>
      <c r="I193" s="195"/>
      <c r="J193" s="153"/>
      <c r="K193" s="153"/>
      <c r="L193" s="154">
        <f t="shared" si="68"/>
        <v>0</v>
      </c>
      <c r="M193" s="154">
        <f t="shared" si="73"/>
        <v>0</v>
      </c>
      <c r="N193" s="154">
        <f t="shared" si="73"/>
        <v>0</v>
      </c>
      <c r="O193" s="154">
        <f t="shared" si="73"/>
        <v>0</v>
      </c>
      <c r="P193" s="404"/>
      <c r="Q193" s="189"/>
      <c r="R193" s="91"/>
    </row>
    <row r="194" spans="1:18" s="38" customFormat="1" ht="25.5" hidden="1" x14ac:dyDescent="0.25">
      <c r="A194" s="230"/>
      <c r="B194" s="204" t="s">
        <v>389</v>
      </c>
      <c r="C194" s="209" t="s">
        <v>30</v>
      </c>
      <c r="D194" s="152">
        <f t="shared" si="70"/>
        <v>0</v>
      </c>
      <c r="E194" s="210"/>
      <c r="F194" s="152"/>
      <c r="G194" s="194"/>
      <c r="H194" s="153">
        <f t="shared" si="71"/>
        <v>0</v>
      </c>
      <c r="I194" s="195"/>
      <c r="J194" s="153"/>
      <c r="K194" s="153"/>
      <c r="L194" s="154">
        <f t="shared" si="68"/>
        <v>0</v>
      </c>
      <c r="M194" s="154">
        <f t="shared" si="73"/>
        <v>0</v>
      </c>
      <c r="N194" s="154">
        <f t="shared" si="73"/>
        <v>0</v>
      </c>
      <c r="O194" s="154">
        <f t="shared" si="73"/>
        <v>0</v>
      </c>
      <c r="P194" s="404"/>
      <c r="Q194" s="198"/>
      <c r="R194" s="199"/>
    </row>
    <row r="195" spans="1:18" hidden="1" x14ac:dyDescent="0.25">
      <c r="A195" s="33" t="s">
        <v>163</v>
      </c>
      <c r="B195" s="30" t="s">
        <v>58</v>
      </c>
      <c r="C195" s="477"/>
      <c r="D195" s="152">
        <f t="shared" si="70"/>
        <v>0</v>
      </c>
      <c r="E195" s="152">
        <f>E197+E198</f>
        <v>0</v>
      </c>
      <c r="F195" s="152">
        <f>F197+F198</f>
        <v>0</v>
      </c>
      <c r="G195" s="152">
        <f>G197+G198</f>
        <v>0</v>
      </c>
      <c r="H195" s="153">
        <f t="shared" si="71"/>
        <v>0</v>
      </c>
      <c r="I195" s="153">
        <f>I197+I198</f>
        <v>0</v>
      </c>
      <c r="J195" s="153">
        <f>J197+J198</f>
        <v>0</v>
      </c>
      <c r="K195" s="153">
        <f>K197+K198</f>
        <v>0</v>
      </c>
      <c r="L195" s="154">
        <f t="shared" si="68"/>
        <v>0</v>
      </c>
      <c r="M195" s="154">
        <f t="shared" si="73"/>
        <v>0</v>
      </c>
      <c r="N195" s="154">
        <f t="shared" si="73"/>
        <v>0</v>
      </c>
      <c r="O195" s="154">
        <f t="shared" si="73"/>
        <v>0</v>
      </c>
      <c r="P195" s="404"/>
      <c r="Q195" s="189"/>
      <c r="R195" s="91"/>
    </row>
    <row r="196" spans="1:18" hidden="1" x14ac:dyDescent="0.25">
      <c r="A196" s="41"/>
      <c r="B196" s="144" t="s">
        <v>194</v>
      </c>
      <c r="C196" s="478"/>
      <c r="D196" s="160"/>
      <c r="E196" s="160"/>
      <c r="F196" s="160"/>
      <c r="G196" s="160"/>
      <c r="H196" s="161"/>
      <c r="I196" s="161"/>
      <c r="J196" s="161"/>
      <c r="K196" s="161"/>
      <c r="L196" s="162"/>
      <c r="M196" s="162"/>
      <c r="N196" s="162"/>
      <c r="O196" s="162"/>
      <c r="P196" s="404"/>
      <c r="Q196" s="189"/>
      <c r="R196" s="91"/>
    </row>
    <row r="197" spans="1:18" hidden="1" x14ac:dyDescent="0.25">
      <c r="A197" s="41"/>
      <c r="B197" s="205" t="s">
        <v>390</v>
      </c>
      <c r="C197" s="208" t="s">
        <v>30</v>
      </c>
      <c r="D197" s="323">
        <f>E197+G197</f>
        <v>0</v>
      </c>
      <c r="E197" s="210"/>
      <c r="F197" s="152"/>
      <c r="G197" s="194"/>
      <c r="H197" s="153">
        <f t="shared" si="71"/>
        <v>0</v>
      </c>
      <c r="I197" s="195"/>
      <c r="J197" s="153"/>
      <c r="K197" s="153"/>
      <c r="L197" s="154">
        <f t="shared" si="68"/>
        <v>0</v>
      </c>
      <c r="M197" s="154">
        <f t="shared" si="73"/>
        <v>0</v>
      </c>
      <c r="N197" s="154">
        <f t="shared" si="73"/>
        <v>0</v>
      </c>
      <c r="O197" s="154">
        <f t="shared" si="73"/>
        <v>0</v>
      </c>
      <c r="P197" s="404"/>
      <c r="Q197" s="189"/>
      <c r="R197" s="91"/>
    </row>
    <row r="198" spans="1:18" s="38" customFormat="1" ht="25.5" hidden="1" x14ac:dyDescent="0.25">
      <c r="A198" s="230"/>
      <c r="B198" s="204" t="s">
        <v>389</v>
      </c>
      <c r="C198" s="209" t="s">
        <v>30</v>
      </c>
      <c r="D198" s="152">
        <f t="shared" si="70"/>
        <v>0</v>
      </c>
      <c r="E198" s="210"/>
      <c r="F198" s="152"/>
      <c r="G198" s="194"/>
      <c r="H198" s="153">
        <f t="shared" si="71"/>
        <v>0</v>
      </c>
      <c r="I198" s="195"/>
      <c r="J198" s="153"/>
      <c r="K198" s="153"/>
      <c r="L198" s="154">
        <f t="shared" si="68"/>
        <v>0</v>
      </c>
      <c r="M198" s="154">
        <f t="shared" si="73"/>
        <v>0</v>
      </c>
      <c r="N198" s="154">
        <f t="shared" si="73"/>
        <v>0</v>
      </c>
      <c r="O198" s="154">
        <f t="shared" si="73"/>
        <v>0</v>
      </c>
      <c r="P198" s="404"/>
      <c r="Q198" s="198"/>
      <c r="R198" s="199"/>
    </row>
    <row r="199" spans="1:18" hidden="1" x14ac:dyDescent="0.25">
      <c r="A199" s="33" t="s">
        <v>133</v>
      </c>
      <c r="B199" s="30" t="s">
        <v>396</v>
      </c>
      <c r="C199" s="477"/>
      <c r="D199" s="152">
        <f t="shared" si="70"/>
        <v>0</v>
      </c>
      <c r="E199" s="152">
        <f>E201+E202</f>
        <v>0</v>
      </c>
      <c r="F199" s="152">
        <f>F201+F202</f>
        <v>0</v>
      </c>
      <c r="G199" s="152">
        <f>G201+G202</f>
        <v>0</v>
      </c>
      <c r="H199" s="153">
        <f t="shared" si="71"/>
        <v>0</v>
      </c>
      <c r="I199" s="153">
        <f>I201+I202</f>
        <v>0</v>
      </c>
      <c r="J199" s="153">
        <f>J201+J202</f>
        <v>0</v>
      </c>
      <c r="K199" s="153">
        <f>K201+K202</f>
        <v>0</v>
      </c>
      <c r="L199" s="154">
        <f t="shared" si="68"/>
        <v>0</v>
      </c>
      <c r="M199" s="154">
        <f t="shared" si="73"/>
        <v>0</v>
      </c>
      <c r="N199" s="154">
        <f t="shared" si="73"/>
        <v>0</v>
      </c>
      <c r="O199" s="154">
        <f t="shared" si="73"/>
        <v>0</v>
      </c>
      <c r="P199" s="404"/>
      <c r="Q199" s="189"/>
      <c r="R199" s="91"/>
    </row>
    <row r="200" spans="1:18" hidden="1" x14ac:dyDescent="0.25">
      <c r="A200" s="41"/>
      <c r="B200" s="144" t="s">
        <v>194</v>
      </c>
      <c r="C200" s="478"/>
      <c r="D200" s="160"/>
      <c r="E200" s="160"/>
      <c r="F200" s="160"/>
      <c r="G200" s="160"/>
      <c r="H200" s="161"/>
      <c r="I200" s="161"/>
      <c r="J200" s="161"/>
      <c r="K200" s="161"/>
      <c r="L200" s="162"/>
      <c r="M200" s="162"/>
      <c r="N200" s="162"/>
      <c r="O200" s="162"/>
      <c r="P200" s="404"/>
      <c r="Q200" s="189"/>
      <c r="R200" s="91"/>
    </row>
    <row r="201" spans="1:18" hidden="1" x14ac:dyDescent="0.25">
      <c r="A201" s="41"/>
      <c r="B201" s="205" t="s">
        <v>390</v>
      </c>
      <c r="C201" s="208" t="s">
        <v>30</v>
      </c>
      <c r="D201" s="323">
        <f>E201+G201</f>
        <v>0</v>
      </c>
      <c r="E201" s="210"/>
      <c r="F201" s="152"/>
      <c r="G201" s="194"/>
      <c r="H201" s="153">
        <f t="shared" si="71"/>
        <v>0</v>
      </c>
      <c r="I201" s="195"/>
      <c r="J201" s="153"/>
      <c r="K201" s="153"/>
      <c r="L201" s="154">
        <f t="shared" si="68"/>
        <v>0</v>
      </c>
      <c r="M201" s="154">
        <f t="shared" si="73"/>
        <v>0</v>
      </c>
      <c r="N201" s="154">
        <f t="shared" si="73"/>
        <v>0</v>
      </c>
      <c r="O201" s="154">
        <f t="shared" si="73"/>
        <v>0</v>
      </c>
      <c r="P201" s="404"/>
      <c r="Q201" s="189"/>
      <c r="R201" s="91"/>
    </row>
    <row r="202" spans="1:18" s="38" customFormat="1" ht="25.5" hidden="1" x14ac:dyDescent="0.25">
      <c r="A202" s="230"/>
      <c r="B202" s="204" t="s">
        <v>389</v>
      </c>
      <c r="C202" s="209" t="s">
        <v>30</v>
      </c>
      <c r="D202" s="152">
        <f t="shared" si="70"/>
        <v>0</v>
      </c>
      <c r="E202" s="210"/>
      <c r="F202" s="152"/>
      <c r="G202" s="194"/>
      <c r="H202" s="153">
        <f t="shared" si="71"/>
        <v>0</v>
      </c>
      <c r="I202" s="195"/>
      <c r="J202" s="153"/>
      <c r="K202" s="153"/>
      <c r="L202" s="154">
        <f t="shared" si="68"/>
        <v>0</v>
      </c>
      <c r="M202" s="154">
        <f t="shared" si="73"/>
        <v>0</v>
      </c>
      <c r="N202" s="154">
        <f t="shared" si="73"/>
        <v>0</v>
      </c>
      <c r="O202" s="154">
        <f t="shared" si="73"/>
        <v>0</v>
      </c>
      <c r="P202" s="404"/>
      <c r="Q202" s="198"/>
      <c r="R202" s="199"/>
    </row>
    <row r="203" spans="1:18" hidden="1" x14ac:dyDescent="0.25">
      <c r="A203" s="33" t="s">
        <v>134</v>
      </c>
      <c r="B203" s="30" t="s">
        <v>398</v>
      </c>
      <c r="C203" s="477"/>
      <c r="D203" s="152">
        <f t="shared" si="70"/>
        <v>0</v>
      </c>
      <c r="E203" s="152">
        <f>E205+E206</f>
        <v>0</v>
      </c>
      <c r="F203" s="152">
        <f>F205+F206</f>
        <v>0</v>
      </c>
      <c r="G203" s="152">
        <f>G205+G206</f>
        <v>0</v>
      </c>
      <c r="H203" s="153">
        <f t="shared" si="71"/>
        <v>0</v>
      </c>
      <c r="I203" s="153">
        <f>I205+I206</f>
        <v>0</v>
      </c>
      <c r="J203" s="153">
        <f>J205+J206</f>
        <v>0</v>
      </c>
      <c r="K203" s="153">
        <f>K205+K206</f>
        <v>0</v>
      </c>
      <c r="L203" s="154">
        <f t="shared" si="68"/>
        <v>0</v>
      </c>
      <c r="M203" s="154">
        <f t="shared" si="73"/>
        <v>0</v>
      </c>
      <c r="N203" s="154">
        <f t="shared" si="73"/>
        <v>0</v>
      </c>
      <c r="O203" s="154">
        <f t="shared" si="73"/>
        <v>0</v>
      </c>
      <c r="P203" s="404"/>
      <c r="Q203" s="189"/>
      <c r="R203" s="91"/>
    </row>
    <row r="204" spans="1:18" hidden="1" x14ac:dyDescent="0.25">
      <c r="A204" s="41"/>
      <c r="B204" s="144" t="s">
        <v>194</v>
      </c>
      <c r="C204" s="478"/>
      <c r="D204" s="160"/>
      <c r="E204" s="160"/>
      <c r="F204" s="160"/>
      <c r="G204" s="160"/>
      <c r="H204" s="161"/>
      <c r="I204" s="161"/>
      <c r="J204" s="161"/>
      <c r="K204" s="161"/>
      <c r="L204" s="162"/>
      <c r="M204" s="162"/>
      <c r="N204" s="162"/>
      <c r="O204" s="162"/>
      <c r="P204" s="404"/>
      <c r="Q204" s="189"/>
      <c r="R204" s="91"/>
    </row>
    <row r="205" spans="1:18" hidden="1" x14ac:dyDescent="0.25">
      <c r="A205" s="41"/>
      <c r="B205" s="205" t="s">
        <v>390</v>
      </c>
      <c r="C205" s="208" t="s">
        <v>30</v>
      </c>
      <c r="D205" s="323">
        <f>E205+G205</f>
        <v>0</v>
      </c>
      <c r="E205" s="210"/>
      <c r="F205" s="152"/>
      <c r="G205" s="194"/>
      <c r="H205" s="153">
        <f t="shared" si="71"/>
        <v>0</v>
      </c>
      <c r="I205" s="195"/>
      <c r="J205" s="153"/>
      <c r="K205" s="153"/>
      <c r="L205" s="154">
        <f t="shared" si="68"/>
        <v>0</v>
      </c>
      <c r="M205" s="154">
        <f t="shared" si="73"/>
        <v>0</v>
      </c>
      <c r="N205" s="154">
        <f t="shared" si="73"/>
        <v>0</v>
      </c>
      <c r="O205" s="154">
        <f t="shared" si="73"/>
        <v>0</v>
      </c>
      <c r="P205" s="404"/>
      <c r="Q205" s="189"/>
      <c r="R205" s="91"/>
    </row>
    <row r="206" spans="1:18" s="38" customFormat="1" ht="25.5" hidden="1" x14ac:dyDescent="0.25">
      <c r="A206" s="230"/>
      <c r="B206" s="204" t="s">
        <v>389</v>
      </c>
      <c r="C206" s="209" t="s">
        <v>30</v>
      </c>
      <c r="D206" s="152">
        <f t="shared" si="70"/>
        <v>0</v>
      </c>
      <c r="E206" s="210"/>
      <c r="F206" s="152"/>
      <c r="G206" s="194"/>
      <c r="H206" s="153">
        <f t="shared" si="71"/>
        <v>0</v>
      </c>
      <c r="I206" s="195"/>
      <c r="J206" s="153"/>
      <c r="K206" s="153"/>
      <c r="L206" s="154">
        <f t="shared" si="68"/>
        <v>0</v>
      </c>
      <c r="M206" s="154">
        <f t="shared" si="73"/>
        <v>0</v>
      </c>
      <c r="N206" s="154">
        <f t="shared" si="73"/>
        <v>0</v>
      </c>
      <c r="O206" s="154">
        <f t="shared" si="73"/>
        <v>0</v>
      </c>
      <c r="P206" s="404"/>
      <c r="Q206" s="198"/>
      <c r="R206" s="199"/>
    </row>
    <row r="207" spans="1:18" hidden="1" x14ac:dyDescent="0.25">
      <c r="A207" s="33" t="s">
        <v>135</v>
      </c>
      <c r="B207" s="30" t="s">
        <v>67</v>
      </c>
      <c r="C207" s="477"/>
      <c r="D207" s="152">
        <f t="shared" si="70"/>
        <v>0</v>
      </c>
      <c r="E207" s="152">
        <f>E209+E210</f>
        <v>0</v>
      </c>
      <c r="F207" s="152">
        <f>F209+F210</f>
        <v>0</v>
      </c>
      <c r="G207" s="152">
        <f>G209+G210</f>
        <v>0</v>
      </c>
      <c r="H207" s="153">
        <f t="shared" si="71"/>
        <v>0</v>
      </c>
      <c r="I207" s="153">
        <f>I209+I210</f>
        <v>0</v>
      </c>
      <c r="J207" s="153">
        <f>J209+J210</f>
        <v>0</v>
      </c>
      <c r="K207" s="153">
        <f>K209+K210</f>
        <v>0</v>
      </c>
      <c r="L207" s="154">
        <f t="shared" si="68"/>
        <v>0</v>
      </c>
      <c r="M207" s="154">
        <f t="shared" si="73"/>
        <v>0</v>
      </c>
      <c r="N207" s="154">
        <f t="shared" si="73"/>
        <v>0</v>
      </c>
      <c r="O207" s="154">
        <f t="shared" si="73"/>
        <v>0</v>
      </c>
      <c r="P207" s="404"/>
      <c r="Q207" s="189"/>
      <c r="R207" s="91"/>
    </row>
    <row r="208" spans="1:18" hidden="1" x14ac:dyDescent="0.25">
      <c r="A208" s="41"/>
      <c r="B208" s="144" t="s">
        <v>194</v>
      </c>
      <c r="C208" s="478"/>
      <c r="D208" s="160"/>
      <c r="E208" s="160"/>
      <c r="F208" s="160"/>
      <c r="G208" s="160"/>
      <c r="H208" s="161"/>
      <c r="I208" s="161"/>
      <c r="J208" s="161"/>
      <c r="K208" s="161"/>
      <c r="L208" s="162"/>
      <c r="M208" s="162"/>
      <c r="N208" s="162"/>
      <c r="O208" s="162"/>
      <c r="P208" s="404"/>
      <c r="Q208" s="189"/>
      <c r="R208" s="91"/>
    </row>
    <row r="209" spans="1:18" hidden="1" x14ac:dyDescent="0.25">
      <c r="A209" s="41"/>
      <c r="B209" s="205" t="s">
        <v>390</v>
      </c>
      <c r="C209" s="208" t="s">
        <v>30</v>
      </c>
      <c r="D209" s="323">
        <f>E209+G209</f>
        <v>0</v>
      </c>
      <c r="E209" s="210"/>
      <c r="F209" s="152"/>
      <c r="G209" s="194"/>
      <c r="H209" s="153">
        <f t="shared" si="71"/>
        <v>0</v>
      </c>
      <c r="I209" s="195"/>
      <c r="J209" s="153"/>
      <c r="K209" s="153"/>
      <c r="L209" s="154">
        <f t="shared" si="68"/>
        <v>0</v>
      </c>
      <c r="M209" s="154">
        <f t="shared" si="73"/>
        <v>0</v>
      </c>
      <c r="N209" s="154">
        <f t="shared" si="73"/>
        <v>0</v>
      </c>
      <c r="O209" s="154">
        <f t="shared" si="73"/>
        <v>0</v>
      </c>
      <c r="P209" s="404"/>
      <c r="Q209" s="189"/>
      <c r="R209" s="91"/>
    </row>
    <row r="210" spans="1:18" s="38" customFormat="1" ht="25.5" hidden="1" x14ac:dyDescent="0.25">
      <c r="A210" s="230"/>
      <c r="B210" s="204" t="s">
        <v>389</v>
      </c>
      <c r="C210" s="209" t="s">
        <v>30</v>
      </c>
      <c r="D210" s="152">
        <f t="shared" si="70"/>
        <v>0</v>
      </c>
      <c r="E210" s="210"/>
      <c r="F210" s="152"/>
      <c r="G210" s="194"/>
      <c r="H210" s="153">
        <f t="shared" si="71"/>
        <v>0</v>
      </c>
      <c r="I210" s="195"/>
      <c r="J210" s="153"/>
      <c r="K210" s="153"/>
      <c r="L210" s="154">
        <f t="shared" si="68"/>
        <v>0</v>
      </c>
      <c r="M210" s="154">
        <f t="shared" si="73"/>
        <v>0</v>
      </c>
      <c r="N210" s="154">
        <f t="shared" si="73"/>
        <v>0</v>
      </c>
      <c r="O210" s="154">
        <f t="shared" si="73"/>
        <v>0</v>
      </c>
      <c r="P210" s="404"/>
      <c r="Q210" s="198"/>
      <c r="R210" s="199"/>
    </row>
    <row r="211" spans="1:18" hidden="1" x14ac:dyDescent="0.25">
      <c r="A211" s="33" t="s">
        <v>136</v>
      </c>
      <c r="B211" s="30" t="s">
        <v>154</v>
      </c>
      <c r="C211" s="477"/>
      <c r="D211" s="152">
        <f t="shared" si="70"/>
        <v>0</v>
      </c>
      <c r="E211" s="152">
        <f>E213+E214</f>
        <v>0</v>
      </c>
      <c r="F211" s="152">
        <f>F213+F214</f>
        <v>0</v>
      </c>
      <c r="G211" s="152">
        <f>G213+G214</f>
        <v>0</v>
      </c>
      <c r="H211" s="153">
        <f t="shared" si="71"/>
        <v>0</v>
      </c>
      <c r="I211" s="153">
        <f>I213+I214</f>
        <v>0</v>
      </c>
      <c r="J211" s="153">
        <f>J213+J214</f>
        <v>0</v>
      </c>
      <c r="K211" s="153">
        <f>K213+K214</f>
        <v>0</v>
      </c>
      <c r="L211" s="154">
        <f t="shared" si="68"/>
        <v>0</v>
      </c>
      <c r="M211" s="154">
        <f t="shared" si="73"/>
        <v>0</v>
      </c>
      <c r="N211" s="154">
        <f t="shared" si="73"/>
        <v>0</v>
      </c>
      <c r="O211" s="154">
        <f t="shared" si="73"/>
        <v>0</v>
      </c>
      <c r="P211" s="404"/>
      <c r="Q211" s="189"/>
      <c r="R211" s="91"/>
    </row>
    <row r="212" spans="1:18" hidden="1" x14ac:dyDescent="0.25">
      <c r="A212" s="41"/>
      <c r="B212" s="144" t="s">
        <v>194</v>
      </c>
      <c r="C212" s="478"/>
      <c r="D212" s="160"/>
      <c r="E212" s="160"/>
      <c r="F212" s="160"/>
      <c r="G212" s="160"/>
      <c r="H212" s="161"/>
      <c r="I212" s="161"/>
      <c r="J212" s="161"/>
      <c r="K212" s="161"/>
      <c r="L212" s="162"/>
      <c r="M212" s="162"/>
      <c r="N212" s="162"/>
      <c r="O212" s="162"/>
      <c r="P212" s="404"/>
      <c r="Q212" s="189"/>
      <c r="R212" s="91"/>
    </row>
    <row r="213" spans="1:18" hidden="1" x14ac:dyDescent="0.25">
      <c r="A213" s="41"/>
      <c r="B213" s="205" t="s">
        <v>390</v>
      </c>
      <c r="C213" s="208" t="s">
        <v>30</v>
      </c>
      <c r="D213" s="323">
        <f>E213+G213</f>
        <v>0</v>
      </c>
      <c r="E213" s="210"/>
      <c r="F213" s="152"/>
      <c r="G213" s="194"/>
      <c r="H213" s="153">
        <f t="shared" si="71"/>
        <v>0</v>
      </c>
      <c r="I213" s="195"/>
      <c r="J213" s="153"/>
      <c r="K213" s="153"/>
      <c r="L213" s="154">
        <f t="shared" si="68"/>
        <v>0</v>
      </c>
      <c r="M213" s="154">
        <f t="shared" si="73"/>
        <v>0</v>
      </c>
      <c r="N213" s="154">
        <f t="shared" si="73"/>
        <v>0</v>
      </c>
      <c r="O213" s="154">
        <f t="shared" si="73"/>
        <v>0</v>
      </c>
      <c r="P213" s="404"/>
      <c r="Q213" s="189"/>
      <c r="R213" s="91"/>
    </row>
    <row r="214" spans="1:18" s="38" customFormat="1" ht="25.5" hidden="1" x14ac:dyDescent="0.25">
      <c r="A214" s="230"/>
      <c r="B214" s="204" t="s">
        <v>389</v>
      </c>
      <c r="C214" s="209" t="s">
        <v>30</v>
      </c>
      <c r="D214" s="152">
        <f t="shared" si="70"/>
        <v>0</v>
      </c>
      <c r="E214" s="210"/>
      <c r="F214" s="152"/>
      <c r="G214" s="194"/>
      <c r="H214" s="153">
        <f t="shared" si="71"/>
        <v>0</v>
      </c>
      <c r="I214" s="195"/>
      <c r="J214" s="153"/>
      <c r="K214" s="153"/>
      <c r="L214" s="154">
        <f t="shared" si="68"/>
        <v>0</v>
      </c>
      <c r="M214" s="154">
        <f t="shared" si="73"/>
        <v>0</v>
      </c>
      <c r="N214" s="154">
        <f t="shared" si="73"/>
        <v>0</v>
      </c>
      <c r="O214" s="154">
        <f t="shared" si="73"/>
        <v>0</v>
      </c>
      <c r="P214" s="404"/>
      <c r="Q214" s="198"/>
      <c r="R214" s="199"/>
    </row>
    <row r="215" spans="1:18" hidden="1" x14ac:dyDescent="0.25">
      <c r="A215" s="33" t="s">
        <v>137</v>
      </c>
      <c r="B215" s="30" t="s">
        <v>28</v>
      </c>
      <c r="C215" s="477"/>
      <c r="D215" s="152">
        <f t="shared" si="70"/>
        <v>0</v>
      </c>
      <c r="E215" s="152">
        <f>E217+E218</f>
        <v>0</v>
      </c>
      <c r="F215" s="152">
        <f>F217+F218</f>
        <v>0</v>
      </c>
      <c r="G215" s="152">
        <f>G217+G218</f>
        <v>0</v>
      </c>
      <c r="H215" s="153">
        <f t="shared" si="71"/>
        <v>0</v>
      </c>
      <c r="I215" s="153">
        <f>I217+I218</f>
        <v>0</v>
      </c>
      <c r="J215" s="153">
        <f>J217+J218</f>
        <v>0</v>
      </c>
      <c r="K215" s="153">
        <f>K217+K218</f>
        <v>0</v>
      </c>
      <c r="L215" s="154">
        <f t="shared" si="68"/>
        <v>0</v>
      </c>
      <c r="M215" s="154">
        <f t="shared" si="73"/>
        <v>0</v>
      </c>
      <c r="N215" s="154">
        <f t="shared" si="73"/>
        <v>0</v>
      </c>
      <c r="O215" s="154">
        <f t="shared" si="73"/>
        <v>0</v>
      </c>
      <c r="P215" s="404"/>
      <c r="Q215" s="189"/>
      <c r="R215" s="91"/>
    </row>
    <row r="216" spans="1:18" hidden="1" x14ac:dyDescent="0.25">
      <c r="A216" s="41"/>
      <c r="B216" s="144" t="s">
        <v>194</v>
      </c>
      <c r="C216" s="478"/>
      <c r="D216" s="160"/>
      <c r="E216" s="160"/>
      <c r="F216" s="160"/>
      <c r="G216" s="160"/>
      <c r="H216" s="161"/>
      <c r="I216" s="161"/>
      <c r="J216" s="161"/>
      <c r="K216" s="161"/>
      <c r="L216" s="162"/>
      <c r="M216" s="162"/>
      <c r="N216" s="162"/>
      <c r="O216" s="162"/>
      <c r="P216" s="404"/>
      <c r="Q216" s="189"/>
      <c r="R216" s="91"/>
    </row>
    <row r="217" spans="1:18" hidden="1" x14ac:dyDescent="0.25">
      <c r="A217" s="41"/>
      <c r="B217" s="205" t="s">
        <v>390</v>
      </c>
      <c r="C217" s="208" t="s">
        <v>30</v>
      </c>
      <c r="D217" s="323">
        <f>E217+G217</f>
        <v>0</v>
      </c>
      <c r="E217" s="210"/>
      <c r="F217" s="152"/>
      <c r="G217" s="194"/>
      <c r="H217" s="153">
        <f t="shared" si="71"/>
        <v>0</v>
      </c>
      <c r="I217" s="195"/>
      <c r="J217" s="153"/>
      <c r="K217" s="153"/>
      <c r="L217" s="154">
        <f t="shared" si="68"/>
        <v>0</v>
      </c>
      <c r="M217" s="154">
        <f t="shared" si="73"/>
        <v>0</v>
      </c>
      <c r="N217" s="154">
        <f t="shared" si="73"/>
        <v>0</v>
      </c>
      <c r="O217" s="154">
        <f t="shared" si="73"/>
        <v>0</v>
      </c>
      <c r="P217" s="404"/>
      <c r="Q217" s="189"/>
      <c r="R217" s="91"/>
    </row>
    <row r="218" spans="1:18" s="38" customFormat="1" ht="25.5" hidden="1" x14ac:dyDescent="0.25">
      <c r="A218" s="230"/>
      <c r="B218" s="204" t="s">
        <v>389</v>
      </c>
      <c r="C218" s="209" t="s">
        <v>30</v>
      </c>
      <c r="D218" s="152">
        <f t="shared" si="70"/>
        <v>0</v>
      </c>
      <c r="E218" s="210"/>
      <c r="F218" s="152"/>
      <c r="G218" s="194"/>
      <c r="H218" s="153">
        <f t="shared" si="71"/>
        <v>0</v>
      </c>
      <c r="I218" s="195"/>
      <c r="J218" s="153"/>
      <c r="K218" s="153"/>
      <c r="L218" s="154">
        <f t="shared" si="68"/>
        <v>0</v>
      </c>
      <c r="M218" s="154">
        <f t="shared" si="73"/>
        <v>0</v>
      </c>
      <c r="N218" s="154">
        <f t="shared" si="73"/>
        <v>0</v>
      </c>
      <c r="O218" s="154">
        <f t="shared" si="73"/>
        <v>0</v>
      </c>
      <c r="P218" s="404"/>
      <c r="Q218" s="198"/>
      <c r="R218" s="199"/>
    </row>
    <row r="219" spans="1:18" hidden="1" x14ac:dyDescent="0.25">
      <c r="A219" s="33" t="s">
        <v>138</v>
      </c>
      <c r="B219" s="30" t="s">
        <v>29</v>
      </c>
      <c r="C219" s="477"/>
      <c r="D219" s="152">
        <f t="shared" si="70"/>
        <v>0</v>
      </c>
      <c r="E219" s="152">
        <f>E221+E222</f>
        <v>0</v>
      </c>
      <c r="F219" s="152">
        <f>F221+F222</f>
        <v>0</v>
      </c>
      <c r="G219" s="152">
        <f>G221+G222</f>
        <v>0</v>
      </c>
      <c r="H219" s="153">
        <f t="shared" si="71"/>
        <v>0</v>
      </c>
      <c r="I219" s="153">
        <f>I221+I222</f>
        <v>0</v>
      </c>
      <c r="J219" s="153">
        <f>J221+J222</f>
        <v>0</v>
      </c>
      <c r="K219" s="153">
        <f>K221+K222</f>
        <v>0</v>
      </c>
      <c r="L219" s="154">
        <f t="shared" si="68"/>
        <v>0</v>
      </c>
      <c r="M219" s="154">
        <f t="shared" si="73"/>
        <v>0</v>
      </c>
      <c r="N219" s="154">
        <f t="shared" si="73"/>
        <v>0</v>
      </c>
      <c r="O219" s="154">
        <f t="shared" si="73"/>
        <v>0</v>
      </c>
      <c r="P219" s="404"/>
      <c r="Q219" s="189"/>
      <c r="R219" s="91"/>
    </row>
    <row r="220" spans="1:18" hidden="1" x14ac:dyDescent="0.25">
      <c r="A220" s="41"/>
      <c r="B220" s="144" t="s">
        <v>194</v>
      </c>
      <c r="C220" s="478"/>
      <c r="D220" s="160"/>
      <c r="E220" s="160"/>
      <c r="F220" s="160"/>
      <c r="G220" s="160"/>
      <c r="H220" s="161"/>
      <c r="I220" s="161"/>
      <c r="J220" s="161"/>
      <c r="K220" s="161"/>
      <c r="L220" s="162"/>
      <c r="M220" s="162"/>
      <c r="N220" s="162"/>
      <c r="O220" s="162"/>
      <c r="P220" s="404"/>
      <c r="Q220" s="189"/>
      <c r="R220" s="91"/>
    </row>
    <row r="221" spans="1:18" hidden="1" x14ac:dyDescent="0.25">
      <c r="A221" s="41"/>
      <c r="B221" s="205" t="s">
        <v>390</v>
      </c>
      <c r="C221" s="208" t="s">
        <v>30</v>
      </c>
      <c r="D221" s="323">
        <f>E221+G221</f>
        <v>0</v>
      </c>
      <c r="E221" s="210"/>
      <c r="F221" s="152"/>
      <c r="G221" s="194"/>
      <c r="H221" s="153">
        <f t="shared" si="71"/>
        <v>0</v>
      </c>
      <c r="I221" s="195"/>
      <c r="J221" s="153"/>
      <c r="K221" s="153"/>
      <c r="L221" s="154">
        <f t="shared" si="68"/>
        <v>0</v>
      </c>
      <c r="M221" s="154">
        <f t="shared" si="73"/>
        <v>0</v>
      </c>
      <c r="N221" s="154">
        <f t="shared" si="73"/>
        <v>0</v>
      </c>
      <c r="O221" s="154">
        <f t="shared" si="73"/>
        <v>0</v>
      </c>
      <c r="P221" s="404"/>
      <c r="Q221" s="189"/>
      <c r="R221" s="91"/>
    </row>
    <row r="222" spans="1:18" s="38" customFormat="1" ht="25.5" hidden="1" x14ac:dyDescent="0.25">
      <c r="A222" s="230"/>
      <c r="B222" s="204" t="s">
        <v>389</v>
      </c>
      <c r="C222" s="209" t="s">
        <v>30</v>
      </c>
      <c r="D222" s="152">
        <f t="shared" si="70"/>
        <v>0</v>
      </c>
      <c r="E222" s="210"/>
      <c r="F222" s="152"/>
      <c r="G222" s="194"/>
      <c r="H222" s="65">
        <f t="shared" si="71"/>
        <v>0</v>
      </c>
      <c r="I222" s="65"/>
      <c r="J222" s="65"/>
      <c r="K222" s="65"/>
      <c r="L222" s="66">
        <f t="shared" si="68"/>
        <v>0</v>
      </c>
      <c r="M222" s="66">
        <f t="shared" si="73"/>
        <v>0</v>
      </c>
      <c r="N222" s="66">
        <f t="shared" si="73"/>
        <v>0</v>
      </c>
      <c r="O222" s="66">
        <f t="shared" si="73"/>
        <v>0</v>
      </c>
      <c r="P222" s="404"/>
      <c r="Q222" s="198"/>
      <c r="R222" s="199"/>
    </row>
    <row r="223" spans="1:18" hidden="1" x14ac:dyDescent="0.25">
      <c r="A223" s="33" t="s">
        <v>139</v>
      </c>
      <c r="B223" s="30" t="s">
        <v>64</v>
      </c>
      <c r="C223" s="554" t="s">
        <v>30</v>
      </c>
      <c r="D223" s="152">
        <f t="shared" si="70"/>
        <v>0</v>
      </c>
      <c r="E223" s="210"/>
      <c r="F223" s="152"/>
      <c r="G223" s="194"/>
      <c r="H223" s="153">
        <f t="shared" si="71"/>
        <v>0</v>
      </c>
      <c r="I223" s="195"/>
      <c r="J223" s="153"/>
      <c r="K223" s="153"/>
      <c r="L223" s="154">
        <f t="shared" si="68"/>
        <v>0</v>
      </c>
      <c r="M223" s="154">
        <f t="shared" si="73"/>
        <v>0</v>
      </c>
      <c r="N223" s="154">
        <f t="shared" si="73"/>
        <v>0</v>
      </c>
      <c r="O223" s="154">
        <f t="shared" si="73"/>
        <v>0</v>
      </c>
      <c r="P223" s="404"/>
      <c r="Q223" s="189"/>
      <c r="R223" s="91"/>
    </row>
    <row r="224" spans="1:18" hidden="1" x14ac:dyDescent="0.25">
      <c r="A224" s="41"/>
      <c r="B224" s="205" t="s">
        <v>390</v>
      </c>
      <c r="C224" s="555"/>
      <c r="D224" s="155" t="s">
        <v>173</v>
      </c>
      <c r="E224" s="211"/>
      <c r="F224" s="155"/>
      <c r="G224" s="196"/>
      <c r="H224" s="156">
        <f t="shared" si="71"/>
        <v>0</v>
      </c>
      <c r="I224" s="197"/>
      <c r="J224" s="156"/>
      <c r="K224" s="156"/>
      <c r="L224" s="157"/>
      <c r="M224" s="157"/>
      <c r="N224" s="157"/>
      <c r="O224" s="157"/>
      <c r="P224" s="404"/>
      <c r="Q224" s="189"/>
      <c r="R224" s="91"/>
    </row>
    <row r="225" spans="1:18" x14ac:dyDescent="0.25">
      <c r="A225" s="480" t="s">
        <v>110</v>
      </c>
      <c r="B225" s="22" t="s">
        <v>179</v>
      </c>
      <c r="C225" s="212"/>
      <c r="D225" s="24">
        <f t="shared" ref="D225:O225" si="74">D169+D171+D175+D179+D183+D187+D191+D195+D199+D203+D207+D211+D215+D219+D223</f>
        <v>0</v>
      </c>
      <c r="E225" s="24">
        <f t="shared" si="74"/>
        <v>0</v>
      </c>
      <c r="F225" s="24">
        <f t="shared" si="74"/>
        <v>0</v>
      </c>
      <c r="G225" s="24">
        <f t="shared" si="74"/>
        <v>0</v>
      </c>
      <c r="H225" s="207">
        <f t="shared" si="74"/>
        <v>1571</v>
      </c>
      <c r="I225" s="207">
        <f t="shared" si="74"/>
        <v>0</v>
      </c>
      <c r="J225" s="207">
        <f t="shared" si="74"/>
        <v>0</v>
      </c>
      <c r="K225" s="207">
        <f t="shared" si="74"/>
        <v>1571</v>
      </c>
      <c r="L225" s="22">
        <f t="shared" si="74"/>
        <v>1571</v>
      </c>
      <c r="M225" s="22">
        <f t="shared" si="74"/>
        <v>0</v>
      </c>
      <c r="N225" s="22">
        <f t="shared" si="74"/>
        <v>0</v>
      </c>
      <c r="O225" s="22">
        <f t="shared" si="74"/>
        <v>1571</v>
      </c>
      <c r="P225" s="405"/>
    </row>
    <row r="226" spans="1:18" ht="15.95" customHeight="1" x14ac:dyDescent="0.25">
      <c r="A226" s="41" t="s">
        <v>157</v>
      </c>
      <c r="B226" s="513" t="s">
        <v>68</v>
      </c>
      <c r="C226" s="514"/>
      <c r="D226" s="514"/>
      <c r="E226" s="514"/>
      <c r="F226" s="514"/>
      <c r="G226" s="514"/>
      <c r="H226" s="514"/>
      <c r="I226" s="514"/>
      <c r="J226" s="514"/>
      <c r="K226" s="514"/>
      <c r="L226" s="514"/>
      <c r="M226" s="514"/>
      <c r="N226" s="514"/>
      <c r="O226" s="515"/>
      <c r="P226" s="386"/>
    </row>
    <row r="227" spans="1:18" ht="19.5" hidden="1" customHeight="1" x14ac:dyDescent="0.25">
      <c r="A227" s="414" t="s">
        <v>183</v>
      </c>
      <c r="B227" s="30" t="s">
        <v>20</v>
      </c>
      <c r="C227" s="374"/>
      <c r="D227" s="152">
        <f>E227+G227</f>
        <v>0</v>
      </c>
      <c r="E227" s="152">
        <f>E229+E230</f>
        <v>0</v>
      </c>
      <c r="F227" s="152">
        <f t="shared" ref="F227:G227" si="75">F229+F230</f>
        <v>0</v>
      </c>
      <c r="G227" s="152">
        <f t="shared" si="75"/>
        <v>0</v>
      </c>
      <c r="H227" s="153">
        <f>I227+K227</f>
        <v>0</v>
      </c>
      <c r="I227" s="153">
        <f>I229+I230</f>
        <v>0</v>
      </c>
      <c r="J227" s="153">
        <f>J229+J230</f>
        <v>0</v>
      </c>
      <c r="K227" s="214">
        <f>K229+K230</f>
        <v>0</v>
      </c>
      <c r="L227" s="154">
        <f>M227+O227</f>
        <v>0</v>
      </c>
      <c r="M227" s="215">
        <f t="shared" ref="M227:O231" si="76">E227+I227</f>
        <v>0</v>
      </c>
      <c r="N227" s="154">
        <f t="shared" si="76"/>
        <v>0</v>
      </c>
      <c r="O227" s="201">
        <f t="shared" si="76"/>
        <v>0</v>
      </c>
      <c r="P227" s="404"/>
    </row>
    <row r="228" spans="1:18" ht="19.5" hidden="1" customHeight="1" x14ac:dyDescent="0.25">
      <c r="A228" s="227"/>
      <c r="B228" s="364" t="s">
        <v>194</v>
      </c>
      <c r="C228" s="375"/>
      <c r="D228" s="160"/>
      <c r="E228" s="155"/>
      <c r="F228" s="155"/>
      <c r="G228" s="155"/>
      <c r="H228" s="161"/>
      <c r="I228" s="266"/>
      <c r="J228" s="161"/>
      <c r="K228" s="266"/>
      <c r="L228" s="162"/>
      <c r="M228" s="267"/>
      <c r="N228" s="162"/>
      <c r="O228" s="269"/>
      <c r="P228" s="404"/>
    </row>
    <row r="229" spans="1:18" ht="39" hidden="1" x14ac:dyDescent="0.25">
      <c r="A229" s="227"/>
      <c r="B229" s="488" t="s">
        <v>399</v>
      </c>
      <c r="C229" s="465" t="s">
        <v>24</v>
      </c>
      <c r="D229" s="64">
        <f>E229+G229</f>
        <v>0</v>
      </c>
      <c r="E229" s="64"/>
      <c r="F229" s="64"/>
      <c r="G229" s="64"/>
      <c r="H229" s="65">
        <f>I229+K229</f>
        <v>0</v>
      </c>
      <c r="I229" s="65"/>
      <c r="J229" s="65"/>
      <c r="K229" s="65"/>
      <c r="L229" s="66">
        <f>M229+O229</f>
        <v>0</v>
      </c>
      <c r="M229" s="66">
        <f t="shared" si="76"/>
        <v>0</v>
      </c>
      <c r="N229" s="66">
        <f t="shared" si="76"/>
        <v>0</v>
      </c>
      <c r="O229" s="66">
        <f t="shared" si="76"/>
        <v>0</v>
      </c>
      <c r="P229" s="404"/>
    </row>
    <row r="230" spans="1:18" ht="26.25" hidden="1" x14ac:dyDescent="0.25">
      <c r="A230" s="303"/>
      <c r="B230" s="373" t="s">
        <v>445</v>
      </c>
      <c r="C230" s="376">
        <v>10</v>
      </c>
      <c r="D230" s="64">
        <f>E230+G230</f>
        <v>0</v>
      </c>
      <c r="E230" s="64"/>
      <c r="F230" s="64"/>
      <c r="G230" s="64"/>
      <c r="H230" s="65">
        <f>I230+K230</f>
        <v>0</v>
      </c>
      <c r="I230" s="65"/>
      <c r="J230" s="65"/>
      <c r="K230" s="65"/>
      <c r="L230" s="66">
        <f>M230+O230</f>
        <v>0</v>
      </c>
      <c r="M230" s="66">
        <f t="shared" si="76"/>
        <v>0</v>
      </c>
      <c r="N230" s="66">
        <f t="shared" si="76"/>
        <v>0</v>
      </c>
      <c r="O230" s="66">
        <f t="shared" si="76"/>
        <v>0</v>
      </c>
      <c r="P230" s="404"/>
    </row>
    <row r="231" spans="1:18" s="38" customFormat="1" hidden="1" x14ac:dyDescent="0.25">
      <c r="A231" s="33" t="s">
        <v>184</v>
      </c>
      <c r="B231" s="27" t="s">
        <v>52</v>
      </c>
      <c r="C231" s="556" t="s">
        <v>24</v>
      </c>
      <c r="D231" s="323">
        <f>E231+G231</f>
        <v>0</v>
      </c>
      <c r="E231" s="265"/>
      <c r="F231" s="160"/>
      <c r="G231" s="265"/>
      <c r="H231" s="161">
        <f>I231+K231</f>
        <v>0</v>
      </c>
      <c r="I231" s="266"/>
      <c r="J231" s="161"/>
      <c r="K231" s="266"/>
      <c r="L231" s="162">
        <f>M231+O231</f>
        <v>0</v>
      </c>
      <c r="M231" s="267">
        <f t="shared" si="76"/>
        <v>0</v>
      </c>
      <c r="N231" s="162">
        <f t="shared" si="76"/>
        <v>0</v>
      </c>
      <c r="O231" s="269">
        <f t="shared" si="76"/>
        <v>0</v>
      </c>
      <c r="P231" s="404"/>
      <c r="Q231" s="2"/>
      <c r="R231" s="2"/>
    </row>
    <row r="232" spans="1:18" s="38" customFormat="1" hidden="1" x14ac:dyDescent="0.25">
      <c r="A232" s="230"/>
      <c r="B232" s="205" t="s">
        <v>390</v>
      </c>
      <c r="C232" s="556"/>
      <c r="D232" s="160"/>
      <c r="E232" s="160"/>
      <c r="F232" s="160"/>
      <c r="G232" s="265"/>
      <c r="H232" s="161"/>
      <c r="I232" s="266"/>
      <c r="J232" s="161"/>
      <c r="K232" s="266"/>
      <c r="L232" s="162"/>
      <c r="M232" s="267"/>
      <c r="N232" s="162"/>
      <c r="O232" s="269"/>
      <c r="P232" s="404"/>
      <c r="Q232" s="2"/>
      <c r="R232" s="2"/>
    </row>
    <row r="233" spans="1:18" s="38" customFormat="1" hidden="1" x14ac:dyDescent="0.25">
      <c r="A233" s="33" t="s">
        <v>185</v>
      </c>
      <c r="B233" s="30" t="s">
        <v>53</v>
      </c>
      <c r="C233" s="559" t="s">
        <v>24</v>
      </c>
      <c r="D233" s="323">
        <f>E233+G233</f>
        <v>0</v>
      </c>
      <c r="E233" s="152">
        <f>E235+E236</f>
        <v>0</v>
      </c>
      <c r="F233" s="152">
        <f t="shared" ref="F233:G233" si="77">F235+F236</f>
        <v>0</v>
      </c>
      <c r="G233" s="213">
        <f t="shared" si="77"/>
        <v>0</v>
      </c>
      <c r="H233" s="153">
        <f>I233+K233</f>
        <v>0</v>
      </c>
      <c r="I233" s="153">
        <f>I235+I236</f>
        <v>0</v>
      </c>
      <c r="J233" s="153">
        <f t="shared" ref="J233:K233" si="78">J235+J236</f>
        <v>0</v>
      </c>
      <c r="K233" s="214">
        <f t="shared" si="78"/>
        <v>0</v>
      </c>
      <c r="L233" s="154">
        <f>M233+O233</f>
        <v>0</v>
      </c>
      <c r="M233" s="215">
        <f t="shared" ref="M233:O233" si="79">E233+I233</f>
        <v>0</v>
      </c>
      <c r="N233" s="154">
        <f t="shared" si="79"/>
        <v>0</v>
      </c>
      <c r="O233" s="201">
        <f t="shared" si="79"/>
        <v>0</v>
      </c>
      <c r="P233" s="404"/>
      <c r="Q233" s="2"/>
      <c r="R233" s="2"/>
    </row>
    <row r="234" spans="1:18" s="38" customFormat="1" hidden="1" x14ac:dyDescent="0.25">
      <c r="A234" s="41"/>
      <c r="B234" s="144" t="s">
        <v>194</v>
      </c>
      <c r="C234" s="556"/>
      <c r="D234" s="371"/>
      <c r="E234" s="155"/>
      <c r="F234" s="155"/>
      <c r="G234" s="265"/>
      <c r="H234" s="161"/>
      <c r="I234" s="156"/>
      <c r="J234" s="156"/>
      <c r="K234" s="266"/>
      <c r="L234" s="162"/>
      <c r="M234" s="267"/>
      <c r="N234" s="162"/>
      <c r="O234" s="269"/>
      <c r="P234" s="404"/>
      <c r="Q234" s="2"/>
      <c r="R234" s="2"/>
    </row>
    <row r="235" spans="1:18" s="38" customFormat="1" hidden="1" x14ac:dyDescent="0.25">
      <c r="A235" s="41"/>
      <c r="B235" s="205" t="s">
        <v>390</v>
      </c>
      <c r="C235" s="556"/>
      <c r="D235" s="323">
        <f>E235+G235</f>
        <v>0</v>
      </c>
      <c r="E235" s="64"/>
      <c r="F235" s="64"/>
      <c r="G235" s="64"/>
      <c r="H235" s="153">
        <f>I235+K235</f>
        <v>0</v>
      </c>
      <c r="I235" s="65"/>
      <c r="J235" s="65"/>
      <c r="K235" s="65"/>
      <c r="L235" s="66">
        <f>M235+O235</f>
        <v>0</v>
      </c>
      <c r="M235" s="66">
        <f t="shared" ref="M235:O240" si="80">E235+I235</f>
        <v>0</v>
      </c>
      <c r="N235" s="66">
        <f t="shared" si="80"/>
        <v>0</v>
      </c>
      <c r="O235" s="66">
        <f t="shared" si="80"/>
        <v>0</v>
      </c>
      <c r="P235" s="404"/>
      <c r="Q235" s="2"/>
      <c r="R235" s="2"/>
    </row>
    <row r="236" spans="1:18" s="38" customFormat="1" ht="26.25" hidden="1" x14ac:dyDescent="0.25">
      <c r="A236" s="230"/>
      <c r="B236" s="372" t="s">
        <v>445</v>
      </c>
      <c r="C236" s="556"/>
      <c r="D236" s="323">
        <f>E236+G236</f>
        <v>0</v>
      </c>
      <c r="E236" s="64"/>
      <c r="F236" s="64"/>
      <c r="G236" s="64"/>
      <c r="H236" s="153">
        <f>I236+K236</f>
        <v>0</v>
      </c>
      <c r="I236" s="65"/>
      <c r="J236" s="65"/>
      <c r="K236" s="65"/>
      <c r="L236" s="154">
        <f>M236+O236</f>
        <v>0</v>
      </c>
      <c r="M236" s="66">
        <f t="shared" si="80"/>
        <v>0</v>
      </c>
      <c r="N236" s="66">
        <f t="shared" si="80"/>
        <v>0</v>
      </c>
      <c r="O236" s="66">
        <f t="shared" si="80"/>
        <v>0</v>
      </c>
      <c r="P236" s="404"/>
      <c r="Q236" s="2"/>
      <c r="R236" s="2"/>
    </row>
    <row r="237" spans="1:18" s="38" customFormat="1" x14ac:dyDescent="0.25">
      <c r="A237" s="414" t="s">
        <v>158</v>
      </c>
      <c r="B237" s="36" t="s">
        <v>69</v>
      </c>
      <c r="C237" s="477" t="s">
        <v>24</v>
      </c>
      <c r="D237" s="210">
        <f>E237+G237</f>
        <v>63</v>
      </c>
      <c r="E237" s="152">
        <v>63</v>
      </c>
      <c r="F237" s="152">
        <v>38.700000000000003</v>
      </c>
      <c r="G237" s="194"/>
      <c r="H237" s="153">
        <f>I237+K237</f>
        <v>0</v>
      </c>
      <c r="I237" s="153"/>
      <c r="J237" s="153"/>
      <c r="K237" s="330"/>
      <c r="L237" s="154">
        <f>M237+O237</f>
        <v>63</v>
      </c>
      <c r="M237" s="154">
        <f t="shared" si="80"/>
        <v>63</v>
      </c>
      <c r="N237" s="154">
        <f t="shared" si="80"/>
        <v>38.700000000000003</v>
      </c>
      <c r="O237" s="154">
        <f t="shared" si="80"/>
        <v>0</v>
      </c>
      <c r="P237" s="404"/>
      <c r="Q237" s="2"/>
      <c r="R237" s="2"/>
    </row>
    <row r="238" spans="1:18" s="38" customFormat="1" hidden="1" x14ac:dyDescent="0.25">
      <c r="A238" s="227"/>
      <c r="B238" s="144" t="s">
        <v>194</v>
      </c>
      <c r="C238" s="485"/>
      <c r="D238" s="358"/>
      <c r="E238" s="160"/>
      <c r="F238" s="160"/>
      <c r="G238" s="263"/>
      <c r="H238" s="161"/>
      <c r="I238" s="161"/>
      <c r="J238" s="161"/>
      <c r="K238" s="396"/>
      <c r="L238" s="162"/>
      <c r="M238" s="162"/>
      <c r="N238" s="162"/>
      <c r="O238" s="162"/>
      <c r="P238" s="404"/>
      <c r="Q238" s="2"/>
      <c r="R238" s="2"/>
    </row>
    <row r="239" spans="1:18" s="38" customFormat="1" hidden="1" x14ac:dyDescent="0.25">
      <c r="A239" s="227"/>
      <c r="B239" s="261" t="s">
        <v>390</v>
      </c>
      <c r="C239" s="485" t="s">
        <v>24</v>
      </c>
      <c r="D239" s="359">
        <f>E239+G239</f>
        <v>0</v>
      </c>
      <c r="E239" s="371"/>
      <c r="F239" s="371"/>
      <c r="G239" s="393"/>
      <c r="H239" s="161">
        <f>I239+K239</f>
        <v>0</v>
      </c>
      <c r="I239" s="161"/>
      <c r="J239" s="161"/>
      <c r="K239" s="396"/>
      <c r="L239" s="162">
        <f>M239+O239</f>
        <v>0</v>
      </c>
      <c r="M239" s="162">
        <f t="shared" si="80"/>
        <v>0</v>
      </c>
      <c r="N239" s="162">
        <f t="shared" si="80"/>
        <v>0</v>
      </c>
      <c r="O239" s="162">
        <f t="shared" si="80"/>
        <v>0</v>
      </c>
      <c r="P239" s="404"/>
      <c r="Q239" s="2"/>
      <c r="R239" s="2"/>
    </row>
    <row r="240" spans="1:18" s="38" customFormat="1" ht="25.5" hidden="1" x14ac:dyDescent="0.25">
      <c r="A240" s="227"/>
      <c r="B240" s="268" t="s">
        <v>389</v>
      </c>
      <c r="C240" s="485" t="s">
        <v>24</v>
      </c>
      <c r="D240" s="358">
        <f>E240+G240</f>
        <v>0</v>
      </c>
      <c r="E240" s="160"/>
      <c r="F240" s="160"/>
      <c r="G240" s="263"/>
      <c r="H240" s="161">
        <f>I240+K240</f>
        <v>0</v>
      </c>
      <c r="I240" s="161"/>
      <c r="J240" s="161"/>
      <c r="K240" s="396"/>
      <c r="L240" s="162">
        <f>M240+O240</f>
        <v>0</v>
      </c>
      <c r="M240" s="162">
        <f t="shared" si="80"/>
        <v>0</v>
      </c>
      <c r="N240" s="162">
        <f t="shared" si="80"/>
        <v>0</v>
      </c>
      <c r="O240" s="162">
        <f t="shared" si="80"/>
        <v>0</v>
      </c>
      <c r="P240" s="404"/>
      <c r="Q240" s="2"/>
      <c r="R240" s="2"/>
    </row>
    <row r="241" spans="1:18" s="38" customFormat="1" ht="26.25" x14ac:dyDescent="0.25">
      <c r="A241" s="303"/>
      <c r="B241" s="262" t="s">
        <v>353</v>
      </c>
      <c r="C241" s="485"/>
      <c r="D241" s="211"/>
      <c r="E241" s="155"/>
      <c r="F241" s="155"/>
      <c r="G241" s="196"/>
      <c r="H241" s="156"/>
      <c r="I241" s="156"/>
      <c r="J241" s="156"/>
      <c r="K241" s="331"/>
      <c r="L241" s="157"/>
      <c r="M241" s="157"/>
      <c r="N241" s="157"/>
      <c r="O241" s="157"/>
      <c r="P241" s="404"/>
      <c r="Q241" s="2"/>
      <c r="R241" s="2"/>
    </row>
    <row r="242" spans="1:18" ht="18" customHeight="1" x14ac:dyDescent="0.25">
      <c r="A242" s="480" t="s">
        <v>111</v>
      </c>
      <c r="B242" s="438" t="s">
        <v>180</v>
      </c>
      <c r="C242" s="212"/>
      <c r="D242" s="441">
        <f>D237+D227+D231+D233</f>
        <v>63</v>
      </c>
      <c r="E242" s="83">
        <f t="shared" ref="E242:O242" si="81">E237+E227+E231+E233</f>
        <v>63</v>
      </c>
      <c r="F242" s="83">
        <f t="shared" si="81"/>
        <v>38.700000000000003</v>
      </c>
      <c r="G242" s="83">
        <f t="shared" si="81"/>
        <v>0</v>
      </c>
      <c r="H242" s="207">
        <f t="shared" si="81"/>
        <v>0</v>
      </c>
      <c r="I242" s="207">
        <f t="shared" si="81"/>
        <v>0</v>
      </c>
      <c r="J242" s="207">
        <f t="shared" si="81"/>
        <v>0</v>
      </c>
      <c r="K242" s="207">
        <f t="shared" si="81"/>
        <v>0</v>
      </c>
      <c r="L242" s="333">
        <f t="shared" si="81"/>
        <v>63</v>
      </c>
      <c r="M242" s="333">
        <f t="shared" si="81"/>
        <v>63</v>
      </c>
      <c r="N242" s="333">
        <f t="shared" si="81"/>
        <v>38.700000000000003</v>
      </c>
      <c r="O242" s="333">
        <f t="shared" si="81"/>
        <v>0</v>
      </c>
      <c r="P242" s="405"/>
    </row>
    <row r="243" spans="1:18" x14ac:dyDescent="0.25">
      <c r="A243" s="455" t="s">
        <v>112</v>
      </c>
      <c r="B243" s="427" t="s">
        <v>172</v>
      </c>
      <c r="C243" s="409"/>
      <c r="D243" s="441">
        <f t="shared" ref="D243:O243" si="82">D245+D246+D247+D248+D250+D249+D251+D252+D253+D254+D255+D256</f>
        <v>827.5</v>
      </c>
      <c r="E243" s="83">
        <f t="shared" si="82"/>
        <v>827.5</v>
      </c>
      <c r="F243" s="83">
        <f t="shared" si="82"/>
        <v>464.90000000000003</v>
      </c>
      <c r="G243" s="83">
        <f t="shared" si="82"/>
        <v>0</v>
      </c>
      <c r="H243" s="207">
        <f t="shared" si="82"/>
        <v>2346</v>
      </c>
      <c r="I243" s="207">
        <f t="shared" si="82"/>
        <v>0</v>
      </c>
      <c r="J243" s="207">
        <f t="shared" si="82"/>
        <v>1.1000000000000001</v>
      </c>
      <c r="K243" s="207">
        <f t="shared" si="82"/>
        <v>2346</v>
      </c>
      <c r="L243" s="333">
        <f t="shared" si="82"/>
        <v>3173.4999999999995</v>
      </c>
      <c r="M243" s="333">
        <f t="shared" si="82"/>
        <v>827.5</v>
      </c>
      <c r="N243" s="333">
        <f t="shared" si="82"/>
        <v>466.00000000000006</v>
      </c>
      <c r="O243" s="333">
        <f t="shared" si="82"/>
        <v>2346</v>
      </c>
      <c r="P243" s="406"/>
    </row>
    <row r="244" spans="1:18" x14ac:dyDescent="0.25">
      <c r="A244" s="456"/>
      <c r="B244" s="439" t="s">
        <v>204</v>
      </c>
      <c r="C244" s="409"/>
      <c r="D244" s="317"/>
      <c r="E244" s="217"/>
      <c r="F244" s="217"/>
      <c r="G244" s="217"/>
      <c r="H244" s="218"/>
      <c r="I244" s="218"/>
      <c r="J244" s="218"/>
      <c r="K244" s="218"/>
      <c r="L244" s="334"/>
      <c r="M244" s="334"/>
      <c r="N244" s="334"/>
      <c r="O244" s="334"/>
      <c r="P244" s="407"/>
      <c r="Q244" s="337"/>
      <c r="R244" s="337"/>
    </row>
    <row r="245" spans="1:18" ht="25.5" x14ac:dyDescent="0.25">
      <c r="A245" s="456"/>
      <c r="B245" s="440" t="s">
        <v>317</v>
      </c>
      <c r="C245" s="409"/>
      <c r="D245" s="318">
        <f>E245+G245</f>
        <v>0</v>
      </c>
      <c r="E245" s="219">
        <f>E16+E71+E84+E169</f>
        <v>0</v>
      </c>
      <c r="F245" s="219">
        <f t="shared" ref="F245:G245" si="83">F16+F71+F84+F169</f>
        <v>0</v>
      </c>
      <c r="G245" s="219">
        <f t="shared" si="83"/>
        <v>0</v>
      </c>
      <c r="H245" s="220">
        <f t="shared" ref="H245" si="84">I245+K245</f>
        <v>2346</v>
      </c>
      <c r="I245" s="220">
        <f t="shared" ref="I245:O245" si="85">I16+I71+I84+I169</f>
        <v>0</v>
      </c>
      <c r="J245" s="220">
        <f t="shared" si="85"/>
        <v>0</v>
      </c>
      <c r="K245" s="220">
        <f t="shared" si="85"/>
        <v>2346</v>
      </c>
      <c r="L245" s="335">
        <f t="shared" ref="L245" si="86">M245+O245</f>
        <v>2346</v>
      </c>
      <c r="M245" s="335">
        <f t="shared" ref="M245" si="87">M16+M71+M84+M169</f>
        <v>0</v>
      </c>
      <c r="N245" s="335">
        <f t="shared" si="85"/>
        <v>0</v>
      </c>
      <c r="O245" s="335">
        <f t="shared" si="85"/>
        <v>2346</v>
      </c>
      <c r="P245" s="338"/>
      <c r="Q245" s="338"/>
      <c r="R245" s="338"/>
    </row>
    <row r="246" spans="1:18" ht="38.25" hidden="1" customHeight="1" x14ac:dyDescent="0.25">
      <c r="A246" s="456"/>
      <c r="B246" s="440" t="s">
        <v>316</v>
      </c>
      <c r="C246" s="409"/>
      <c r="D246" s="318">
        <f t="shared" ref="D246:O246" si="88">D66+D67</f>
        <v>0</v>
      </c>
      <c r="E246" s="219">
        <f t="shared" si="88"/>
        <v>0</v>
      </c>
      <c r="F246" s="219">
        <f t="shared" si="88"/>
        <v>0</v>
      </c>
      <c r="G246" s="219">
        <f t="shared" si="88"/>
        <v>0</v>
      </c>
      <c r="H246" s="220">
        <f t="shared" si="88"/>
        <v>0</v>
      </c>
      <c r="I246" s="220">
        <f t="shared" si="88"/>
        <v>0</v>
      </c>
      <c r="J246" s="220">
        <f t="shared" si="88"/>
        <v>0</v>
      </c>
      <c r="K246" s="220">
        <f t="shared" si="88"/>
        <v>0</v>
      </c>
      <c r="L246" s="335">
        <f t="shared" si="88"/>
        <v>0</v>
      </c>
      <c r="M246" s="335">
        <f t="shared" si="88"/>
        <v>0</v>
      </c>
      <c r="N246" s="335">
        <f t="shared" si="88"/>
        <v>0</v>
      </c>
      <c r="O246" s="335">
        <f t="shared" si="88"/>
        <v>0</v>
      </c>
      <c r="P246" s="339"/>
      <c r="Q246" s="226"/>
      <c r="R246" s="226"/>
    </row>
    <row r="247" spans="1:18" ht="16.5" hidden="1" customHeight="1" x14ac:dyDescent="0.25">
      <c r="A247" s="456"/>
      <c r="B247" s="423" t="s">
        <v>402</v>
      </c>
      <c r="C247" s="409"/>
      <c r="D247" s="318">
        <f t="shared" ref="D247:O247" si="89">D68</f>
        <v>0</v>
      </c>
      <c r="E247" s="219">
        <f t="shared" si="89"/>
        <v>0</v>
      </c>
      <c r="F247" s="219">
        <f t="shared" si="89"/>
        <v>0</v>
      </c>
      <c r="G247" s="219">
        <f t="shared" si="89"/>
        <v>0</v>
      </c>
      <c r="H247" s="220">
        <f t="shared" si="89"/>
        <v>0</v>
      </c>
      <c r="I247" s="220">
        <f t="shared" si="89"/>
        <v>0</v>
      </c>
      <c r="J247" s="220">
        <f t="shared" si="89"/>
        <v>0</v>
      </c>
      <c r="K247" s="220">
        <f t="shared" si="89"/>
        <v>0</v>
      </c>
      <c r="L247" s="335">
        <f t="shared" si="89"/>
        <v>0</v>
      </c>
      <c r="M247" s="335">
        <f t="shared" si="89"/>
        <v>0</v>
      </c>
      <c r="N247" s="335">
        <f t="shared" si="89"/>
        <v>0</v>
      </c>
      <c r="O247" s="335">
        <f t="shared" si="89"/>
        <v>0</v>
      </c>
      <c r="P247" s="339"/>
      <c r="Q247" s="226"/>
      <c r="R247" s="226"/>
    </row>
    <row r="248" spans="1:18" ht="51.75" x14ac:dyDescent="0.25">
      <c r="A248" s="456"/>
      <c r="B248" s="423" t="s">
        <v>352</v>
      </c>
      <c r="C248" s="409"/>
      <c r="D248" s="318">
        <f>E248+G248</f>
        <v>396.70000000000005</v>
      </c>
      <c r="E248" s="219">
        <f>E160+E156</f>
        <v>396.70000000000005</v>
      </c>
      <c r="F248" s="219">
        <f>F160+F156</f>
        <v>250.8</v>
      </c>
      <c r="G248" s="219">
        <f>G160+G156</f>
        <v>0</v>
      </c>
      <c r="H248" s="220">
        <f t="shared" ref="H248:H255" si="90">I248+K248</f>
        <v>0</v>
      </c>
      <c r="I248" s="220">
        <f>I160+I156</f>
        <v>0</v>
      </c>
      <c r="J248" s="220">
        <f>J160+J156</f>
        <v>0</v>
      </c>
      <c r="K248" s="220">
        <f>K160+K156</f>
        <v>0</v>
      </c>
      <c r="L248" s="335">
        <f t="shared" ref="L248:L255" si="91">M248+O248</f>
        <v>396.70000000000005</v>
      </c>
      <c r="M248" s="335">
        <f>M160+M156</f>
        <v>396.70000000000005</v>
      </c>
      <c r="N248" s="335">
        <f>N160+N156</f>
        <v>250.8</v>
      </c>
      <c r="O248" s="335">
        <f>O160+O156</f>
        <v>0</v>
      </c>
      <c r="P248" s="339"/>
      <c r="Q248" s="339"/>
      <c r="R248" s="339"/>
    </row>
    <row r="249" spans="1:18" ht="26.25" hidden="1" customHeight="1" x14ac:dyDescent="0.25">
      <c r="A249" s="456"/>
      <c r="B249" s="423" t="s">
        <v>351</v>
      </c>
      <c r="C249" s="409"/>
      <c r="D249" s="304">
        <f t="shared" ref="D249:D256" si="92">E249+G249</f>
        <v>0</v>
      </c>
      <c r="E249" s="219"/>
      <c r="F249" s="219"/>
      <c r="G249" s="219"/>
      <c r="H249" s="332">
        <f t="shared" si="90"/>
        <v>0</v>
      </c>
      <c r="I249" s="220"/>
      <c r="J249" s="220"/>
      <c r="K249" s="220"/>
      <c r="L249" s="336">
        <f t="shared" si="91"/>
        <v>0</v>
      </c>
      <c r="M249" s="335"/>
      <c r="N249" s="335"/>
      <c r="O249" s="335"/>
      <c r="P249" s="339"/>
      <c r="Q249" s="226"/>
      <c r="R249" s="226"/>
    </row>
    <row r="250" spans="1:18" ht="26.25" x14ac:dyDescent="0.25">
      <c r="A250" s="456"/>
      <c r="B250" s="423" t="s">
        <v>353</v>
      </c>
      <c r="C250" s="409"/>
      <c r="D250" s="304">
        <f t="shared" si="92"/>
        <v>63</v>
      </c>
      <c r="E250" s="318">
        <f>E237</f>
        <v>63</v>
      </c>
      <c r="F250" s="318">
        <f t="shared" ref="F250:G250" si="93">F237</f>
        <v>38.700000000000003</v>
      </c>
      <c r="G250" s="318">
        <f t="shared" si="93"/>
        <v>0</v>
      </c>
      <c r="H250" s="332">
        <f t="shared" si="90"/>
        <v>0</v>
      </c>
      <c r="I250" s="332">
        <f t="shared" ref="I250:K250" si="94">I237</f>
        <v>0</v>
      </c>
      <c r="J250" s="332">
        <f t="shared" si="94"/>
        <v>0</v>
      </c>
      <c r="K250" s="332">
        <f t="shared" si="94"/>
        <v>0</v>
      </c>
      <c r="L250" s="336">
        <f t="shared" si="91"/>
        <v>63</v>
      </c>
      <c r="M250" s="336">
        <f t="shared" ref="M250:O250" si="95">M237</f>
        <v>63</v>
      </c>
      <c r="N250" s="336">
        <f t="shared" si="95"/>
        <v>38.700000000000003</v>
      </c>
      <c r="O250" s="335">
        <f t="shared" si="95"/>
        <v>0</v>
      </c>
      <c r="P250" s="339"/>
      <c r="Q250" s="339"/>
      <c r="R250" s="339"/>
    </row>
    <row r="251" spans="1:18" ht="26.25" x14ac:dyDescent="0.25">
      <c r="A251" s="456"/>
      <c r="B251" s="423" t="s">
        <v>505</v>
      </c>
      <c r="C251" s="409"/>
      <c r="D251" s="304">
        <f t="shared" si="92"/>
        <v>228.29999999999993</v>
      </c>
      <c r="E251" s="318">
        <f>E83+E87+E89+E91+E93+E95+E97+E99+E101+E103+E105+E107+E109+E111+E113+E115+E117+E119+E121+E123+E125+E127+E129+E131+E133+E135+E137+E139+E141+E143+E145+E147+E149+E151+E155+E159</f>
        <v>228.29999999999993</v>
      </c>
      <c r="F251" s="318">
        <f>F83+F87+F89+F91+F93+F95+F97+F99+F101+F103+F105+F107+F109+F111+F113+F115+F117+F119+F121+F123+F125+F127+F129+F131+F133+F135+F137+F139+F141+F143+F145+F147+F149+F151+F155+F159</f>
        <v>174.60000000000002</v>
      </c>
      <c r="G251" s="318">
        <f>G83+G87+G89+G92+G93+G95+G97+G99+G101+G103+G105+G107+G109+G111+G113+G115+G117+G119+G121+G123+G125+G127+G129+G131+G133+G135+G137+G139+G141+G143+G145+G147+G149+G151+G155+G159</f>
        <v>0</v>
      </c>
      <c r="H251" s="332">
        <f t="shared" si="90"/>
        <v>0</v>
      </c>
      <c r="I251" s="332">
        <f>I83+I87+I89+I91+I93+I95+I97+I99+I101+I103+I105+I107+I109+I111+I113+I115+I117+I119+I121+I123+I125+I127+I129+I131+I133+I135+I137+I139+I141+I143+I145+I147+I149+I151+I155+I159</f>
        <v>0</v>
      </c>
      <c r="J251" s="332">
        <f>J83+J87+J89+J91+J93+J95+J97+J99+J101+J103+J105+J107+J109+J111+J113+J115+J117+J119+J121+J123+J125+J127+J129+J131+J133+J135+J137+J139+J141+J143+J145+J147+J149+J151+J155+J159</f>
        <v>0</v>
      </c>
      <c r="K251" s="332">
        <f>K83+K87+K89+K92+K93+K95+K97+K99+K101+K103+K105+K107+K109+K111+K113+K115+K117+K119+K121+K123+K125+K127+K129+K131+K133+K135+K137+K139+K141+K143+K145+K147+K149+K151+K155+K159</f>
        <v>0</v>
      </c>
      <c r="L251" s="336">
        <f t="shared" si="91"/>
        <v>228.29999999999993</v>
      </c>
      <c r="M251" s="336">
        <f>M83+M87+M89+M91+M93+M95+M97+M99+M101+M103+M105+M107+M109+M111+M113+M115+M117+M119+M121+M123+M125+M127+M129+M131+M133+M135+M137+M139+M141+M143+M145+M147+M149+M151+M155+M159</f>
        <v>228.29999999999993</v>
      </c>
      <c r="N251" s="336">
        <f>N83+N87+N89+N91+N93+N95+N97+N99+N101+N103+N105+N107+N109+N111+N113+N115+N117+N119+N121+N123+N125+N127+N129+N131+N133+N135+N137+N139+N141+N143+N145+N147+N149+N151+N155+N159</f>
        <v>174.60000000000002</v>
      </c>
      <c r="O251" s="335">
        <f>O83+O87+O89+O92+O93+O95+O97+O99+O101+O103+O105+O107+O109+O111+O113+O115+O117+O119+O121+O123+O125+O127+O129+O131+O133+O135+O137+O139+O141+O143+O145+O147+O149+O151+O155+O159</f>
        <v>0</v>
      </c>
      <c r="P251" s="339"/>
      <c r="Q251" s="339"/>
      <c r="R251" s="339"/>
    </row>
    <row r="252" spans="1:18" ht="26.25" hidden="1" x14ac:dyDescent="0.25">
      <c r="A252" s="456"/>
      <c r="B252" s="423" t="s">
        <v>389</v>
      </c>
      <c r="C252" s="409"/>
      <c r="D252" s="304">
        <f t="shared" si="92"/>
        <v>0</v>
      </c>
      <c r="E252" s="318">
        <f>E171+E178+E182+E183+E190+E194+E198+E202+E206+E210+E214+E218+E222+E240</f>
        <v>0</v>
      </c>
      <c r="F252" s="318">
        <f t="shared" ref="F252:G252" si="96">F171+F178+F182+F183+F190+F194+F198+F202+F206+F210+F214+F218+F222+F240</f>
        <v>0</v>
      </c>
      <c r="G252" s="318">
        <f t="shared" si="96"/>
        <v>0</v>
      </c>
      <c r="H252" s="332">
        <f t="shared" si="90"/>
        <v>0</v>
      </c>
      <c r="I252" s="332">
        <f t="shared" ref="I252:O252" si="97">I171+I178+I182+I183+I190+I194+I198+I202+I206+I210+I214+I218+I222+I240</f>
        <v>0</v>
      </c>
      <c r="J252" s="332">
        <f t="shared" si="97"/>
        <v>0</v>
      </c>
      <c r="K252" s="332">
        <f t="shared" si="97"/>
        <v>0</v>
      </c>
      <c r="L252" s="336">
        <f t="shared" si="91"/>
        <v>0</v>
      </c>
      <c r="M252" s="336">
        <f t="shared" ref="M252" si="98">M171+M178+M182+M183+M190+M194+M198+M202+M206+M210+M214+M218+M222+M240</f>
        <v>0</v>
      </c>
      <c r="N252" s="336">
        <f t="shared" si="97"/>
        <v>0</v>
      </c>
      <c r="O252" s="335">
        <f t="shared" si="97"/>
        <v>0</v>
      </c>
      <c r="P252" s="339"/>
      <c r="Q252" s="339"/>
      <c r="R252" s="339"/>
    </row>
    <row r="253" spans="1:18" ht="39" hidden="1" customHeight="1" x14ac:dyDescent="0.25">
      <c r="A253" s="456"/>
      <c r="B253" s="423" t="s">
        <v>399</v>
      </c>
      <c r="C253" s="409"/>
      <c r="D253" s="304">
        <f t="shared" si="92"/>
        <v>0</v>
      </c>
      <c r="E253" s="318">
        <f t="shared" ref="E253:G253" si="99">E229</f>
        <v>0</v>
      </c>
      <c r="F253" s="318">
        <f t="shared" si="99"/>
        <v>0</v>
      </c>
      <c r="G253" s="318">
        <f t="shared" si="99"/>
        <v>0</v>
      </c>
      <c r="H253" s="332">
        <f t="shared" si="90"/>
        <v>0</v>
      </c>
      <c r="I253" s="332">
        <f t="shared" ref="I253:K253" si="100">I229</f>
        <v>0</v>
      </c>
      <c r="J253" s="332">
        <f t="shared" si="100"/>
        <v>0</v>
      </c>
      <c r="K253" s="332">
        <f t="shared" si="100"/>
        <v>0</v>
      </c>
      <c r="L253" s="336">
        <f t="shared" si="91"/>
        <v>0</v>
      </c>
      <c r="M253" s="336">
        <f t="shared" ref="M253:O253" si="101">M229</f>
        <v>0</v>
      </c>
      <c r="N253" s="336">
        <f t="shared" si="101"/>
        <v>0</v>
      </c>
      <c r="O253" s="335">
        <f t="shared" si="101"/>
        <v>0</v>
      </c>
      <c r="P253" s="2"/>
    </row>
    <row r="254" spans="1:18" x14ac:dyDescent="0.25">
      <c r="A254" s="456"/>
      <c r="B254" s="423" t="s">
        <v>484</v>
      </c>
      <c r="C254" s="409"/>
      <c r="D254" s="304">
        <f t="shared" si="92"/>
        <v>107.7</v>
      </c>
      <c r="E254" s="318">
        <f>E73+E77+E86+E165+E230+E236</f>
        <v>107.7</v>
      </c>
      <c r="F254" s="318">
        <f>F73+F77+F86+F165+F230+F236</f>
        <v>0</v>
      </c>
      <c r="G254" s="318">
        <f>G73+G77+G86+G165+G230+G236</f>
        <v>0</v>
      </c>
      <c r="H254" s="332">
        <f t="shared" si="90"/>
        <v>0</v>
      </c>
      <c r="I254" s="332">
        <f>I73+I77+I86+I165+I230+I236</f>
        <v>0</v>
      </c>
      <c r="J254" s="332">
        <f>J73+J77+J86+J165+J230+J236</f>
        <v>1.1000000000000001</v>
      </c>
      <c r="K254" s="332">
        <f>K73+K77+K86+K165+K230+K236</f>
        <v>0</v>
      </c>
      <c r="L254" s="336">
        <f t="shared" si="91"/>
        <v>107.7</v>
      </c>
      <c r="M254" s="336">
        <f>M73+M77+M86+M165+M230+M236</f>
        <v>107.7</v>
      </c>
      <c r="N254" s="336">
        <f>N73+N77+N86+N165+N230+N236</f>
        <v>1.1000000000000001</v>
      </c>
      <c r="O254" s="335">
        <f>O73+O77+O86+O165+O230+O236</f>
        <v>0</v>
      </c>
      <c r="P254" s="2"/>
    </row>
    <row r="255" spans="1:18" ht="26.25" x14ac:dyDescent="0.25">
      <c r="A255" s="457"/>
      <c r="B255" s="428" t="s">
        <v>445</v>
      </c>
      <c r="C255" s="410"/>
      <c r="D255" s="304">
        <f t="shared" si="92"/>
        <v>31.8</v>
      </c>
      <c r="E255" s="318">
        <f>E85</f>
        <v>31.8</v>
      </c>
      <c r="F255" s="318">
        <f>F85</f>
        <v>0.8</v>
      </c>
      <c r="G255" s="318">
        <f>G85</f>
        <v>0</v>
      </c>
      <c r="H255" s="332">
        <f t="shared" si="90"/>
        <v>0</v>
      </c>
      <c r="I255" s="332">
        <f>I85</f>
        <v>0</v>
      </c>
      <c r="J255" s="332">
        <f>J85</f>
        <v>0</v>
      </c>
      <c r="K255" s="332">
        <f>K85</f>
        <v>0</v>
      </c>
      <c r="L255" s="336">
        <f t="shared" si="91"/>
        <v>31.8</v>
      </c>
      <c r="M255" s="336">
        <f>M85</f>
        <v>31.8</v>
      </c>
      <c r="N255" s="336">
        <f>N85</f>
        <v>0.8</v>
      </c>
      <c r="O255" s="335">
        <f>O85</f>
        <v>0</v>
      </c>
      <c r="P255" s="2"/>
    </row>
    <row r="256" spans="1:18" ht="39" hidden="1" customHeight="1" x14ac:dyDescent="0.25">
      <c r="A256" s="415"/>
      <c r="B256" s="185" t="s">
        <v>446</v>
      </c>
      <c r="C256" s="410"/>
      <c r="D256" s="304">
        <f t="shared" si="92"/>
        <v>0</v>
      </c>
      <c r="E256" s="219">
        <f t="shared" ref="E256:O256" si="102">E74+E78+E166</f>
        <v>0</v>
      </c>
      <c r="F256" s="219">
        <f t="shared" si="102"/>
        <v>0</v>
      </c>
      <c r="G256" s="219">
        <f t="shared" si="102"/>
        <v>0</v>
      </c>
      <c r="H256" s="220">
        <f t="shared" si="102"/>
        <v>0</v>
      </c>
      <c r="I256" s="220">
        <f t="shared" si="102"/>
        <v>0</v>
      </c>
      <c r="J256" s="220">
        <f t="shared" si="102"/>
        <v>0</v>
      </c>
      <c r="K256" s="220">
        <f t="shared" si="102"/>
        <v>0</v>
      </c>
      <c r="L256" s="335">
        <f t="shared" si="102"/>
        <v>0</v>
      </c>
      <c r="M256" s="335">
        <f t="shared" si="102"/>
        <v>0</v>
      </c>
      <c r="N256" s="335">
        <f t="shared" si="102"/>
        <v>0</v>
      </c>
      <c r="O256" s="335">
        <f t="shared" si="102"/>
        <v>0</v>
      </c>
      <c r="P256" s="2"/>
    </row>
    <row r="257" spans="1:19" x14ac:dyDescent="0.25">
      <c r="A257" s="416"/>
      <c r="B257" s="115"/>
      <c r="C257" s="221"/>
      <c r="D257" s="115"/>
      <c r="E257" s="115"/>
      <c r="F257" s="222"/>
      <c r="G257" s="222"/>
      <c r="H257" s="222"/>
      <c r="I257" s="222"/>
      <c r="J257" s="222"/>
      <c r="K257" s="115"/>
      <c r="L257" s="222"/>
      <c r="M257" s="222"/>
      <c r="N257" s="222"/>
      <c r="O257" s="18"/>
      <c r="P257" s="226"/>
      <c r="R257" s="67" t="s">
        <v>305</v>
      </c>
      <c r="S257" s="68">
        <f>SUMIF(C13:C241,1,L13:L241)</f>
        <v>0</v>
      </c>
    </row>
    <row r="258" spans="1:19" x14ac:dyDescent="0.25">
      <c r="A258" s="226"/>
      <c r="B258" s="7"/>
      <c r="C258" s="223"/>
      <c r="D258" s="7"/>
      <c r="E258" s="7"/>
      <c r="F258" s="7"/>
      <c r="G258" s="7"/>
      <c r="H258" s="7"/>
      <c r="I258" s="7"/>
      <c r="J258" s="7"/>
      <c r="L258" s="7"/>
      <c r="M258" s="7"/>
      <c r="N258" s="7"/>
      <c r="O258" s="7"/>
      <c r="P258" s="226"/>
      <c r="R258" s="67" t="s">
        <v>306</v>
      </c>
      <c r="S258" s="68">
        <f>SUMIF(C13:C241,2,L13:L241)</f>
        <v>0</v>
      </c>
    </row>
    <row r="259" spans="1:19" x14ac:dyDescent="0.25">
      <c r="A259" s="226"/>
      <c r="B259" s="7"/>
      <c r="C259" s="223"/>
      <c r="D259" s="7"/>
      <c r="E259" s="7"/>
      <c r="F259" s="7"/>
      <c r="G259" s="7"/>
      <c r="H259" s="7"/>
      <c r="I259" s="7"/>
      <c r="J259" s="7"/>
      <c r="L259" s="7"/>
      <c r="M259" s="7"/>
      <c r="N259" s="7"/>
      <c r="R259" s="67" t="s">
        <v>307</v>
      </c>
      <c r="S259" s="68">
        <f>SUMIF(C13:C241,3,L13:L241)</f>
        <v>0</v>
      </c>
    </row>
    <row r="260" spans="1:19" x14ac:dyDescent="0.25">
      <c r="A260" s="226"/>
      <c r="B260" s="7"/>
      <c r="C260" s="223"/>
      <c r="D260" s="7"/>
      <c r="E260" s="7"/>
      <c r="F260" s="7"/>
      <c r="G260" s="7"/>
      <c r="H260" s="7"/>
      <c r="I260" s="7"/>
      <c r="J260" s="7"/>
      <c r="L260" s="7"/>
      <c r="M260" s="7"/>
      <c r="N260" s="7"/>
      <c r="R260" s="67" t="s">
        <v>449</v>
      </c>
      <c r="S260" s="68">
        <f>SUMIF(C13:C241,4,L13:L241)</f>
        <v>0</v>
      </c>
    </row>
    <row r="261" spans="1:19" x14ac:dyDescent="0.25">
      <c r="A261" s="226"/>
      <c r="B261" s="7"/>
      <c r="C261" s="223"/>
      <c r="D261" s="7"/>
      <c r="E261" s="7"/>
      <c r="F261" s="7"/>
      <c r="G261" s="7"/>
      <c r="H261" s="7"/>
      <c r="I261" s="7"/>
      <c r="J261" s="7"/>
      <c r="L261" s="7"/>
      <c r="M261" s="7"/>
      <c r="N261" s="7"/>
      <c r="R261" s="67" t="s">
        <v>311</v>
      </c>
      <c r="S261" s="68">
        <f>SUMIF(C13:C241,5,L13:L241)</f>
        <v>0</v>
      </c>
    </row>
    <row r="262" spans="1:19" x14ac:dyDescent="0.25">
      <c r="A262" s="226"/>
      <c r="B262" s="7"/>
      <c r="C262" s="223"/>
      <c r="D262" s="7"/>
      <c r="E262" s="7"/>
      <c r="F262" s="7"/>
      <c r="G262" s="7"/>
      <c r="H262" s="7"/>
      <c r="I262" s="7"/>
      <c r="J262" s="7"/>
      <c r="L262" s="7"/>
      <c r="M262" s="7"/>
      <c r="N262" s="7"/>
      <c r="R262" s="67" t="s">
        <v>309</v>
      </c>
      <c r="S262" s="68">
        <f>SUMIF(C13:C241,6,L13:L241)</f>
        <v>0</v>
      </c>
    </row>
    <row r="263" spans="1:19" x14ac:dyDescent="0.25">
      <c r="A263" s="226"/>
      <c r="B263" s="7"/>
      <c r="C263" s="223"/>
      <c r="D263" s="7"/>
      <c r="E263" s="7"/>
      <c r="F263" s="7"/>
      <c r="G263" s="7"/>
      <c r="H263" s="7"/>
      <c r="I263" s="7"/>
      <c r="J263" s="7"/>
      <c r="L263" s="7"/>
      <c r="M263" s="7"/>
      <c r="N263" s="7"/>
      <c r="R263" s="67" t="s">
        <v>310</v>
      </c>
      <c r="S263" s="68">
        <f>SUMIF(C13:C241,7,L13:L241)</f>
        <v>125</v>
      </c>
    </row>
    <row r="264" spans="1:19" x14ac:dyDescent="0.25">
      <c r="A264" s="226"/>
      <c r="B264" s="7"/>
      <c r="C264" s="223"/>
      <c r="D264" s="7"/>
      <c r="E264" s="7"/>
      <c r="F264" s="7"/>
      <c r="G264" s="7"/>
      <c r="H264" s="7"/>
      <c r="I264" s="7"/>
      <c r="J264" s="7"/>
      <c r="L264" s="7"/>
      <c r="M264" s="7"/>
      <c r="N264" s="7"/>
      <c r="R264" s="67" t="s">
        <v>312</v>
      </c>
      <c r="S264" s="68">
        <f>SUMIF(C13:C241,8,L13:L241)</f>
        <v>1571</v>
      </c>
    </row>
    <row r="265" spans="1:19" x14ac:dyDescent="0.25">
      <c r="A265" s="226"/>
      <c r="B265" s="7"/>
      <c r="C265" s="223"/>
      <c r="D265" s="7"/>
      <c r="E265" s="7"/>
      <c r="F265" s="7"/>
      <c r="G265" s="7"/>
      <c r="H265" s="7"/>
      <c r="I265" s="7"/>
      <c r="J265" s="7"/>
      <c r="L265" s="7"/>
      <c r="M265" s="7"/>
      <c r="N265" s="7"/>
      <c r="R265" s="67" t="s">
        <v>313</v>
      </c>
      <c r="S265" s="68">
        <f>SUMIF(C13:C241,9,L13:L241)</f>
        <v>1414.5000000000005</v>
      </c>
    </row>
    <row r="266" spans="1:19" x14ac:dyDescent="0.25">
      <c r="A266" s="226"/>
      <c r="B266" s="7"/>
      <c r="C266" s="223"/>
      <c r="D266" s="7"/>
      <c r="E266" s="7"/>
      <c r="F266" s="7"/>
      <c r="G266" s="7"/>
      <c r="H266" s="7"/>
      <c r="I266" s="7"/>
      <c r="J266" s="7"/>
      <c r="L266" s="7"/>
      <c r="M266" s="7"/>
      <c r="N266" s="7"/>
      <c r="R266" s="67" t="s">
        <v>314</v>
      </c>
      <c r="S266" s="68">
        <f>SUMIF(C13:C241,10,L13:L241)</f>
        <v>63</v>
      </c>
    </row>
    <row r="267" spans="1:19" x14ac:dyDescent="0.25">
      <c r="A267" s="226"/>
      <c r="B267" s="7"/>
      <c r="C267" s="223"/>
      <c r="D267" s="7"/>
      <c r="E267" s="7"/>
      <c r="F267" s="7"/>
      <c r="G267" s="7"/>
      <c r="H267" s="7"/>
      <c r="I267" s="7"/>
      <c r="J267" s="7"/>
      <c r="L267" s="7"/>
      <c r="M267" s="7"/>
      <c r="N267" s="7"/>
      <c r="R267" s="67"/>
      <c r="S267" s="68"/>
    </row>
    <row r="268" spans="1:19" x14ac:dyDescent="0.25">
      <c r="A268" s="226"/>
      <c r="B268" s="7"/>
      <c r="C268" s="223"/>
      <c r="D268" s="7"/>
      <c r="E268" s="7"/>
      <c r="F268" s="7"/>
      <c r="G268" s="7"/>
      <c r="H268" s="7"/>
      <c r="I268" s="7"/>
      <c r="J268" s="7"/>
      <c r="L268" s="7"/>
      <c r="M268" s="7"/>
      <c r="N268" s="7"/>
      <c r="R268" s="72" t="s">
        <v>172</v>
      </c>
      <c r="S268" s="73">
        <f>SUM(S257:S266)</f>
        <v>3173.5000000000005</v>
      </c>
    </row>
    <row r="269" spans="1:19" x14ac:dyDescent="0.25">
      <c r="A269" s="226"/>
      <c r="B269" s="7"/>
      <c r="C269" s="223"/>
      <c r="D269" s="7"/>
      <c r="E269" s="7"/>
      <c r="F269" s="7"/>
      <c r="G269" s="7"/>
      <c r="H269" s="7"/>
      <c r="I269" s="7"/>
      <c r="J269" s="7"/>
      <c r="L269" s="7"/>
      <c r="M269" s="7"/>
      <c r="N269" s="7"/>
      <c r="R269" s="189"/>
      <c r="S269" s="91">
        <f>L243-S268</f>
        <v>0</v>
      </c>
    </row>
    <row r="270" spans="1:19" x14ac:dyDescent="0.25">
      <c r="A270" s="226"/>
      <c r="B270" s="7"/>
      <c r="C270" s="223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9" x14ac:dyDescent="0.25">
      <c r="A271" s="226"/>
      <c r="B271" s="7"/>
      <c r="C271" s="223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9" x14ac:dyDescent="0.25">
      <c r="A272" s="226"/>
      <c r="B272" s="7"/>
      <c r="C272" s="223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s="2" customFormat="1" x14ac:dyDescent="0.25">
      <c r="A273" s="226"/>
      <c r="B273" s="7"/>
      <c r="C273" s="223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s="2" customFormat="1" x14ac:dyDescent="0.25">
      <c r="A274" s="226"/>
      <c r="B274" s="7"/>
      <c r="C274" s="223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s="2" customFormat="1" x14ac:dyDescent="0.25">
      <c r="A275" s="226"/>
      <c r="B275" s="7"/>
      <c r="C275" s="223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s="2" customFormat="1" x14ac:dyDescent="0.25">
      <c r="A276" s="226"/>
      <c r="B276" s="7"/>
      <c r="C276" s="223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s="2" customFormat="1" x14ac:dyDescent="0.25">
      <c r="A277" s="226"/>
      <c r="B277" s="7"/>
      <c r="C277" s="223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s="2" customFormat="1" x14ac:dyDescent="0.25">
      <c r="A278" s="226"/>
      <c r="B278" s="7"/>
      <c r="C278" s="223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s="2" customFormat="1" x14ac:dyDescent="0.25">
      <c r="A279" s="226"/>
      <c r="B279" s="7"/>
      <c r="C279" s="223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s="2" customFormat="1" x14ac:dyDescent="0.25">
      <c r="A280" s="226"/>
      <c r="B280" s="7"/>
      <c r="C280" s="223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s="2" customFormat="1" x14ac:dyDescent="0.25">
      <c r="A281" s="226"/>
      <c r="B281" s="7"/>
      <c r="C281" s="223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s="2" customFormat="1" x14ac:dyDescent="0.25">
      <c r="A282" s="226"/>
      <c r="B282" s="7"/>
      <c r="C282" s="223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s="2" customFormat="1" x14ac:dyDescent="0.25">
      <c r="A283" s="226"/>
      <c r="B283" s="7"/>
      <c r="C283" s="223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s="2" customFormat="1" x14ac:dyDescent="0.25">
      <c r="A284" s="226"/>
      <c r="B284" s="7"/>
      <c r="C284" s="223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s="2" customFormat="1" x14ac:dyDescent="0.25">
      <c r="A285" s="226"/>
      <c r="B285" s="7"/>
      <c r="C285" s="223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s="2" customFormat="1" x14ac:dyDescent="0.25">
      <c r="A286" s="226"/>
      <c r="B286" s="7"/>
      <c r="C286" s="223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s="2" customFormat="1" x14ac:dyDescent="0.25">
      <c r="A287" s="226"/>
      <c r="B287" s="7"/>
      <c r="C287" s="223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s="2" customFormat="1" x14ac:dyDescent="0.25">
      <c r="A288" s="226"/>
      <c r="B288" s="7"/>
      <c r="C288" s="223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s="2" customFormat="1" x14ac:dyDescent="0.25">
      <c r="A289" s="226"/>
      <c r="B289" s="7"/>
      <c r="C289" s="223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s="2" customFormat="1" x14ac:dyDescent="0.25">
      <c r="A290" s="226"/>
      <c r="B290" s="7"/>
      <c r="C290" s="223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s="2" customFormat="1" x14ac:dyDescent="0.25">
      <c r="A291" s="226"/>
      <c r="B291" s="7"/>
      <c r="C291" s="223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s="2" customFormat="1" x14ac:dyDescent="0.25">
      <c r="A292" s="226"/>
      <c r="B292" s="7"/>
      <c r="C292" s="223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s="2" customFormat="1" x14ac:dyDescent="0.25">
      <c r="A293" s="226"/>
      <c r="B293" s="7"/>
      <c r="C293" s="223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s="2" customFormat="1" x14ac:dyDescent="0.25">
      <c r="A294" s="226"/>
      <c r="B294" s="7"/>
      <c r="C294" s="223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s="2" customFormat="1" x14ac:dyDescent="0.25">
      <c r="A295" s="226"/>
      <c r="B295" s="7"/>
      <c r="C295" s="223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s="2" customFormat="1" x14ac:dyDescent="0.25">
      <c r="A296" s="226"/>
      <c r="B296" s="7"/>
      <c r="C296" s="223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s="2" customFormat="1" x14ac:dyDescent="0.25">
      <c r="A297" s="226"/>
      <c r="B297" s="7"/>
      <c r="C297" s="223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s="2" customFormat="1" x14ac:dyDescent="0.25">
      <c r="A298" s="226"/>
      <c r="B298" s="7"/>
      <c r="C298" s="223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s="2" customFormat="1" x14ac:dyDescent="0.25">
      <c r="A299" s="226"/>
      <c r="B299" s="7"/>
      <c r="C299" s="223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s="2" customFormat="1" x14ac:dyDescent="0.25">
      <c r="A300" s="226"/>
      <c r="B300" s="7"/>
      <c r="C300" s="223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s="2" customFormat="1" x14ac:dyDescent="0.25">
      <c r="A301" s="226"/>
      <c r="B301" s="7"/>
      <c r="C301" s="223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s="2" customFormat="1" x14ac:dyDescent="0.25">
      <c r="A302" s="226"/>
      <c r="B302" s="7"/>
      <c r="C302" s="223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s="2" customFormat="1" x14ac:dyDescent="0.25">
      <c r="A303" s="226"/>
      <c r="B303" s="7"/>
      <c r="C303" s="223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s="2" customFormat="1" x14ac:dyDescent="0.25">
      <c r="A304" s="226"/>
      <c r="B304" s="7"/>
      <c r="C304" s="223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s="2" customFormat="1" x14ac:dyDescent="0.25">
      <c r="A305" s="226"/>
      <c r="B305" s="7"/>
      <c r="C305" s="223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s="2" customFormat="1" x14ac:dyDescent="0.25">
      <c r="A306" s="226"/>
      <c r="B306" s="7"/>
      <c r="C306" s="223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s="2" customFormat="1" x14ac:dyDescent="0.25">
      <c r="A307" s="226"/>
      <c r="B307" s="7"/>
      <c r="C307" s="223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s="2" customFormat="1" x14ac:dyDescent="0.25">
      <c r="A308" s="226"/>
      <c r="B308" s="7"/>
      <c r="C308" s="223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s="2" customFormat="1" x14ac:dyDescent="0.25">
      <c r="A309" s="226"/>
      <c r="B309" s="7"/>
      <c r="C309" s="223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s="2" customFormat="1" x14ac:dyDescent="0.25">
      <c r="A310" s="226"/>
      <c r="B310" s="7"/>
      <c r="C310" s="223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s="2" customFormat="1" x14ac:dyDescent="0.25">
      <c r="A311" s="226"/>
      <c r="B311" s="7"/>
      <c r="C311" s="223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s="2" customFormat="1" x14ac:dyDescent="0.25">
      <c r="A312" s="226"/>
      <c r="B312" s="7"/>
      <c r="C312" s="223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s="2" customFormat="1" x14ac:dyDescent="0.25">
      <c r="A313" s="226"/>
      <c r="B313" s="7"/>
      <c r="C313" s="223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s="2" customFormat="1" x14ac:dyDescent="0.25">
      <c r="A314" s="226"/>
      <c r="B314" s="7"/>
      <c r="C314" s="223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s="2" customFormat="1" x14ac:dyDescent="0.25">
      <c r="A315" s="226"/>
      <c r="B315" s="7"/>
      <c r="C315" s="223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s="2" customFormat="1" x14ac:dyDescent="0.25">
      <c r="A316" s="226"/>
      <c r="B316" s="7"/>
      <c r="C316" s="223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s="2" customFormat="1" x14ac:dyDescent="0.25">
      <c r="A317" s="226"/>
      <c r="B317" s="7"/>
      <c r="C317" s="223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s="2" customFormat="1" x14ac:dyDescent="0.25">
      <c r="A318" s="226"/>
      <c r="B318" s="7"/>
      <c r="C318" s="223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s="2" customFormat="1" x14ac:dyDescent="0.25">
      <c r="A319" s="226"/>
      <c r="B319" s="7"/>
      <c r="C319" s="223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s="2" customFormat="1" x14ac:dyDescent="0.25">
      <c r="A320" s="226"/>
      <c r="B320" s="7"/>
      <c r="C320" s="223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s="2" customFormat="1" x14ac:dyDescent="0.25">
      <c r="A321" s="226"/>
      <c r="B321" s="7"/>
      <c r="C321" s="223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s="2" customFormat="1" x14ac:dyDescent="0.25">
      <c r="A322" s="226"/>
      <c r="B322" s="7"/>
      <c r="C322" s="223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s="2" customFormat="1" x14ac:dyDescent="0.25">
      <c r="A323" s="226"/>
      <c r="B323" s="7"/>
      <c r="C323" s="223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s="2" customFormat="1" x14ac:dyDescent="0.25">
      <c r="A324" s="226"/>
      <c r="B324" s="7"/>
      <c r="C324" s="223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s="2" customFormat="1" x14ac:dyDescent="0.25">
      <c r="A325" s="226"/>
      <c r="B325" s="7"/>
      <c r="C325" s="223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s="2" customFormat="1" x14ac:dyDescent="0.25">
      <c r="A326" s="226"/>
      <c r="B326" s="7"/>
      <c r="C326" s="223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s="2" customFormat="1" x14ac:dyDescent="0.25">
      <c r="A327" s="226"/>
      <c r="B327" s="7"/>
      <c r="C327" s="223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s="2" customFormat="1" x14ac:dyDescent="0.25">
      <c r="A328" s="226"/>
      <c r="B328" s="7"/>
      <c r="C328" s="223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s="2" customFormat="1" x14ac:dyDescent="0.25">
      <c r="A329" s="226"/>
      <c r="B329" s="7"/>
      <c r="C329" s="223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s="2" customFormat="1" x14ac:dyDescent="0.25">
      <c r="A330" s="226"/>
      <c r="B330" s="7"/>
      <c r="C330" s="223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s="2" customFormat="1" x14ac:dyDescent="0.25">
      <c r="A331" s="226"/>
      <c r="B331" s="7"/>
      <c r="C331" s="223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s="2" customFormat="1" x14ac:dyDescent="0.25">
      <c r="A332" s="226"/>
      <c r="B332" s="7"/>
      <c r="C332" s="223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s="2" customFormat="1" x14ac:dyDescent="0.25">
      <c r="A333" s="226"/>
      <c r="B333" s="7"/>
      <c r="C333" s="223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s="2" customFormat="1" x14ac:dyDescent="0.25">
      <c r="A334" s="226"/>
      <c r="B334" s="7"/>
      <c r="C334" s="223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s="2" customFormat="1" x14ac:dyDescent="0.25">
      <c r="A335" s="226"/>
      <c r="B335" s="7"/>
      <c r="C335" s="223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s="2" customFormat="1" x14ac:dyDescent="0.25">
      <c r="A336" s="226"/>
      <c r="B336" s="7"/>
      <c r="C336" s="223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s="2" customFormat="1" x14ac:dyDescent="0.25">
      <c r="A337" s="226"/>
      <c r="B337" s="7"/>
      <c r="C337" s="223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s="2" customFormat="1" x14ac:dyDescent="0.25">
      <c r="A338" s="226"/>
      <c r="B338" s="7"/>
      <c r="C338" s="223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s="2" customFormat="1" x14ac:dyDescent="0.25">
      <c r="A339" s="226"/>
      <c r="B339" s="7"/>
      <c r="C339" s="223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s="2" customFormat="1" x14ac:dyDescent="0.25">
      <c r="A340" s="226"/>
      <c r="B340" s="7"/>
      <c r="C340" s="223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s="2" customFormat="1" x14ac:dyDescent="0.25">
      <c r="A341" s="226"/>
      <c r="B341" s="7"/>
      <c r="C341" s="223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s="2" customFormat="1" x14ac:dyDescent="0.25">
      <c r="A342" s="226"/>
      <c r="B342" s="7"/>
      <c r="C342" s="223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s="2" customFormat="1" x14ac:dyDescent="0.25">
      <c r="A343" s="226"/>
      <c r="B343" s="7"/>
      <c r="C343" s="223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s="2" customFormat="1" x14ac:dyDescent="0.25">
      <c r="A344" s="226"/>
      <c r="B344" s="7"/>
      <c r="C344" s="223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s="2" customFormat="1" x14ac:dyDescent="0.25">
      <c r="A345" s="226"/>
      <c r="B345" s="7"/>
      <c r="C345" s="223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s="2" customFormat="1" x14ac:dyDescent="0.25">
      <c r="A346" s="226"/>
      <c r="B346" s="7"/>
      <c r="C346" s="223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s="2" customFormat="1" x14ac:dyDescent="0.25">
      <c r="A347" s="226"/>
      <c r="B347" s="7"/>
      <c r="C347" s="223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s="2" customFormat="1" x14ac:dyDescent="0.25">
      <c r="A348" s="226"/>
      <c r="B348" s="7"/>
      <c r="C348" s="223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s="2" customFormat="1" x14ac:dyDescent="0.25">
      <c r="A349" s="226"/>
      <c r="B349" s="7"/>
      <c r="C349" s="223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s="2" customFormat="1" x14ac:dyDescent="0.25">
      <c r="A350" s="226"/>
      <c r="B350" s="7"/>
      <c r="C350" s="223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s="2" customFormat="1" x14ac:dyDescent="0.25">
      <c r="A351" s="226"/>
      <c r="B351" s="7"/>
      <c r="C351" s="223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s="2" customFormat="1" x14ac:dyDescent="0.25">
      <c r="A352" s="226"/>
      <c r="B352" s="7"/>
      <c r="C352" s="223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s="2" customFormat="1" x14ac:dyDescent="0.25">
      <c r="A353" s="226"/>
      <c r="B353" s="7"/>
      <c r="C353" s="223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s="2" customFormat="1" x14ac:dyDescent="0.25">
      <c r="A354" s="226"/>
      <c r="B354" s="7"/>
      <c r="C354" s="223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s="2" customFormat="1" x14ac:dyDescent="0.25">
      <c r="A355" s="226"/>
      <c r="B355" s="7"/>
      <c r="C355" s="223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s="2" customFormat="1" x14ac:dyDescent="0.25">
      <c r="A356" s="226"/>
      <c r="B356" s="7"/>
      <c r="C356" s="223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s="2" customFormat="1" x14ac:dyDescent="0.25">
      <c r="A357" s="226"/>
      <c r="B357" s="7"/>
      <c r="C357" s="223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s="2" customFormat="1" x14ac:dyDescent="0.25">
      <c r="A358" s="226"/>
      <c r="B358" s="7"/>
      <c r="C358" s="223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s="2" customFormat="1" x14ac:dyDescent="0.25">
      <c r="A359" s="206"/>
      <c r="C359" s="224"/>
    </row>
    <row r="360" spans="1:14" s="2" customFormat="1" x14ac:dyDescent="0.25">
      <c r="A360" s="206"/>
      <c r="C360" s="224"/>
    </row>
    <row r="361" spans="1:14" s="2" customFormat="1" x14ac:dyDescent="0.25">
      <c r="A361" s="206"/>
      <c r="C361" s="224"/>
    </row>
    <row r="362" spans="1:14" s="2" customFormat="1" x14ac:dyDescent="0.25">
      <c r="A362" s="206"/>
      <c r="C362" s="224"/>
    </row>
    <row r="363" spans="1:14" s="2" customFormat="1" x14ac:dyDescent="0.25">
      <c r="A363" s="206"/>
      <c r="C363" s="224"/>
    </row>
    <row r="364" spans="1:14" s="2" customFormat="1" x14ac:dyDescent="0.25">
      <c r="A364" s="206"/>
      <c r="C364" s="224"/>
    </row>
    <row r="365" spans="1:14" s="2" customFormat="1" x14ac:dyDescent="0.25">
      <c r="A365" s="206"/>
      <c r="C365" s="224"/>
    </row>
    <row r="366" spans="1:14" s="2" customFormat="1" x14ac:dyDescent="0.25">
      <c r="A366" s="206"/>
      <c r="C366" s="224"/>
    </row>
    <row r="367" spans="1:14" s="2" customFormat="1" x14ac:dyDescent="0.25">
      <c r="A367" s="206"/>
      <c r="C367" s="224"/>
    </row>
    <row r="368" spans="1:14" s="2" customFormat="1" x14ac:dyDescent="0.25">
      <c r="A368" s="206"/>
      <c r="C368" s="224"/>
    </row>
    <row r="369" spans="3:3" s="2" customFormat="1" x14ac:dyDescent="0.25">
      <c r="C369" s="224"/>
    </row>
    <row r="370" spans="3:3" s="2" customFormat="1" x14ac:dyDescent="0.25">
      <c r="C370" s="224"/>
    </row>
    <row r="371" spans="3:3" s="2" customFormat="1" x14ac:dyDescent="0.25">
      <c r="C371" s="224"/>
    </row>
    <row r="372" spans="3:3" s="2" customFormat="1" x14ac:dyDescent="0.25">
      <c r="C372" s="224"/>
    </row>
    <row r="373" spans="3:3" s="2" customFormat="1" x14ac:dyDescent="0.25">
      <c r="C373" s="224"/>
    </row>
    <row r="374" spans="3:3" s="2" customFormat="1" x14ac:dyDescent="0.25">
      <c r="C374" s="224"/>
    </row>
    <row r="375" spans="3:3" s="2" customFormat="1" x14ac:dyDescent="0.25">
      <c r="C375" s="224"/>
    </row>
    <row r="376" spans="3:3" s="2" customFormat="1" x14ac:dyDescent="0.25">
      <c r="C376" s="224"/>
    </row>
    <row r="377" spans="3:3" s="2" customFormat="1" x14ac:dyDescent="0.25">
      <c r="C377" s="224"/>
    </row>
    <row r="378" spans="3:3" s="2" customFormat="1" x14ac:dyDescent="0.25">
      <c r="C378" s="224"/>
    </row>
    <row r="379" spans="3:3" s="2" customFormat="1" x14ac:dyDescent="0.25">
      <c r="C379" s="224"/>
    </row>
    <row r="380" spans="3:3" s="2" customFormat="1" x14ac:dyDescent="0.25">
      <c r="C380" s="224"/>
    </row>
    <row r="381" spans="3:3" s="2" customFormat="1" x14ac:dyDescent="0.25">
      <c r="C381" s="224"/>
    </row>
    <row r="382" spans="3:3" s="2" customFormat="1" x14ac:dyDescent="0.25">
      <c r="C382" s="224"/>
    </row>
    <row r="383" spans="3:3" s="2" customFormat="1" x14ac:dyDescent="0.25">
      <c r="C383" s="224"/>
    </row>
    <row r="384" spans="3:3" s="2" customFormat="1" x14ac:dyDescent="0.25">
      <c r="C384" s="224"/>
    </row>
    <row r="385" spans="3:3" s="2" customFormat="1" x14ac:dyDescent="0.25">
      <c r="C385" s="224"/>
    </row>
    <row r="386" spans="3:3" s="2" customFormat="1" x14ac:dyDescent="0.25">
      <c r="C386" s="224"/>
    </row>
    <row r="387" spans="3:3" s="2" customFormat="1" x14ac:dyDescent="0.25">
      <c r="C387" s="224"/>
    </row>
    <row r="388" spans="3:3" s="2" customFormat="1" x14ac:dyDescent="0.25">
      <c r="C388" s="224"/>
    </row>
    <row r="389" spans="3:3" s="2" customFormat="1" x14ac:dyDescent="0.25">
      <c r="C389" s="224"/>
    </row>
    <row r="390" spans="3:3" s="2" customFormat="1" x14ac:dyDescent="0.25">
      <c r="C390" s="224"/>
    </row>
    <row r="391" spans="3:3" s="2" customFormat="1" x14ac:dyDescent="0.25">
      <c r="C391" s="224"/>
    </row>
    <row r="392" spans="3:3" s="2" customFormat="1" x14ac:dyDescent="0.25">
      <c r="C392" s="224"/>
    </row>
    <row r="393" spans="3:3" s="2" customFormat="1" x14ac:dyDescent="0.25">
      <c r="C393" s="224"/>
    </row>
    <row r="394" spans="3:3" s="2" customFormat="1" x14ac:dyDescent="0.25">
      <c r="C394" s="224"/>
    </row>
    <row r="395" spans="3:3" s="2" customFormat="1" x14ac:dyDescent="0.25">
      <c r="C395" s="224"/>
    </row>
    <row r="396" spans="3:3" s="2" customFormat="1" x14ac:dyDescent="0.25">
      <c r="C396" s="224"/>
    </row>
    <row r="397" spans="3:3" s="2" customFormat="1" x14ac:dyDescent="0.25">
      <c r="C397" s="224"/>
    </row>
    <row r="398" spans="3:3" s="2" customFormat="1" x14ac:dyDescent="0.25">
      <c r="C398" s="224"/>
    </row>
    <row r="399" spans="3:3" s="2" customFormat="1" x14ac:dyDescent="0.25">
      <c r="C399" s="224"/>
    </row>
    <row r="400" spans="3:3" s="2" customFormat="1" x14ac:dyDescent="0.25">
      <c r="C400" s="224"/>
    </row>
    <row r="401" spans="3:3" s="2" customFormat="1" x14ac:dyDescent="0.25">
      <c r="C401" s="224"/>
    </row>
    <row r="402" spans="3:3" s="2" customFormat="1" x14ac:dyDescent="0.25">
      <c r="C402" s="224"/>
    </row>
    <row r="403" spans="3:3" s="2" customFormat="1" x14ac:dyDescent="0.25">
      <c r="C403" s="224"/>
    </row>
    <row r="404" spans="3:3" s="2" customFormat="1" x14ac:dyDescent="0.25">
      <c r="C404" s="224"/>
    </row>
    <row r="405" spans="3:3" s="2" customFormat="1" x14ac:dyDescent="0.25">
      <c r="C405" s="224"/>
    </row>
    <row r="406" spans="3:3" s="2" customFormat="1" x14ac:dyDescent="0.25">
      <c r="C406" s="224"/>
    </row>
    <row r="407" spans="3:3" s="2" customFormat="1" x14ac:dyDescent="0.25">
      <c r="C407" s="224"/>
    </row>
    <row r="408" spans="3:3" s="2" customFormat="1" x14ac:dyDescent="0.25">
      <c r="C408" s="224"/>
    </row>
    <row r="409" spans="3:3" s="2" customFormat="1" x14ac:dyDescent="0.25">
      <c r="C409" s="224"/>
    </row>
    <row r="410" spans="3:3" s="2" customFormat="1" x14ac:dyDescent="0.25">
      <c r="C410" s="224"/>
    </row>
    <row r="411" spans="3:3" s="2" customFormat="1" x14ac:dyDescent="0.25">
      <c r="C411" s="224"/>
    </row>
    <row r="412" spans="3:3" s="2" customFormat="1" x14ac:dyDescent="0.25">
      <c r="C412" s="224"/>
    </row>
    <row r="413" spans="3:3" s="2" customFormat="1" x14ac:dyDescent="0.25">
      <c r="C413" s="224"/>
    </row>
    <row r="414" spans="3:3" s="2" customFormat="1" x14ac:dyDescent="0.25">
      <c r="C414" s="224"/>
    </row>
    <row r="415" spans="3:3" s="2" customFormat="1" x14ac:dyDescent="0.25">
      <c r="C415" s="224"/>
    </row>
    <row r="416" spans="3:3" s="2" customFormat="1" x14ac:dyDescent="0.25">
      <c r="C416" s="224"/>
    </row>
    <row r="417" spans="3:3" s="2" customFormat="1" x14ac:dyDescent="0.25">
      <c r="C417" s="224"/>
    </row>
    <row r="418" spans="3:3" s="2" customFormat="1" x14ac:dyDescent="0.25">
      <c r="C418" s="224"/>
    </row>
    <row r="419" spans="3:3" s="2" customFormat="1" x14ac:dyDescent="0.25">
      <c r="C419" s="224"/>
    </row>
    <row r="420" spans="3:3" s="2" customFormat="1" x14ac:dyDescent="0.25">
      <c r="C420" s="224"/>
    </row>
    <row r="421" spans="3:3" s="2" customFormat="1" x14ac:dyDescent="0.25">
      <c r="C421" s="224"/>
    </row>
    <row r="422" spans="3:3" s="2" customFormat="1" x14ac:dyDescent="0.25">
      <c r="C422" s="224"/>
    </row>
    <row r="423" spans="3:3" s="2" customFormat="1" x14ac:dyDescent="0.25">
      <c r="C423" s="224"/>
    </row>
    <row r="424" spans="3:3" s="2" customFormat="1" x14ac:dyDescent="0.25">
      <c r="C424" s="224"/>
    </row>
    <row r="425" spans="3:3" s="2" customFormat="1" x14ac:dyDescent="0.25">
      <c r="C425" s="224"/>
    </row>
    <row r="426" spans="3:3" s="2" customFormat="1" x14ac:dyDescent="0.25">
      <c r="C426" s="224"/>
    </row>
    <row r="427" spans="3:3" s="2" customFormat="1" x14ac:dyDescent="0.25">
      <c r="C427" s="224"/>
    </row>
    <row r="428" spans="3:3" s="2" customFormat="1" x14ac:dyDescent="0.25">
      <c r="C428" s="224"/>
    </row>
    <row r="429" spans="3:3" s="2" customFormat="1" x14ac:dyDescent="0.25">
      <c r="C429" s="224"/>
    </row>
    <row r="430" spans="3:3" s="2" customFormat="1" x14ac:dyDescent="0.25">
      <c r="C430" s="224"/>
    </row>
    <row r="431" spans="3:3" s="2" customFormat="1" x14ac:dyDescent="0.25">
      <c r="C431" s="224"/>
    </row>
    <row r="432" spans="3:3" s="2" customFormat="1" x14ac:dyDescent="0.25">
      <c r="C432" s="224"/>
    </row>
    <row r="433" spans="3:3" s="2" customFormat="1" x14ac:dyDescent="0.25">
      <c r="C433" s="224"/>
    </row>
    <row r="434" spans="3:3" s="2" customFormat="1" x14ac:dyDescent="0.25">
      <c r="C434" s="224"/>
    </row>
    <row r="435" spans="3:3" s="2" customFormat="1" x14ac:dyDescent="0.25">
      <c r="C435" s="224"/>
    </row>
    <row r="436" spans="3:3" s="2" customFormat="1" x14ac:dyDescent="0.25">
      <c r="C436" s="224"/>
    </row>
    <row r="437" spans="3:3" s="2" customFormat="1" x14ac:dyDescent="0.25">
      <c r="C437" s="224"/>
    </row>
    <row r="438" spans="3:3" s="2" customFormat="1" x14ac:dyDescent="0.25">
      <c r="C438" s="224"/>
    </row>
    <row r="439" spans="3:3" s="2" customFormat="1" x14ac:dyDescent="0.25">
      <c r="C439" s="224"/>
    </row>
    <row r="440" spans="3:3" s="2" customFormat="1" x14ac:dyDescent="0.25">
      <c r="C440" s="224"/>
    </row>
    <row r="441" spans="3:3" s="2" customFormat="1" x14ac:dyDescent="0.25">
      <c r="C441" s="224"/>
    </row>
    <row r="442" spans="3:3" s="2" customFormat="1" x14ac:dyDescent="0.25">
      <c r="C442" s="224"/>
    </row>
    <row r="443" spans="3:3" s="2" customFormat="1" x14ac:dyDescent="0.25">
      <c r="C443" s="224"/>
    </row>
    <row r="444" spans="3:3" s="2" customFormat="1" x14ac:dyDescent="0.25">
      <c r="C444" s="224"/>
    </row>
    <row r="445" spans="3:3" s="2" customFormat="1" x14ac:dyDescent="0.25">
      <c r="C445" s="224"/>
    </row>
    <row r="446" spans="3:3" s="2" customFormat="1" x14ac:dyDescent="0.25">
      <c r="C446" s="224"/>
    </row>
    <row r="447" spans="3:3" s="2" customFormat="1" x14ac:dyDescent="0.25">
      <c r="C447" s="224"/>
    </row>
    <row r="448" spans="3:3" s="2" customFormat="1" x14ac:dyDescent="0.25">
      <c r="C448" s="224"/>
    </row>
    <row r="449" spans="3:3" s="2" customFormat="1" x14ac:dyDescent="0.25">
      <c r="C449" s="224"/>
    </row>
    <row r="450" spans="3:3" s="2" customFormat="1" x14ac:dyDescent="0.25">
      <c r="C450" s="224"/>
    </row>
    <row r="451" spans="3:3" s="2" customFormat="1" x14ac:dyDescent="0.25">
      <c r="C451" s="224"/>
    </row>
    <row r="452" spans="3:3" s="2" customFormat="1" x14ac:dyDescent="0.25">
      <c r="C452" s="224"/>
    </row>
    <row r="453" spans="3:3" s="2" customFormat="1" x14ac:dyDescent="0.25">
      <c r="C453" s="224"/>
    </row>
    <row r="454" spans="3:3" s="2" customFormat="1" x14ac:dyDescent="0.25">
      <c r="C454" s="224"/>
    </row>
    <row r="455" spans="3:3" s="2" customFormat="1" x14ac:dyDescent="0.25">
      <c r="C455" s="224"/>
    </row>
    <row r="456" spans="3:3" s="2" customFormat="1" x14ac:dyDescent="0.25">
      <c r="C456" s="224"/>
    </row>
    <row r="457" spans="3:3" s="2" customFormat="1" x14ac:dyDescent="0.25">
      <c r="C457" s="224"/>
    </row>
    <row r="458" spans="3:3" s="2" customFormat="1" x14ac:dyDescent="0.25">
      <c r="C458" s="224"/>
    </row>
    <row r="459" spans="3:3" s="2" customFormat="1" x14ac:dyDescent="0.25">
      <c r="C459" s="224"/>
    </row>
    <row r="460" spans="3:3" s="2" customFormat="1" x14ac:dyDescent="0.25">
      <c r="C460" s="224"/>
    </row>
    <row r="461" spans="3:3" s="2" customFormat="1" x14ac:dyDescent="0.25">
      <c r="C461" s="224"/>
    </row>
    <row r="462" spans="3:3" s="2" customFormat="1" x14ac:dyDescent="0.25">
      <c r="C462" s="224"/>
    </row>
    <row r="463" spans="3:3" s="2" customFormat="1" x14ac:dyDescent="0.25">
      <c r="C463" s="224"/>
    </row>
    <row r="464" spans="3:3" s="2" customFormat="1" x14ac:dyDescent="0.25">
      <c r="C464" s="224"/>
    </row>
    <row r="465" spans="3:3" s="2" customFormat="1" x14ac:dyDescent="0.25">
      <c r="C465" s="224"/>
    </row>
    <row r="466" spans="3:3" s="2" customFormat="1" x14ac:dyDescent="0.25">
      <c r="C466" s="224"/>
    </row>
    <row r="467" spans="3:3" s="2" customFormat="1" x14ac:dyDescent="0.25">
      <c r="C467" s="224"/>
    </row>
    <row r="468" spans="3:3" s="2" customFormat="1" x14ac:dyDescent="0.25">
      <c r="C468" s="224"/>
    </row>
    <row r="469" spans="3:3" s="2" customFormat="1" x14ac:dyDescent="0.25">
      <c r="C469" s="224"/>
    </row>
    <row r="470" spans="3:3" s="2" customFormat="1" x14ac:dyDescent="0.25">
      <c r="C470" s="224"/>
    </row>
    <row r="471" spans="3:3" s="2" customFormat="1" x14ac:dyDescent="0.25">
      <c r="C471" s="224"/>
    </row>
    <row r="472" spans="3:3" s="2" customFormat="1" x14ac:dyDescent="0.25">
      <c r="C472" s="224"/>
    </row>
    <row r="473" spans="3:3" s="2" customFormat="1" x14ac:dyDescent="0.25">
      <c r="C473" s="224"/>
    </row>
    <row r="474" spans="3:3" s="2" customFormat="1" x14ac:dyDescent="0.25">
      <c r="C474" s="224"/>
    </row>
    <row r="475" spans="3:3" s="2" customFormat="1" x14ac:dyDescent="0.25">
      <c r="C475" s="224"/>
    </row>
    <row r="476" spans="3:3" s="2" customFormat="1" x14ac:dyDescent="0.25">
      <c r="C476" s="224"/>
    </row>
    <row r="477" spans="3:3" s="2" customFormat="1" x14ac:dyDescent="0.25">
      <c r="C477" s="224"/>
    </row>
    <row r="478" spans="3:3" s="2" customFormat="1" x14ac:dyDescent="0.25">
      <c r="C478" s="224"/>
    </row>
    <row r="479" spans="3:3" s="2" customFormat="1" x14ac:dyDescent="0.25">
      <c r="C479" s="224"/>
    </row>
    <row r="480" spans="3:3" s="2" customFormat="1" x14ac:dyDescent="0.25">
      <c r="C480" s="224"/>
    </row>
    <row r="481" spans="3:3" s="2" customFormat="1" x14ac:dyDescent="0.25">
      <c r="C481" s="224"/>
    </row>
    <row r="482" spans="3:3" s="2" customFormat="1" x14ac:dyDescent="0.25">
      <c r="C482" s="224"/>
    </row>
    <row r="483" spans="3:3" s="2" customFormat="1" x14ac:dyDescent="0.25">
      <c r="C483" s="224"/>
    </row>
    <row r="484" spans="3:3" s="2" customFormat="1" x14ac:dyDescent="0.25">
      <c r="C484" s="224"/>
    </row>
    <row r="485" spans="3:3" s="2" customFormat="1" x14ac:dyDescent="0.25">
      <c r="C485" s="224"/>
    </row>
    <row r="486" spans="3:3" s="2" customFormat="1" x14ac:dyDescent="0.25">
      <c r="C486" s="224"/>
    </row>
    <row r="487" spans="3:3" s="2" customFormat="1" x14ac:dyDescent="0.25">
      <c r="C487" s="224"/>
    </row>
    <row r="488" spans="3:3" s="2" customFormat="1" x14ac:dyDescent="0.25">
      <c r="C488" s="224"/>
    </row>
    <row r="489" spans="3:3" s="2" customFormat="1" x14ac:dyDescent="0.25">
      <c r="C489" s="224"/>
    </row>
    <row r="490" spans="3:3" s="2" customFormat="1" x14ac:dyDescent="0.25">
      <c r="C490" s="224"/>
    </row>
    <row r="491" spans="3:3" s="2" customFormat="1" x14ac:dyDescent="0.25">
      <c r="C491" s="224"/>
    </row>
    <row r="492" spans="3:3" s="2" customFormat="1" x14ac:dyDescent="0.25">
      <c r="C492" s="224"/>
    </row>
    <row r="493" spans="3:3" s="2" customFormat="1" x14ac:dyDescent="0.25">
      <c r="C493" s="224"/>
    </row>
    <row r="494" spans="3:3" s="2" customFormat="1" x14ac:dyDescent="0.25">
      <c r="C494" s="224"/>
    </row>
    <row r="495" spans="3:3" s="2" customFormat="1" x14ac:dyDescent="0.25">
      <c r="C495" s="224"/>
    </row>
    <row r="496" spans="3:3" s="2" customFormat="1" x14ac:dyDescent="0.25">
      <c r="C496" s="224"/>
    </row>
    <row r="497" spans="3:3" s="2" customFormat="1" x14ac:dyDescent="0.25">
      <c r="C497" s="224"/>
    </row>
    <row r="498" spans="3:3" s="2" customFormat="1" x14ac:dyDescent="0.25">
      <c r="C498" s="224"/>
    </row>
    <row r="499" spans="3:3" s="2" customFormat="1" x14ac:dyDescent="0.25">
      <c r="C499" s="224"/>
    </row>
    <row r="500" spans="3:3" s="2" customFormat="1" x14ac:dyDescent="0.25">
      <c r="C500" s="224"/>
    </row>
    <row r="501" spans="3:3" s="2" customFormat="1" x14ac:dyDescent="0.25">
      <c r="C501" s="224"/>
    </row>
    <row r="502" spans="3:3" s="2" customFormat="1" x14ac:dyDescent="0.25">
      <c r="C502" s="224"/>
    </row>
    <row r="503" spans="3:3" s="2" customFormat="1" x14ac:dyDescent="0.25">
      <c r="C503" s="224"/>
    </row>
    <row r="504" spans="3:3" s="2" customFormat="1" x14ac:dyDescent="0.25">
      <c r="C504" s="224"/>
    </row>
    <row r="505" spans="3:3" s="2" customFormat="1" x14ac:dyDescent="0.25">
      <c r="C505" s="224"/>
    </row>
    <row r="506" spans="3:3" s="2" customFormat="1" x14ac:dyDescent="0.25">
      <c r="C506" s="224"/>
    </row>
    <row r="507" spans="3:3" s="2" customFormat="1" x14ac:dyDescent="0.25">
      <c r="C507" s="224"/>
    </row>
    <row r="508" spans="3:3" s="2" customFormat="1" x14ac:dyDescent="0.25">
      <c r="C508" s="224"/>
    </row>
    <row r="509" spans="3:3" s="2" customFormat="1" x14ac:dyDescent="0.25">
      <c r="C509" s="224"/>
    </row>
    <row r="510" spans="3:3" s="2" customFormat="1" x14ac:dyDescent="0.25">
      <c r="C510" s="224"/>
    </row>
    <row r="511" spans="3:3" s="2" customFormat="1" x14ac:dyDescent="0.25">
      <c r="C511" s="224"/>
    </row>
    <row r="512" spans="3:3" s="2" customFormat="1" x14ac:dyDescent="0.25">
      <c r="C512" s="224"/>
    </row>
    <row r="513" spans="3:3" s="2" customFormat="1" x14ac:dyDescent="0.25">
      <c r="C513" s="224"/>
    </row>
    <row r="514" spans="3:3" s="2" customFormat="1" x14ac:dyDescent="0.25">
      <c r="C514" s="224"/>
    </row>
    <row r="515" spans="3:3" s="2" customFormat="1" x14ac:dyDescent="0.25">
      <c r="C515" s="224"/>
    </row>
    <row r="516" spans="3:3" s="2" customFormat="1" x14ac:dyDescent="0.25">
      <c r="C516" s="224"/>
    </row>
    <row r="517" spans="3:3" s="2" customFormat="1" x14ac:dyDescent="0.25">
      <c r="C517" s="224"/>
    </row>
    <row r="518" spans="3:3" s="2" customFormat="1" x14ac:dyDescent="0.25">
      <c r="C518" s="224"/>
    </row>
    <row r="519" spans="3:3" s="2" customFormat="1" x14ac:dyDescent="0.25">
      <c r="C519" s="224"/>
    </row>
    <row r="520" spans="3:3" s="2" customFormat="1" x14ac:dyDescent="0.25">
      <c r="C520" s="224"/>
    </row>
    <row r="521" spans="3:3" s="2" customFormat="1" x14ac:dyDescent="0.25">
      <c r="C521" s="224"/>
    </row>
    <row r="522" spans="3:3" s="2" customFormat="1" x14ac:dyDescent="0.25">
      <c r="C522" s="224"/>
    </row>
    <row r="523" spans="3:3" s="2" customFormat="1" x14ac:dyDescent="0.25">
      <c r="C523" s="224"/>
    </row>
    <row r="524" spans="3:3" s="2" customFormat="1" x14ac:dyDescent="0.25">
      <c r="C524" s="224"/>
    </row>
    <row r="525" spans="3:3" s="2" customFormat="1" x14ac:dyDescent="0.25">
      <c r="C525" s="224"/>
    </row>
    <row r="526" spans="3:3" s="2" customFormat="1" x14ac:dyDescent="0.25">
      <c r="C526" s="224"/>
    </row>
    <row r="527" spans="3:3" s="2" customFormat="1" x14ac:dyDescent="0.25">
      <c r="C527" s="224"/>
    </row>
    <row r="528" spans="3:3" s="2" customFormat="1" x14ac:dyDescent="0.25">
      <c r="C528" s="224"/>
    </row>
    <row r="529" spans="3:3" s="2" customFormat="1" x14ac:dyDescent="0.25">
      <c r="C529" s="224"/>
    </row>
    <row r="530" spans="3:3" s="2" customFormat="1" x14ac:dyDescent="0.25">
      <c r="C530" s="224"/>
    </row>
    <row r="531" spans="3:3" s="2" customFormat="1" x14ac:dyDescent="0.25">
      <c r="C531" s="224"/>
    </row>
    <row r="532" spans="3:3" s="2" customFormat="1" x14ac:dyDescent="0.25">
      <c r="C532" s="224"/>
    </row>
    <row r="533" spans="3:3" s="2" customFormat="1" x14ac:dyDescent="0.25">
      <c r="C533" s="224"/>
    </row>
    <row r="534" spans="3:3" s="2" customFormat="1" x14ac:dyDescent="0.25">
      <c r="C534" s="224"/>
    </row>
    <row r="535" spans="3:3" s="2" customFormat="1" x14ac:dyDescent="0.25">
      <c r="C535" s="224"/>
    </row>
    <row r="536" spans="3:3" s="2" customFormat="1" x14ac:dyDescent="0.25">
      <c r="C536" s="224"/>
    </row>
    <row r="537" spans="3:3" s="2" customFormat="1" x14ac:dyDescent="0.25">
      <c r="C537" s="224"/>
    </row>
    <row r="538" spans="3:3" s="2" customFormat="1" x14ac:dyDescent="0.25">
      <c r="C538" s="224"/>
    </row>
    <row r="539" spans="3:3" s="2" customFormat="1" x14ac:dyDescent="0.25">
      <c r="C539" s="224"/>
    </row>
    <row r="540" spans="3:3" s="2" customFormat="1" x14ac:dyDescent="0.25">
      <c r="C540" s="224"/>
    </row>
    <row r="541" spans="3:3" s="2" customFormat="1" x14ac:dyDescent="0.25">
      <c r="C541" s="224"/>
    </row>
    <row r="542" spans="3:3" s="2" customFormat="1" x14ac:dyDescent="0.25">
      <c r="C542" s="224"/>
    </row>
    <row r="543" spans="3:3" s="2" customFormat="1" x14ac:dyDescent="0.25">
      <c r="C543" s="224"/>
    </row>
    <row r="544" spans="3:3" s="2" customFormat="1" x14ac:dyDescent="0.25">
      <c r="C544" s="224"/>
    </row>
    <row r="545" spans="3:3" s="2" customFormat="1" x14ac:dyDescent="0.25">
      <c r="C545" s="224"/>
    </row>
    <row r="546" spans="3:3" s="2" customFormat="1" x14ac:dyDescent="0.25">
      <c r="C546" s="224"/>
    </row>
    <row r="547" spans="3:3" s="2" customFormat="1" x14ac:dyDescent="0.25">
      <c r="C547" s="224"/>
    </row>
    <row r="548" spans="3:3" s="2" customFormat="1" x14ac:dyDescent="0.25">
      <c r="C548" s="224"/>
    </row>
    <row r="549" spans="3:3" s="2" customFormat="1" x14ac:dyDescent="0.25">
      <c r="C549" s="224"/>
    </row>
    <row r="550" spans="3:3" s="2" customFormat="1" x14ac:dyDescent="0.25">
      <c r="C550" s="224"/>
    </row>
    <row r="551" spans="3:3" s="2" customFormat="1" x14ac:dyDescent="0.25">
      <c r="C551" s="224"/>
    </row>
    <row r="552" spans="3:3" s="2" customFormat="1" x14ac:dyDescent="0.25">
      <c r="C552" s="224"/>
    </row>
    <row r="553" spans="3:3" s="2" customFormat="1" x14ac:dyDescent="0.25">
      <c r="C553" s="224"/>
    </row>
    <row r="554" spans="3:3" s="2" customFormat="1" x14ac:dyDescent="0.25">
      <c r="C554" s="224"/>
    </row>
    <row r="555" spans="3:3" s="2" customFormat="1" x14ac:dyDescent="0.25">
      <c r="C555" s="224"/>
    </row>
    <row r="556" spans="3:3" s="2" customFormat="1" x14ac:dyDescent="0.25">
      <c r="C556" s="224"/>
    </row>
    <row r="557" spans="3:3" s="2" customFormat="1" x14ac:dyDescent="0.25">
      <c r="C557" s="224"/>
    </row>
    <row r="558" spans="3:3" s="2" customFormat="1" x14ac:dyDescent="0.25">
      <c r="C558" s="224"/>
    </row>
    <row r="559" spans="3:3" s="2" customFormat="1" x14ac:dyDescent="0.25">
      <c r="C559" s="224"/>
    </row>
    <row r="560" spans="3:3" s="2" customFormat="1" x14ac:dyDescent="0.25">
      <c r="C560" s="224"/>
    </row>
    <row r="561" spans="3:3" s="2" customFormat="1" x14ac:dyDescent="0.25">
      <c r="C561" s="224"/>
    </row>
    <row r="562" spans="3:3" s="2" customFormat="1" x14ac:dyDescent="0.25">
      <c r="C562" s="224"/>
    </row>
    <row r="563" spans="3:3" s="2" customFormat="1" x14ac:dyDescent="0.25">
      <c r="C563" s="224"/>
    </row>
    <row r="564" spans="3:3" s="2" customFormat="1" x14ac:dyDescent="0.25">
      <c r="C564" s="224"/>
    </row>
    <row r="565" spans="3:3" s="2" customFormat="1" x14ac:dyDescent="0.25">
      <c r="C565" s="224"/>
    </row>
    <row r="566" spans="3:3" s="2" customFormat="1" x14ac:dyDescent="0.25">
      <c r="C566" s="224"/>
    </row>
    <row r="567" spans="3:3" s="2" customFormat="1" x14ac:dyDescent="0.25">
      <c r="C567" s="224"/>
    </row>
    <row r="568" spans="3:3" s="2" customFormat="1" x14ac:dyDescent="0.25">
      <c r="C568" s="224"/>
    </row>
    <row r="569" spans="3:3" s="2" customFormat="1" x14ac:dyDescent="0.25">
      <c r="C569" s="224"/>
    </row>
    <row r="570" spans="3:3" s="2" customFormat="1" x14ac:dyDescent="0.25">
      <c r="C570" s="224"/>
    </row>
    <row r="571" spans="3:3" s="2" customFormat="1" x14ac:dyDescent="0.25">
      <c r="C571" s="224"/>
    </row>
    <row r="572" spans="3:3" s="2" customFormat="1" x14ac:dyDescent="0.25">
      <c r="C572" s="224"/>
    </row>
    <row r="573" spans="3:3" s="2" customFormat="1" x14ac:dyDescent="0.25">
      <c r="C573" s="224"/>
    </row>
    <row r="574" spans="3:3" s="2" customFormat="1" x14ac:dyDescent="0.25">
      <c r="C574" s="224"/>
    </row>
    <row r="575" spans="3:3" s="2" customFormat="1" x14ac:dyDescent="0.25">
      <c r="C575" s="224"/>
    </row>
    <row r="576" spans="3:3" s="2" customFormat="1" x14ac:dyDescent="0.25">
      <c r="C576" s="224"/>
    </row>
    <row r="577" spans="3:3" s="2" customFormat="1" x14ac:dyDescent="0.25">
      <c r="C577" s="224"/>
    </row>
    <row r="578" spans="3:3" s="2" customFormat="1" x14ac:dyDescent="0.25">
      <c r="C578" s="224"/>
    </row>
    <row r="579" spans="3:3" s="2" customFormat="1" x14ac:dyDescent="0.25">
      <c r="C579" s="224"/>
    </row>
    <row r="580" spans="3:3" s="2" customFormat="1" x14ac:dyDescent="0.25">
      <c r="C580" s="224"/>
    </row>
    <row r="581" spans="3:3" s="2" customFormat="1" x14ac:dyDescent="0.25">
      <c r="C581" s="224"/>
    </row>
    <row r="582" spans="3:3" s="2" customFormat="1" x14ac:dyDescent="0.25">
      <c r="C582" s="224"/>
    </row>
    <row r="583" spans="3:3" s="2" customFormat="1" x14ac:dyDescent="0.25">
      <c r="C583" s="224"/>
    </row>
    <row r="584" spans="3:3" s="2" customFormat="1" x14ac:dyDescent="0.25">
      <c r="C584" s="224"/>
    </row>
    <row r="585" spans="3:3" s="2" customFormat="1" x14ac:dyDescent="0.25">
      <c r="C585" s="224"/>
    </row>
    <row r="586" spans="3:3" s="2" customFormat="1" x14ac:dyDescent="0.25">
      <c r="C586" s="224"/>
    </row>
    <row r="587" spans="3:3" s="2" customFormat="1" x14ac:dyDescent="0.25">
      <c r="C587" s="224"/>
    </row>
    <row r="588" spans="3:3" s="2" customFormat="1" x14ac:dyDescent="0.25">
      <c r="C588" s="224"/>
    </row>
    <row r="589" spans="3:3" s="2" customFormat="1" x14ac:dyDescent="0.25">
      <c r="C589" s="224"/>
    </row>
    <row r="590" spans="3:3" s="2" customFormat="1" x14ac:dyDescent="0.25">
      <c r="C590" s="224"/>
    </row>
    <row r="591" spans="3:3" s="2" customFormat="1" x14ac:dyDescent="0.25">
      <c r="C591" s="224"/>
    </row>
    <row r="592" spans="3:3" s="2" customFormat="1" x14ac:dyDescent="0.25">
      <c r="C592" s="224"/>
    </row>
    <row r="593" spans="3:3" s="2" customFormat="1" x14ac:dyDescent="0.25">
      <c r="C593" s="224"/>
    </row>
    <row r="594" spans="3:3" s="2" customFormat="1" x14ac:dyDescent="0.25">
      <c r="C594" s="224"/>
    </row>
    <row r="595" spans="3:3" s="2" customFormat="1" x14ac:dyDescent="0.25">
      <c r="C595" s="224"/>
    </row>
    <row r="596" spans="3:3" s="2" customFormat="1" x14ac:dyDescent="0.25">
      <c r="C596" s="224"/>
    </row>
    <row r="597" spans="3:3" s="2" customFormat="1" x14ac:dyDescent="0.25">
      <c r="C597" s="224"/>
    </row>
    <row r="598" spans="3:3" s="2" customFormat="1" x14ac:dyDescent="0.25">
      <c r="C598" s="224"/>
    </row>
    <row r="599" spans="3:3" s="2" customFormat="1" x14ac:dyDescent="0.25">
      <c r="C599" s="224"/>
    </row>
    <row r="600" spans="3:3" s="2" customFormat="1" x14ac:dyDescent="0.25">
      <c r="C600" s="224"/>
    </row>
    <row r="601" spans="3:3" s="2" customFormat="1" x14ac:dyDescent="0.25">
      <c r="C601" s="224"/>
    </row>
    <row r="602" spans="3:3" s="2" customFormat="1" x14ac:dyDescent="0.25">
      <c r="C602" s="224"/>
    </row>
    <row r="603" spans="3:3" s="2" customFormat="1" x14ac:dyDescent="0.25">
      <c r="C603" s="224"/>
    </row>
    <row r="604" spans="3:3" s="2" customFormat="1" x14ac:dyDescent="0.25">
      <c r="C604" s="224"/>
    </row>
    <row r="605" spans="3:3" s="2" customFormat="1" x14ac:dyDescent="0.25">
      <c r="C605" s="224"/>
    </row>
    <row r="606" spans="3:3" s="2" customFormat="1" x14ac:dyDescent="0.25">
      <c r="C606" s="224"/>
    </row>
    <row r="607" spans="3:3" s="2" customFormat="1" x14ac:dyDescent="0.25">
      <c r="C607" s="224"/>
    </row>
    <row r="608" spans="3:3" s="2" customFormat="1" x14ac:dyDescent="0.25">
      <c r="C608" s="224"/>
    </row>
    <row r="609" spans="3:3" s="2" customFormat="1" x14ac:dyDescent="0.25">
      <c r="C609" s="224"/>
    </row>
    <row r="610" spans="3:3" s="2" customFormat="1" x14ac:dyDescent="0.25">
      <c r="C610" s="224"/>
    </row>
    <row r="611" spans="3:3" s="2" customFormat="1" x14ac:dyDescent="0.25">
      <c r="C611" s="224"/>
    </row>
    <row r="612" spans="3:3" s="2" customFormat="1" x14ac:dyDescent="0.25">
      <c r="C612" s="224"/>
    </row>
    <row r="613" spans="3:3" s="2" customFormat="1" x14ac:dyDescent="0.25">
      <c r="C613" s="224"/>
    </row>
    <row r="614" spans="3:3" s="2" customFormat="1" x14ac:dyDescent="0.25">
      <c r="C614" s="224"/>
    </row>
    <row r="615" spans="3:3" s="2" customFormat="1" x14ac:dyDescent="0.25">
      <c r="C615" s="224"/>
    </row>
    <row r="616" spans="3:3" s="2" customFormat="1" x14ac:dyDescent="0.25">
      <c r="C616" s="224"/>
    </row>
    <row r="617" spans="3:3" s="2" customFormat="1" x14ac:dyDescent="0.25">
      <c r="C617" s="224"/>
    </row>
    <row r="618" spans="3:3" s="2" customFormat="1" x14ac:dyDescent="0.25">
      <c r="C618" s="224"/>
    </row>
    <row r="619" spans="3:3" s="2" customFormat="1" x14ac:dyDescent="0.25">
      <c r="C619" s="224"/>
    </row>
    <row r="620" spans="3:3" s="2" customFormat="1" x14ac:dyDescent="0.25">
      <c r="C620" s="224"/>
    </row>
    <row r="621" spans="3:3" s="2" customFormat="1" x14ac:dyDescent="0.25">
      <c r="C621" s="224"/>
    </row>
    <row r="622" spans="3:3" s="2" customFormat="1" x14ac:dyDescent="0.25">
      <c r="C622" s="224"/>
    </row>
    <row r="623" spans="3:3" s="2" customFormat="1" x14ac:dyDescent="0.25">
      <c r="C623" s="224"/>
    </row>
    <row r="624" spans="3:3" s="2" customFormat="1" x14ac:dyDescent="0.25">
      <c r="C624" s="224"/>
    </row>
    <row r="625" spans="3:3" s="2" customFormat="1" x14ac:dyDescent="0.25">
      <c r="C625" s="224"/>
    </row>
    <row r="626" spans="3:3" s="2" customFormat="1" x14ac:dyDescent="0.25">
      <c r="C626" s="224"/>
    </row>
    <row r="627" spans="3:3" s="2" customFormat="1" x14ac:dyDescent="0.25">
      <c r="C627" s="224"/>
    </row>
    <row r="628" spans="3:3" s="2" customFormat="1" x14ac:dyDescent="0.25">
      <c r="C628" s="224"/>
    </row>
    <row r="629" spans="3:3" s="2" customFormat="1" x14ac:dyDescent="0.25">
      <c r="C629" s="224"/>
    </row>
    <row r="630" spans="3:3" s="2" customFormat="1" x14ac:dyDescent="0.25">
      <c r="C630" s="224"/>
    </row>
    <row r="631" spans="3:3" s="2" customFormat="1" x14ac:dyDescent="0.25">
      <c r="C631" s="224"/>
    </row>
    <row r="632" spans="3:3" s="2" customFormat="1" x14ac:dyDescent="0.25">
      <c r="C632" s="224"/>
    </row>
    <row r="633" spans="3:3" s="2" customFormat="1" x14ac:dyDescent="0.25">
      <c r="C633" s="224"/>
    </row>
    <row r="634" spans="3:3" s="2" customFormat="1" x14ac:dyDescent="0.25">
      <c r="C634" s="224"/>
    </row>
    <row r="635" spans="3:3" s="2" customFormat="1" x14ac:dyDescent="0.25">
      <c r="C635" s="224"/>
    </row>
    <row r="636" spans="3:3" s="2" customFormat="1" x14ac:dyDescent="0.25">
      <c r="C636" s="224"/>
    </row>
    <row r="637" spans="3:3" s="2" customFormat="1" x14ac:dyDescent="0.25">
      <c r="C637" s="224"/>
    </row>
    <row r="638" spans="3:3" s="2" customFormat="1" x14ac:dyDescent="0.25">
      <c r="C638" s="224"/>
    </row>
    <row r="639" spans="3:3" s="2" customFormat="1" x14ac:dyDescent="0.25">
      <c r="C639" s="224"/>
    </row>
    <row r="640" spans="3:3" s="2" customFormat="1" x14ac:dyDescent="0.25">
      <c r="C640" s="224"/>
    </row>
    <row r="641" spans="3:3" s="2" customFormat="1" x14ac:dyDescent="0.25">
      <c r="C641" s="224"/>
    </row>
    <row r="642" spans="3:3" s="2" customFormat="1" x14ac:dyDescent="0.25">
      <c r="C642" s="224"/>
    </row>
    <row r="643" spans="3:3" s="2" customFormat="1" x14ac:dyDescent="0.25">
      <c r="C643" s="224"/>
    </row>
    <row r="644" spans="3:3" s="2" customFormat="1" x14ac:dyDescent="0.25">
      <c r="C644" s="224"/>
    </row>
    <row r="645" spans="3:3" s="2" customFormat="1" x14ac:dyDescent="0.25">
      <c r="C645" s="224"/>
    </row>
    <row r="646" spans="3:3" s="2" customFormat="1" x14ac:dyDescent="0.25">
      <c r="C646" s="224"/>
    </row>
    <row r="647" spans="3:3" s="2" customFormat="1" x14ac:dyDescent="0.25">
      <c r="C647" s="224"/>
    </row>
    <row r="648" spans="3:3" s="2" customFormat="1" x14ac:dyDescent="0.25">
      <c r="C648" s="224"/>
    </row>
    <row r="649" spans="3:3" s="2" customFormat="1" x14ac:dyDescent="0.25">
      <c r="C649" s="224"/>
    </row>
    <row r="650" spans="3:3" s="2" customFormat="1" x14ac:dyDescent="0.25">
      <c r="C650" s="224"/>
    </row>
    <row r="651" spans="3:3" s="2" customFormat="1" x14ac:dyDescent="0.25">
      <c r="C651" s="224"/>
    </row>
    <row r="652" spans="3:3" s="2" customFormat="1" x14ac:dyDescent="0.25">
      <c r="C652" s="224"/>
    </row>
    <row r="653" spans="3:3" s="2" customFormat="1" x14ac:dyDescent="0.25">
      <c r="C653" s="224"/>
    </row>
    <row r="654" spans="3:3" s="2" customFormat="1" x14ac:dyDescent="0.25">
      <c r="C654" s="224"/>
    </row>
    <row r="655" spans="3:3" s="2" customFormat="1" x14ac:dyDescent="0.25">
      <c r="C655" s="224"/>
    </row>
    <row r="656" spans="3:3" s="2" customFormat="1" x14ac:dyDescent="0.25">
      <c r="C656" s="224"/>
    </row>
    <row r="657" spans="3:3" s="2" customFormat="1" x14ac:dyDescent="0.25">
      <c r="C657" s="224"/>
    </row>
    <row r="658" spans="3:3" s="2" customFormat="1" x14ac:dyDescent="0.25">
      <c r="C658" s="224"/>
    </row>
    <row r="659" spans="3:3" s="2" customFormat="1" x14ac:dyDescent="0.25">
      <c r="C659" s="224"/>
    </row>
    <row r="660" spans="3:3" s="2" customFormat="1" x14ac:dyDescent="0.25">
      <c r="C660" s="224"/>
    </row>
    <row r="661" spans="3:3" s="2" customFormat="1" x14ac:dyDescent="0.25">
      <c r="C661" s="224"/>
    </row>
    <row r="662" spans="3:3" s="2" customFormat="1" x14ac:dyDescent="0.25">
      <c r="C662" s="224"/>
    </row>
    <row r="663" spans="3:3" s="2" customFormat="1" x14ac:dyDescent="0.25">
      <c r="C663" s="224"/>
    </row>
    <row r="664" spans="3:3" s="2" customFormat="1" x14ac:dyDescent="0.25">
      <c r="C664" s="224"/>
    </row>
    <row r="665" spans="3:3" s="2" customFormat="1" x14ac:dyDescent="0.25">
      <c r="C665" s="224"/>
    </row>
    <row r="666" spans="3:3" s="2" customFormat="1" x14ac:dyDescent="0.25">
      <c r="C666" s="224"/>
    </row>
    <row r="667" spans="3:3" s="2" customFormat="1" x14ac:dyDescent="0.25">
      <c r="C667" s="224"/>
    </row>
    <row r="668" spans="3:3" s="2" customFormat="1" x14ac:dyDescent="0.25">
      <c r="C668" s="224"/>
    </row>
    <row r="669" spans="3:3" s="2" customFormat="1" x14ac:dyDescent="0.25">
      <c r="C669" s="224"/>
    </row>
    <row r="670" spans="3:3" s="2" customFormat="1" x14ac:dyDescent="0.25">
      <c r="C670" s="224"/>
    </row>
    <row r="671" spans="3:3" s="2" customFormat="1" x14ac:dyDescent="0.25">
      <c r="C671" s="224"/>
    </row>
    <row r="672" spans="3:3" s="2" customFormat="1" x14ac:dyDescent="0.25">
      <c r="C672" s="224"/>
    </row>
    <row r="673" spans="1:16" x14ac:dyDescent="0.25">
      <c r="A673" s="2"/>
      <c r="C673" s="224"/>
      <c r="P673" s="2"/>
    </row>
    <row r="674" spans="1:16" x14ac:dyDescent="0.25">
      <c r="A674" s="2"/>
      <c r="C674" s="224"/>
      <c r="P674" s="2"/>
    </row>
    <row r="675" spans="1:16" x14ac:dyDescent="0.25">
      <c r="A675" s="2"/>
      <c r="C675" s="224"/>
      <c r="P675" s="2"/>
    </row>
    <row r="676" spans="1:16" x14ac:dyDescent="0.25">
      <c r="A676" s="2"/>
      <c r="C676" s="224"/>
      <c r="P676" s="2"/>
    </row>
    <row r="677" spans="1:16" x14ac:dyDescent="0.25">
      <c r="A677" s="2"/>
      <c r="C677" s="224"/>
      <c r="P677" s="2"/>
    </row>
    <row r="678" spans="1:16" x14ac:dyDescent="0.25">
      <c r="A678" s="2"/>
      <c r="C678" s="224"/>
      <c r="P678" s="2"/>
    </row>
    <row r="679" spans="1:16" x14ac:dyDescent="0.25">
      <c r="A679" s="2"/>
      <c r="C679" s="224"/>
      <c r="P679" s="2"/>
    </row>
    <row r="680" spans="1:16" x14ac:dyDescent="0.25">
      <c r="A680" s="2"/>
      <c r="C680" s="224"/>
      <c r="P680" s="2"/>
    </row>
    <row r="681" spans="1:16" x14ac:dyDescent="0.25">
      <c r="A681" s="2"/>
      <c r="C681" s="224"/>
      <c r="P681" s="2"/>
    </row>
    <row r="682" spans="1:16" x14ac:dyDescent="0.25">
      <c r="A682" s="2"/>
      <c r="C682" s="224"/>
      <c r="P682" s="2"/>
    </row>
    <row r="683" spans="1:16" x14ac:dyDescent="0.25">
      <c r="A683" s="2"/>
      <c r="C683" s="224"/>
      <c r="P683" s="2"/>
    </row>
    <row r="684" spans="1:16" x14ac:dyDescent="0.25">
      <c r="A684" s="2"/>
      <c r="C684" s="224"/>
      <c r="P684" s="2"/>
    </row>
    <row r="685" spans="1:16" x14ac:dyDescent="0.25">
      <c r="A685" s="2"/>
      <c r="C685" s="224"/>
      <c r="P685" s="2"/>
    </row>
    <row r="686" spans="1:16" x14ac:dyDescent="0.25">
      <c r="A686" s="2"/>
      <c r="C686" s="224"/>
      <c r="P686" s="2"/>
    </row>
    <row r="687" spans="1:16" x14ac:dyDescent="0.25">
      <c r="A687" s="2"/>
      <c r="C687" s="224"/>
      <c r="P687" s="2"/>
    </row>
    <row r="688" spans="1:16" x14ac:dyDescent="0.25">
      <c r="A688" s="2"/>
      <c r="P688" s="2"/>
    </row>
  </sheetData>
  <mergeCells count="66">
    <mergeCell ref="C233:C236"/>
    <mergeCell ref="B162:O162"/>
    <mergeCell ref="B168:O168"/>
    <mergeCell ref="C223:C224"/>
    <mergeCell ref="B226:O226"/>
    <mergeCell ref="C231:C232"/>
    <mergeCell ref="C143:C144"/>
    <mergeCell ref="C145:C146"/>
    <mergeCell ref="C147:C148"/>
    <mergeCell ref="C149:C150"/>
    <mergeCell ref="C151:C152"/>
    <mergeCell ref="C123:C124"/>
    <mergeCell ref="C125:C126"/>
    <mergeCell ref="C127:C128"/>
    <mergeCell ref="C129:C130"/>
    <mergeCell ref="C131:C132"/>
    <mergeCell ref="C113:C114"/>
    <mergeCell ref="C115:C116"/>
    <mergeCell ref="C117:C118"/>
    <mergeCell ref="C119:C120"/>
    <mergeCell ref="C121:C122"/>
    <mergeCell ref="B66:B67"/>
    <mergeCell ref="B70:O70"/>
    <mergeCell ref="B80:O80"/>
    <mergeCell ref="C107:C108"/>
    <mergeCell ref="C111:C112"/>
    <mergeCell ref="B39:B41"/>
    <mergeCell ref="B43:B45"/>
    <mergeCell ref="B47:B49"/>
    <mergeCell ref="B51:B53"/>
    <mergeCell ref="B55:B57"/>
    <mergeCell ref="B19:B21"/>
    <mergeCell ref="B23:B25"/>
    <mergeCell ref="B27:B29"/>
    <mergeCell ref="B31:B33"/>
    <mergeCell ref="B35:B37"/>
    <mergeCell ref="B5:O5"/>
    <mergeCell ref="B6:N6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F11"/>
    <mergeCell ref="G11:G12"/>
    <mergeCell ref="I11:J11"/>
    <mergeCell ref="K11:K12"/>
    <mergeCell ref="B1:O1"/>
    <mergeCell ref="B2:O2"/>
    <mergeCell ref="B3:O3"/>
    <mergeCell ref="B4:O4"/>
    <mergeCell ref="B59:B61"/>
    <mergeCell ref="B63:O63"/>
    <mergeCell ref="M11:N11"/>
    <mergeCell ref="O11:O12"/>
    <mergeCell ref="B13:O13"/>
    <mergeCell ref="C133:C134"/>
    <mergeCell ref="C135:C136"/>
    <mergeCell ref="C137:C138"/>
    <mergeCell ref="C139:C140"/>
    <mergeCell ref="C141:C142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R11" sqref="R11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0"/>
      <c r="C1" s="584" t="s">
        <v>328</v>
      </c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</row>
    <row r="2" spans="1:17" x14ac:dyDescent="0.25">
      <c r="B2" s="110"/>
      <c r="C2" s="584" t="s">
        <v>450</v>
      </c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</row>
    <row r="3" spans="1:17" x14ac:dyDescent="0.25">
      <c r="B3" s="110"/>
      <c r="C3" s="584" t="s">
        <v>511</v>
      </c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</row>
    <row r="4" spans="1:17" x14ac:dyDescent="0.25">
      <c r="B4" s="110"/>
      <c r="C4" s="584" t="s">
        <v>344</v>
      </c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</row>
    <row r="5" spans="1:17" x14ac:dyDescent="0.25">
      <c r="C5" s="111"/>
      <c r="D5" s="112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2"/>
    </row>
    <row r="6" spans="1:17" ht="30.75" customHeight="1" x14ac:dyDescent="0.25">
      <c r="A6" s="496" t="s">
        <v>469</v>
      </c>
      <c r="B6" s="496"/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7" ht="17.25" customHeight="1" x14ac:dyDescent="0.25">
      <c r="A7" s="59"/>
      <c r="B7" s="59"/>
      <c r="C7" s="59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5" t="s">
        <v>409</v>
      </c>
    </row>
    <row r="8" spans="1:17" x14ac:dyDescent="0.25">
      <c r="A8" s="583" t="s">
        <v>5</v>
      </c>
      <c r="B8" s="499" t="s">
        <v>325</v>
      </c>
      <c r="C8" s="499" t="s">
        <v>54</v>
      </c>
      <c r="D8" s="523" t="s">
        <v>336</v>
      </c>
      <c r="E8" s="530" t="s">
        <v>194</v>
      </c>
      <c r="F8" s="530"/>
      <c r="G8" s="530"/>
      <c r="H8" s="500" t="s">
        <v>338</v>
      </c>
      <c r="I8" s="529" t="s">
        <v>194</v>
      </c>
      <c r="J8" s="529"/>
      <c r="K8" s="529"/>
      <c r="L8" s="516" t="s">
        <v>0</v>
      </c>
      <c r="M8" s="516" t="s">
        <v>194</v>
      </c>
      <c r="N8" s="516"/>
      <c r="O8" s="516"/>
    </row>
    <row r="9" spans="1:17" x14ac:dyDescent="0.25">
      <c r="A9" s="583"/>
      <c r="B9" s="499"/>
      <c r="C9" s="499"/>
      <c r="D9" s="523"/>
      <c r="E9" s="530" t="s">
        <v>1</v>
      </c>
      <c r="F9" s="530"/>
      <c r="G9" s="523" t="s">
        <v>2</v>
      </c>
      <c r="H9" s="500"/>
      <c r="I9" s="529" t="s">
        <v>1</v>
      </c>
      <c r="J9" s="529"/>
      <c r="K9" s="500" t="s">
        <v>2</v>
      </c>
      <c r="L9" s="516"/>
      <c r="M9" s="516" t="s">
        <v>1</v>
      </c>
      <c r="N9" s="516"/>
      <c r="O9" s="499" t="s">
        <v>2</v>
      </c>
      <c r="Q9" s="113"/>
    </row>
    <row r="10" spans="1:17" ht="29.25" customHeight="1" x14ac:dyDescent="0.25">
      <c r="A10" s="583"/>
      <c r="B10" s="499"/>
      <c r="C10" s="499"/>
      <c r="D10" s="523"/>
      <c r="E10" s="131" t="s">
        <v>3</v>
      </c>
      <c r="F10" s="130" t="s">
        <v>4</v>
      </c>
      <c r="G10" s="523"/>
      <c r="H10" s="500"/>
      <c r="I10" s="132" t="s">
        <v>3</v>
      </c>
      <c r="J10" s="127" t="s">
        <v>4</v>
      </c>
      <c r="K10" s="500"/>
      <c r="L10" s="516"/>
      <c r="M10" s="128" t="s">
        <v>3</v>
      </c>
      <c r="N10" s="126" t="s">
        <v>4</v>
      </c>
      <c r="O10" s="499"/>
      <c r="P10" s="67" t="s">
        <v>305</v>
      </c>
      <c r="Q10" s="68"/>
    </row>
    <row r="11" spans="1:17" ht="15.95" customHeight="1" x14ac:dyDescent="0.25">
      <c r="A11" s="14" t="s">
        <v>71</v>
      </c>
      <c r="B11" s="513" t="s">
        <v>59</v>
      </c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514"/>
      <c r="N11" s="514"/>
      <c r="O11" s="515"/>
      <c r="P11" s="67" t="s">
        <v>306</v>
      </c>
      <c r="Q11" s="68"/>
    </row>
    <row r="12" spans="1:17" ht="15" customHeight="1" x14ac:dyDescent="0.25">
      <c r="A12" s="14" t="s">
        <v>182</v>
      </c>
      <c r="B12" s="13" t="s">
        <v>20</v>
      </c>
      <c r="C12" s="16" t="s">
        <v>31</v>
      </c>
      <c r="D12" s="17">
        <f>E12+G12</f>
        <v>109.89999999999999</v>
      </c>
      <c r="E12" s="17">
        <v>105.6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109.89999999999999</v>
      </c>
      <c r="M12" s="13">
        <f>E12+I12</f>
        <v>105.6</v>
      </c>
      <c r="N12" s="13">
        <f>F12+J12</f>
        <v>0</v>
      </c>
      <c r="O12" s="13">
        <f>G12+K12</f>
        <v>4.3</v>
      </c>
      <c r="P12" s="67" t="s">
        <v>307</v>
      </c>
      <c r="Q12" s="68"/>
    </row>
    <row r="13" spans="1:17" ht="15.95" customHeight="1" x14ac:dyDescent="0.25">
      <c r="A13" s="21" t="s">
        <v>72</v>
      </c>
      <c r="B13" s="22" t="s">
        <v>175</v>
      </c>
      <c r="C13" s="29"/>
      <c r="D13" s="24">
        <f>D12</f>
        <v>109.89999999999999</v>
      </c>
      <c r="E13" s="24">
        <f>E12</f>
        <v>105.6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109.89999999999999</v>
      </c>
      <c r="M13" s="22">
        <f t="shared" si="0"/>
        <v>105.6</v>
      </c>
      <c r="N13" s="22">
        <f t="shared" si="0"/>
        <v>0</v>
      </c>
      <c r="O13" s="22">
        <f t="shared" si="0"/>
        <v>4.3</v>
      </c>
      <c r="P13" s="67" t="s">
        <v>308</v>
      </c>
      <c r="Q13" s="68"/>
    </row>
    <row r="14" spans="1:17" ht="15.95" customHeight="1" x14ac:dyDescent="0.25">
      <c r="A14" s="14" t="s">
        <v>73</v>
      </c>
      <c r="B14" s="513" t="s">
        <v>63</v>
      </c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5"/>
      <c r="P14" s="67" t="s">
        <v>311</v>
      </c>
      <c r="Q14" s="68">
        <f>L12</f>
        <v>109.89999999999999</v>
      </c>
    </row>
    <row r="15" spans="1:17" ht="15" customHeight="1" x14ac:dyDescent="0.25">
      <c r="A15" s="14" t="s">
        <v>74</v>
      </c>
      <c r="B15" s="13" t="s">
        <v>20</v>
      </c>
      <c r="C15" s="16" t="s">
        <v>32</v>
      </c>
      <c r="D15" s="17">
        <f>E15+G15</f>
        <v>34.9</v>
      </c>
      <c r="E15" s="17">
        <v>34.9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34.9</v>
      </c>
      <c r="M15" s="13">
        <f>E15+I15</f>
        <v>34.9</v>
      </c>
      <c r="N15" s="13">
        <f>F15+J15</f>
        <v>0</v>
      </c>
      <c r="O15" s="13">
        <f>G15+K15</f>
        <v>0</v>
      </c>
      <c r="P15" s="67" t="s">
        <v>309</v>
      </c>
      <c r="Q15" s="68">
        <f>SUM(I20:I30)</f>
        <v>0</v>
      </c>
    </row>
    <row r="16" spans="1:17" ht="15.95" customHeight="1" x14ac:dyDescent="0.25">
      <c r="A16" s="21" t="s">
        <v>75</v>
      </c>
      <c r="B16" s="22" t="s">
        <v>176</v>
      </c>
      <c r="C16" s="29"/>
      <c r="D16" s="24">
        <f>D15</f>
        <v>34.9</v>
      </c>
      <c r="E16" s="24">
        <f>E15</f>
        <v>34.9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34.9</v>
      </c>
      <c r="M16" s="22">
        <f t="shared" si="1"/>
        <v>34.9</v>
      </c>
      <c r="N16" s="22">
        <f t="shared" si="1"/>
        <v>0</v>
      </c>
      <c r="O16" s="22">
        <f t="shared" si="1"/>
        <v>0</v>
      </c>
      <c r="P16" s="67" t="s">
        <v>310</v>
      </c>
      <c r="Q16" s="68">
        <f>L15</f>
        <v>34.9</v>
      </c>
    </row>
    <row r="17" spans="1:17" ht="15.95" customHeight="1" x14ac:dyDescent="0.25">
      <c r="A17" s="114" t="s">
        <v>76</v>
      </c>
      <c r="B17" s="137" t="s">
        <v>172</v>
      </c>
      <c r="C17" s="138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67" t="s">
        <v>312</v>
      </c>
      <c r="Q17" s="68">
        <f>SUM(I66:I79)</f>
        <v>0</v>
      </c>
    </row>
    <row r="18" spans="1:17" ht="15" customHeight="1" x14ac:dyDescent="0.25">
      <c r="A18" s="99" t="s">
        <v>173</v>
      </c>
      <c r="B18" s="115"/>
      <c r="C18" s="116"/>
      <c r="D18" s="115"/>
      <c r="E18" s="115"/>
      <c r="F18" s="101"/>
      <c r="G18" s="101"/>
      <c r="H18" s="101"/>
      <c r="I18" s="101"/>
      <c r="J18" s="101"/>
      <c r="K18" s="101"/>
      <c r="L18" s="101"/>
      <c r="M18" s="101"/>
      <c r="N18" s="101"/>
      <c r="P18" s="67" t="s">
        <v>313</v>
      </c>
      <c r="Q18" s="68">
        <f>SUM(I37:I63)</f>
        <v>0</v>
      </c>
    </row>
    <row r="19" spans="1:17" x14ac:dyDescent="0.25">
      <c r="A19" s="99"/>
      <c r="B19" s="7"/>
      <c r="C19" s="102"/>
      <c r="D19" s="7"/>
      <c r="E19" s="7"/>
      <c r="F19" s="103"/>
      <c r="G19" s="7"/>
      <c r="H19" s="7"/>
      <c r="I19" s="7"/>
      <c r="J19" s="7"/>
      <c r="K19" s="7"/>
      <c r="L19" s="7"/>
      <c r="M19" s="7"/>
      <c r="N19" s="7"/>
      <c r="P19" s="67" t="s">
        <v>314</v>
      </c>
      <c r="Q19" s="68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2" t="s">
        <v>172</v>
      </c>
      <c r="Q20" s="73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 t="s">
        <v>436</v>
      </c>
      <c r="K21" s="7"/>
      <c r="L21" s="7"/>
      <c r="M21" s="7"/>
      <c r="N21" s="7"/>
      <c r="P21" s="74"/>
      <c r="Q21" s="74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4"/>
      <c r="Q22" s="74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173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A8:A10"/>
    <mergeCell ref="C1:O1"/>
    <mergeCell ref="C2:O2"/>
    <mergeCell ref="C3:O3"/>
    <mergeCell ref="C4:O4"/>
    <mergeCell ref="A6:O6"/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3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36" t="s">
        <v>328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5" x14ac:dyDescent="0.25">
      <c r="B2" s="536" t="s">
        <v>450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5" x14ac:dyDescent="0.25">
      <c r="B3" s="536" t="s">
        <v>511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5" x14ac:dyDescent="0.25">
      <c r="B4" s="536" t="s">
        <v>345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5" ht="13.5" customHeight="1" x14ac:dyDescent="0.25">
      <c r="B5" s="585" t="s">
        <v>523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1:15" ht="15" customHeight="1" x14ac:dyDescent="0.25">
      <c r="B6" s="585" t="s">
        <v>524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7" spans="1:15" ht="15" hidden="1" customHeight="1" x14ac:dyDescent="0.25">
      <c r="A7" s="310"/>
      <c r="B7" s="585" t="s">
        <v>415</v>
      </c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</row>
    <row r="8" spans="1:15" hidden="1" x14ac:dyDescent="0.25">
      <c r="A8" s="310"/>
      <c r="B8" s="585" t="s">
        <v>416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</row>
    <row r="9" spans="1:15" ht="15" hidden="1" customHeight="1" x14ac:dyDescent="0.25">
      <c r="A9" s="310"/>
      <c r="B9" s="585" t="s">
        <v>417</v>
      </c>
      <c r="C9" s="585"/>
      <c r="D9" s="585"/>
      <c r="E9" s="585"/>
      <c r="F9" s="585"/>
      <c r="G9" s="585"/>
      <c r="H9" s="585"/>
      <c r="I9" s="585"/>
      <c r="J9" s="585"/>
      <c r="K9" s="585"/>
      <c r="L9" s="585"/>
      <c r="M9" s="585"/>
      <c r="N9" s="585"/>
      <c r="O9" s="585"/>
    </row>
    <row r="10" spans="1:15" hidden="1" x14ac:dyDescent="0.25">
      <c r="A10" s="310"/>
      <c r="B10" s="585" t="s">
        <v>418</v>
      </c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</row>
    <row r="11" spans="1:15" hidden="1" x14ac:dyDescent="0.25">
      <c r="A11" s="310"/>
      <c r="B11" s="585" t="s">
        <v>433</v>
      </c>
      <c r="C11" s="585"/>
      <c r="D11" s="585"/>
      <c r="E11" s="585"/>
      <c r="F11" s="585"/>
      <c r="G11" s="585"/>
      <c r="H11" s="585"/>
      <c r="I11" s="585"/>
      <c r="J11" s="585"/>
      <c r="K11" s="585"/>
      <c r="L11" s="585"/>
      <c r="M11" s="585"/>
      <c r="N11" s="585"/>
      <c r="O11" s="585"/>
    </row>
    <row r="12" spans="1:15" hidden="1" x14ac:dyDescent="0.25">
      <c r="A12" s="310"/>
      <c r="B12" s="585" t="s">
        <v>424</v>
      </c>
      <c r="C12" s="585"/>
      <c r="D12" s="585"/>
      <c r="E12" s="585"/>
      <c r="F12" s="585"/>
      <c r="G12" s="585"/>
      <c r="H12" s="585"/>
      <c r="I12" s="585"/>
      <c r="J12" s="585"/>
      <c r="K12" s="585"/>
      <c r="L12" s="585"/>
      <c r="M12" s="585"/>
      <c r="N12" s="585"/>
      <c r="O12" s="585"/>
    </row>
    <row r="13" spans="1:15" hidden="1" x14ac:dyDescent="0.25">
      <c r="A13" s="310"/>
      <c r="B13" s="585" t="s">
        <v>432</v>
      </c>
      <c r="C13" s="585"/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</row>
    <row r="14" spans="1:15" hidden="1" x14ac:dyDescent="0.25">
      <c r="A14" s="310"/>
      <c r="B14" s="585" t="s">
        <v>430</v>
      </c>
      <c r="C14" s="585"/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</row>
    <row r="15" spans="1:15" hidden="1" x14ac:dyDescent="0.25">
      <c r="A15" s="310"/>
      <c r="B15" s="585" t="s">
        <v>431</v>
      </c>
      <c r="C15" s="585"/>
      <c r="D15" s="585"/>
      <c r="E15" s="585"/>
      <c r="F15" s="585"/>
      <c r="G15" s="585"/>
      <c r="H15" s="585"/>
      <c r="I15" s="585"/>
      <c r="J15" s="585"/>
      <c r="K15" s="585"/>
      <c r="L15" s="585"/>
      <c r="M15" s="585"/>
      <c r="N15" s="585"/>
      <c r="O15" s="585"/>
    </row>
    <row r="16" spans="1:15" hidden="1" x14ac:dyDescent="0.25">
      <c r="A16" s="310"/>
      <c r="B16" s="585" t="s">
        <v>438</v>
      </c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</row>
    <row r="17" spans="1:18" hidden="1" x14ac:dyDescent="0.25">
      <c r="A17" s="310"/>
      <c r="B17" s="585" t="s">
        <v>437</v>
      </c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</row>
    <row r="18" spans="1:18" hidden="1" x14ac:dyDescent="0.25">
      <c r="A18" s="310"/>
      <c r="B18" s="585" t="s">
        <v>440</v>
      </c>
      <c r="C18" s="585"/>
      <c r="D18" s="585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</row>
    <row r="19" spans="1:18" hidden="1" x14ac:dyDescent="0.25">
      <c r="A19" s="310"/>
      <c r="B19" s="585" t="s">
        <v>447</v>
      </c>
      <c r="C19" s="585"/>
      <c r="D19" s="585"/>
      <c r="E19" s="585"/>
      <c r="F19" s="585"/>
      <c r="G19" s="585"/>
      <c r="H19" s="585"/>
      <c r="I19" s="585"/>
      <c r="J19" s="585"/>
      <c r="K19" s="585"/>
      <c r="L19" s="585"/>
      <c r="M19" s="585"/>
      <c r="N19" s="585"/>
      <c r="O19" s="585"/>
    </row>
    <row r="20" spans="1:18" hidden="1" x14ac:dyDescent="0.25">
      <c r="A20" s="310"/>
      <c r="B20" s="585" t="s">
        <v>448</v>
      </c>
      <c r="C20" s="585"/>
      <c r="D20" s="585"/>
      <c r="E20" s="585"/>
      <c r="F20" s="585"/>
      <c r="G20" s="585"/>
      <c r="H20" s="585"/>
      <c r="I20" s="585"/>
      <c r="J20" s="585"/>
      <c r="K20" s="585"/>
      <c r="L20" s="585"/>
      <c r="M20" s="585"/>
      <c r="N20" s="585"/>
      <c r="O20" s="585"/>
    </row>
    <row r="21" spans="1:18" ht="12" customHeight="1" x14ac:dyDescent="0.25">
      <c r="B21" s="57"/>
      <c r="C21" s="57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57"/>
    </row>
    <row r="22" spans="1:18" ht="29.25" customHeight="1" x14ac:dyDescent="0.25">
      <c r="A22" s="496" t="s">
        <v>460</v>
      </c>
      <c r="B22" s="496"/>
      <c r="C22" s="496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</row>
    <row r="23" spans="1:18" ht="15" customHeight="1" x14ac:dyDescent="0.25">
      <c r="B23" s="486"/>
      <c r="C23" s="486"/>
      <c r="D23" s="486"/>
      <c r="E23" s="486"/>
      <c r="F23" s="486"/>
      <c r="G23" s="486"/>
      <c r="H23" s="60"/>
      <c r="I23" s="60"/>
      <c r="J23" s="60"/>
      <c r="K23" s="60"/>
      <c r="L23" s="486"/>
      <c r="M23" s="486"/>
      <c r="N23" s="486"/>
      <c r="O23" s="5" t="s">
        <v>409</v>
      </c>
    </row>
    <row r="24" spans="1:18" ht="15" customHeight="1" x14ac:dyDescent="0.25">
      <c r="A24" s="501" t="s">
        <v>5</v>
      </c>
      <c r="B24" s="504" t="s">
        <v>325</v>
      </c>
      <c r="C24" s="504" t="s">
        <v>54</v>
      </c>
      <c r="D24" s="517" t="s">
        <v>336</v>
      </c>
      <c r="E24" s="521" t="s">
        <v>194</v>
      </c>
      <c r="F24" s="521"/>
      <c r="G24" s="522"/>
      <c r="H24" s="507" t="s">
        <v>338</v>
      </c>
      <c r="I24" s="510" t="s">
        <v>194</v>
      </c>
      <c r="J24" s="511"/>
      <c r="K24" s="512"/>
      <c r="L24" s="516" t="s">
        <v>0</v>
      </c>
      <c r="M24" s="524" t="s">
        <v>194</v>
      </c>
      <c r="N24" s="525"/>
      <c r="O24" s="526"/>
    </row>
    <row r="25" spans="1:18" x14ac:dyDescent="0.25">
      <c r="A25" s="502"/>
      <c r="B25" s="505"/>
      <c r="C25" s="505"/>
      <c r="D25" s="518"/>
      <c r="E25" s="522" t="s">
        <v>1</v>
      </c>
      <c r="F25" s="530"/>
      <c r="G25" s="523" t="s">
        <v>2</v>
      </c>
      <c r="H25" s="508"/>
      <c r="I25" s="529" t="s">
        <v>1</v>
      </c>
      <c r="J25" s="529"/>
      <c r="K25" s="500" t="s">
        <v>2</v>
      </c>
      <c r="L25" s="516"/>
      <c r="M25" s="516" t="s">
        <v>1</v>
      </c>
      <c r="N25" s="516"/>
      <c r="O25" s="499" t="s">
        <v>2</v>
      </c>
    </row>
    <row r="26" spans="1:18" ht="30" customHeight="1" x14ac:dyDescent="0.25">
      <c r="A26" s="503"/>
      <c r="B26" s="506"/>
      <c r="C26" s="506"/>
      <c r="D26" s="519"/>
      <c r="E26" s="61" t="s">
        <v>3</v>
      </c>
      <c r="F26" s="466" t="s">
        <v>4</v>
      </c>
      <c r="G26" s="517"/>
      <c r="H26" s="509"/>
      <c r="I26" s="62" t="s">
        <v>3</v>
      </c>
      <c r="J26" s="472" t="s">
        <v>4</v>
      </c>
      <c r="K26" s="507"/>
      <c r="L26" s="565"/>
      <c r="M26" s="487" t="s">
        <v>3</v>
      </c>
      <c r="N26" s="471" t="s">
        <v>4</v>
      </c>
      <c r="O26" s="504"/>
    </row>
    <row r="27" spans="1:18" ht="15.95" customHeight="1" x14ac:dyDescent="0.25">
      <c r="A27" s="6" t="s">
        <v>71</v>
      </c>
      <c r="B27" s="513" t="s">
        <v>6</v>
      </c>
      <c r="C27" s="514"/>
      <c r="D27" s="514"/>
      <c r="E27" s="514"/>
      <c r="F27" s="514"/>
      <c r="G27" s="514"/>
      <c r="H27" s="514"/>
      <c r="I27" s="514"/>
      <c r="J27" s="514"/>
      <c r="K27" s="514"/>
      <c r="L27" s="514"/>
      <c r="M27" s="514"/>
      <c r="N27" s="514"/>
      <c r="O27" s="515"/>
      <c r="R27" s="74" t="s">
        <v>483</v>
      </c>
    </row>
    <row r="28" spans="1:18" ht="15" customHeight="1" x14ac:dyDescent="0.25">
      <c r="A28" s="6" t="s">
        <v>182</v>
      </c>
      <c r="B28" s="27" t="s">
        <v>20</v>
      </c>
      <c r="C28" s="8" t="s">
        <v>9</v>
      </c>
      <c r="D28" s="9">
        <f>E28+G28</f>
        <v>16.3</v>
      </c>
      <c r="E28" s="9">
        <v>16.3</v>
      </c>
      <c r="F28" s="9"/>
      <c r="G28" s="9"/>
      <c r="H28" s="10">
        <f>I28+K28</f>
        <v>0</v>
      </c>
      <c r="I28" s="10"/>
      <c r="J28" s="10"/>
      <c r="K28" s="10"/>
      <c r="L28" s="12">
        <f>M28+O28</f>
        <v>16.3</v>
      </c>
      <c r="M28" s="12">
        <f>E28+I28</f>
        <v>16.3</v>
      </c>
      <c r="N28" s="12">
        <f>F28+J28</f>
        <v>0</v>
      </c>
      <c r="O28" s="12">
        <f>G28+K28</f>
        <v>0</v>
      </c>
      <c r="Q28" s="2">
        <f>'[1]2 pr._pajamos pagal rūšis'!L14-'[1]9 pr._įstaigų pajamos'!L28</f>
        <v>0</v>
      </c>
      <c r="R28" s="74">
        <f>'[1]2 pr._pajamos pagal rūšis'!L14-'[1]9 pr._įstaigų pajamos'!L28</f>
        <v>0</v>
      </c>
    </row>
    <row r="29" spans="1:18" x14ac:dyDescent="0.25">
      <c r="A29" s="14" t="s">
        <v>72</v>
      </c>
      <c r="B29" s="63" t="s">
        <v>324</v>
      </c>
      <c r="C29" s="16" t="s">
        <v>9</v>
      </c>
      <c r="D29" s="64">
        <f t="shared" ref="D29:D38" si="0">E29+G29</f>
        <v>2.9</v>
      </c>
      <c r="E29" s="64">
        <v>2.9</v>
      </c>
      <c r="F29" s="64"/>
      <c r="G29" s="64"/>
      <c r="H29" s="65">
        <f t="shared" ref="H29:H38" si="1">I29+K29</f>
        <v>0</v>
      </c>
      <c r="I29" s="65"/>
      <c r="J29" s="65"/>
      <c r="K29" s="65"/>
      <c r="L29" s="66">
        <f t="shared" ref="L29:L38" si="2">M29+O29</f>
        <v>2.9</v>
      </c>
      <c r="M29" s="66">
        <f t="shared" ref="M29:O38" si="3">E29+I29</f>
        <v>2.9</v>
      </c>
      <c r="N29" s="66">
        <f t="shared" si="3"/>
        <v>0</v>
      </c>
      <c r="O29" s="66">
        <f t="shared" si="3"/>
        <v>0</v>
      </c>
      <c r="P29" s="429"/>
      <c r="Q29" s="430"/>
      <c r="R29" s="74">
        <f>'[1]2 pr._pajamos pagal rūšis'!L15-'[1]9 pr._įstaigų pajamos'!L29</f>
        <v>0</v>
      </c>
    </row>
    <row r="30" spans="1:18" ht="15" customHeight="1" x14ac:dyDescent="0.25">
      <c r="A30" s="6" t="s">
        <v>73</v>
      </c>
      <c r="B30" s="36" t="s">
        <v>10</v>
      </c>
      <c r="C30" s="16" t="s">
        <v>9</v>
      </c>
      <c r="D30" s="17">
        <f t="shared" si="0"/>
        <v>0.2</v>
      </c>
      <c r="E30" s="17">
        <v>0.2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0.2</v>
      </c>
      <c r="M30" s="13">
        <f t="shared" si="3"/>
        <v>0.2</v>
      </c>
      <c r="N30" s="13">
        <f t="shared" si="3"/>
        <v>0</v>
      </c>
      <c r="O30" s="13">
        <f t="shared" si="3"/>
        <v>0</v>
      </c>
      <c r="R30" s="74">
        <f>'[1]2 pr._pajamos pagal rūšis'!L16-'[1]9 pr._įstaigų pajamos'!L30</f>
        <v>0</v>
      </c>
    </row>
    <row r="31" spans="1:18" ht="15" customHeight="1" x14ac:dyDescent="0.25">
      <c r="A31" s="6" t="s">
        <v>74</v>
      </c>
      <c r="B31" s="36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3"/>
        <v>0</v>
      </c>
      <c r="O31" s="13">
        <f t="shared" si="3"/>
        <v>0</v>
      </c>
      <c r="R31" s="74">
        <f>'[1]2 pr._pajamos pagal rūšis'!L17-'[1]9 pr._įstaigų pajamos'!L31</f>
        <v>0</v>
      </c>
    </row>
    <row r="32" spans="1:18" ht="15" customHeight="1" x14ac:dyDescent="0.25">
      <c r="A32" s="6" t="s">
        <v>75</v>
      </c>
      <c r="B32" s="36" t="s">
        <v>12</v>
      </c>
      <c r="C32" s="16" t="s">
        <v>9</v>
      </c>
      <c r="D32" s="17">
        <f t="shared" si="0"/>
        <v>1.5</v>
      </c>
      <c r="E32" s="17">
        <v>1.5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1.5</v>
      </c>
      <c r="M32" s="13">
        <f t="shared" si="3"/>
        <v>1.5</v>
      </c>
      <c r="N32" s="13">
        <f t="shared" si="3"/>
        <v>0</v>
      </c>
      <c r="O32" s="13">
        <f t="shared" si="3"/>
        <v>0</v>
      </c>
      <c r="R32" s="74">
        <f>'[1]2 pr._pajamos pagal rūšis'!L18-'[1]9 pr._įstaigų pajamos'!L32</f>
        <v>0</v>
      </c>
    </row>
    <row r="33" spans="1:18" ht="15" customHeight="1" x14ac:dyDescent="0.25">
      <c r="A33" s="14" t="s">
        <v>76</v>
      </c>
      <c r="B33" s="13" t="s">
        <v>14</v>
      </c>
      <c r="C33" s="16" t="s">
        <v>9</v>
      </c>
      <c r="D33" s="17">
        <f t="shared" si="0"/>
        <v>2</v>
      </c>
      <c r="E33" s="17">
        <v>2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2</v>
      </c>
      <c r="M33" s="13">
        <f t="shared" si="3"/>
        <v>2</v>
      </c>
      <c r="N33" s="13">
        <f t="shared" si="3"/>
        <v>0</v>
      </c>
      <c r="O33" s="13">
        <f t="shared" si="3"/>
        <v>0</v>
      </c>
      <c r="R33" s="74">
        <f>'[1]2 pr._pajamos pagal rūšis'!L20-'[1]9 pr._įstaigų pajamos'!L33</f>
        <v>0</v>
      </c>
    </row>
    <row r="34" spans="1:18" ht="15" customHeight="1" x14ac:dyDescent="0.25">
      <c r="A34" s="14" t="s">
        <v>77</v>
      </c>
      <c r="B34" s="27" t="s">
        <v>15</v>
      </c>
      <c r="C34" s="16" t="s">
        <v>9</v>
      </c>
      <c r="D34" s="17">
        <f t="shared" si="0"/>
        <v>0.1</v>
      </c>
      <c r="E34" s="17">
        <v>0.1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0.1</v>
      </c>
      <c r="M34" s="13">
        <f t="shared" si="3"/>
        <v>0.1</v>
      </c>
      <c r="N34" s="13">
        <f t="shared" si="3"/>
        <v>0</v>
      </c>
      <c r="O34" s="13">
        <f t="shared" si="3"/>
        <v>0</v>
      </c>
      <c r="R34" s="74">
        <f>'[1]2 pr._pajamos pagal rūšis'!L21-'[1]9 pr._įstaigų pajamos'!L34</f>
        <v>0</v>
      </c>
    </row>
    <row r="35" spans="1:18" ht="15" customHeight="1" x14ac:dyDescent="0.25">
      <c r="A35" s="6" t="s">
        <v>78</v>
      </c>
      <c r="B35" s="36" t="s">
        <v>16</v>
      </c>
      <c r="C35" s="16" t="s">
        <v>9</v>
      </c>
      <c r="D35" s="17">
        <f t="shared" si="0"/>
        <v>2.5</v>
      </c>
      <c r="E35" s="17">
        <v>2.5</v>
      </c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2.5</v>
      </c>
      <c r="M35" s="13">
        <f t="shared" si="3"/>
        <v>2.5</v>
      </c>
      <c r="N35" s="13">
        <f t="shared" si="3"/>
        <v>0</v>
      </c>
      <c r="O35" s="13">
        <f t="shared" si="3"/>
        <v>0</v>
      </c>
      <c r="R35" s="74">
        <f>'[1]2 pr._pajamos pagal rūšis'!L22-'[1]9 pr._įstaigų pajamos'!L35</f>
        <v>0</v>
      </c>
    </row>
    <row r="36" spans="1:18" ht="15" customHeight="1" x14ac:dyDescent="0.25">
      <c r="A36" s="6" t="s">
        <v>79</v>
      </c>
      <c r="B36" s="36" t="s">
        <v>17</v>
      </c>
      <c r="C36" s="16" t="s">
        <v>9</v>
      </c>
      <c r="D36" s="17">
        <f t="shared" si="0"/>
        <v>0.6</v>
      </c>
      <c r="E36" s="17">
        <v>0.6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0.6</v>
      </c>
      <c r="M36" s="13">
        <f t="shared" si="3"/>
        <v>0.6</v>
      </c>
      <c r="N36" s="13">
        <f t="shared" si="3"/>
        <v>0</v>
      </c>
      <c r="O36" s="13">
        <f t="shared" si="3"/>
        <v>0</v>
      </c>
      <c r="R36" s="74">
        <f>'[1]2 pr._pajamos pagal rūšis'!L23-'[1]9 pr._įstaigų pajamos'!L36</f>
        <v>0</v>
      </c>
    </row>
    <row r="37" spans="1:18" ht="15" customHeight="1" x14ac:dyDescent="0.25">
      <c r="A37" s="6" t="s">
        <v>80</v>
      </c>
      <c r="B37" s="36" t="s">
        <v>18</v>
      </c>
      <c r="C37" s="16" t="s">
        <v>9</v>
      </c>
      <c r="D37" s="17">
        <f t="shared" si="0"/>
        <v>0.7</v>
      </c>
      <c r="E37" s="17">
        <v>0.7</v>
      </c>
      <c r="F37" s="17"/>
      <c r="G37" s="17"/>
      <c r="H37" s="11">
        <f t="shared" si="1"/>
        <v>0</v>
      </c>
      <c r="I37" s="11"/>
      <c r="J37" s="11"/>
      <c r="K37" s="11"/>
      <c r="L37" s="13">
        <f t="shared" si="2"/>
        <v>0.7</v>
      </c>
      <c r="M37" s="13">
        <f t="shared" si="3"/>
        <v>0.7</v>
      </c>
      <c r="N37" s="13">
        <f t="shared" si="3"/>
        <v>0</v>
      </c>
      <c r="O37" s="13">
        <f t="shared" si="3"/>
        <v>0</v>
      </c>
      <c r="R37" s="74">
        <f>'[1]2 pr._pajamos pagal rūšis'!L24-'[1]9 pr._įstaigų pajamos'!L37</f>
        <v>0</v>
      </c>
    </row>
    <row r="38" spans="1:18" ht="15" customHeight="1" x14ac:dyDescent="0.25">
      <c r="A38" s="14" t="s">
        <v>81</v>
      </c>
      <c r="B38" s="36" t="s">
        <v>170</v>
      </c>
      <c r="C38" s="411" t="s">
        <v>21</v>
      </c>
      <c r="D38" s="17">
        <f t="shared" si="0"/>
        <v>1.5</v>
      </c>
      <c r="E38" s="17">
        <v>1.5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1.5</v>
      </c>
      <c r="M38" s="13">
        <f t="shared" si="3"/>
        <v>1.5</v>
      </c>
      <c r="N38" s="13">
        <f t="shared" si="3"/>
        <v>0</v>
      </c>
      <c r="O38" s="13">
        <f t="shared" si="3"/>
        <v>0</v>
      </c>
      <c r="R38" s="74">
        <f>'[1]2 pr._pajamos pagal rūšis'!L25-'[1]9 pr._įstaigų pajamos'!L38</f>
        <v>0</v>
      </c>
    </row>
    <row r="39" spans="1:18" ht="15.95" customHeight="1" x14ac:dyDescent="0.25">
      <c r="A39" s="92" t="s">
        <v>82</v>
      </c>
      <c r="B39" s="45" t="s">
        <v>174</v>
      </c>
      <c r="C39" s="69"/>
      <c r="D39" s="70">
        <f t="shared" ref="D39:O39" si="4">SUM(D28:D38)</f>
        <v>28.8</v>
      </c>
      <c r="E39" s="70">
        <f t="shared" si="4"/>
        <v>28.8</v>
      </c>
      <c r="F39" s="70">
        <f t="shared" si="4"/>
        <v>0</v>
      </c>
      <c r="G39" s="70">
        <f t="shared" si="4"/>
        <v>0</v>
      </c>
      <c r="H39" s="71">
        <f t="shared" si="4"/>
        <v>0</v>
      </c>
      <c r="I39" s="71">
        <f t="shared" si="4"/>
        <v>0</v>
      </c>
      <c r="J39" s="71">
        <f t="shared" si="4"/>
        <v>0</v>
      </c>
      <c r="K39" s="71">
        <f t="shared" si="4"/>
        <v>0</v>
      </c>
      <c r="L39" s="45">
        <f t="shared" si="4"/>
        <v>28.8</v>
      </c>
      <c r="M39" s="45">
        <f t="shared" si="4"/>
        <v>28.8</v>
      </c>
      <c r="N39" s="45">
        <f t="shared" si="4"/>
        <v>0</v>
      </c>
      <c r="O39" s="45">
        <f t="shared" si="4"/>
        <v>0</v>
      </c>
      <c r="R39" s="74">
        <f>'[1]2 pr._pajamos pagal rūšis'!L26-'[1]9 pr._įstaigų pajamos'!L39</f>
        <v>0</v>
      </c>
    </row>
    <row r="40" spans="1:18" ht="15.95" customHeight="1" x14ac:dyDescent="0.25">
      <c r="A40" s="6" t="s">
        <v>83</v>
      </c>
      <c r="B40" s="513" t="s">
        <v>59</v>
      </c>
      <c r="C40" s="514"/>
      <c r="D40" s="514"/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5"/>
      <c r="R40" s="74">
        <f>'[1]2 pr._pajamos pagal rūšis'!L27-'[1]9 pr._įstaigų pajamos'!L40</f>
        <v>0</v>
      </c>
    </row>
    <row r="41" spans="1:18" ht="15" customHeight="1" x14ac:dyDescent="0.25">
      <c r="A41" s="6" t="s">
        <v>84</v>
      </c>
      <c r="B41" s="27" t="s">
        <v>7</v>
      </c>
      <c r="C41" s="8" t="s">
        <v>22</v>
      </c>
      <c r="D41" s="9">
        <f>E41+G41</f>
        <v>0.1</v>
      </c>
      <c r="E41" s="9">
        <v>0.1</v>
      </c>
      <c r="F41" s="9"/>
      <c r="G41" s="9"/>
      <c r="H41" s="10">
        <f t="shared" ref="H41:H51" si="5">I41+K41</f>
        <v>0</v>
      </c>
      <c r="I41" s="10"/>
      <c r="J41" s="10"/>
      <c r="K41" s="10"/>
      <c r="L41" s="12">
        <f t="shared" ref="L41:L51" si="6">M41+O41</f>
        <v>0.1</v>
      </c>
      <c r="M41" s="12">
        <f t="shared" ref="M41:O51" si="7">E41+I41</f>
        <v>0.1</v>
      </c>
      <c r="N41" s="12">
        <f t="shared" si="7"/>
        <v>0</v>
      </c>
      <c r="O41" s="12">
        <f t="shared" si="7"/>
        <v>0</v>
      </c>
      <c r="R41" s="74">
        <f>'[1]2 pr._pajamos pagal rūšis'!L28-'[1]9 pr._įstaigų pajamos'!L41</f>
        <v>0</v>
      </c>
    </row>
    <row r="42" spans="1:18" ht="15" customHeight="1" x14ac:dyDescent="0.25">
      <c r="A42" s="6" t="s">
        <v>85</v>
      </c>
      <c r="B42" s="36" t="s">
        <v>10</v>
      </c>
      <c r="C42" s="16" t="s">
        <v>22</v>
      </c>
      <c r="D42" s="17">
        <f t="shared" ref="D42:D51" si="8">E42+G42</f>
        <v>1.2</v>
      </c>
      <c r="E42" s="17">
        <v>1.2</v>
      </c>
      <c r="F42" s="17"/>
      <c r="G42" s="17"/>
      <c r="H42" s="11">
        <f t="shared" si="5"/>
        <v>0</v>
      </c>
      <c r="I42" s="11"/>
      <c r="J42" s="11"/>
      <c r="K42" s="11"/>
      <c r="L42" s="13">
        <f t="shared" si="6"/>
        <v>1.2</v>
      </c>
      <c r="M42" s="13">
        <f t="shared" si="7"/>
        <v>1.2</v>
      </c>
      <c r="N42" s="13">
        <f t="shared" si="7"/>
        <v>0</v>
      </c>
      <c r="O42" s="13">
        <f t="shared" si="7"/>
        <v>0</v>
      </c>
      <c r="R42" s="74">
        <f>'[1]2 pr._pajamos pagal rūšis'!L29-'[1]9 pr._įstaigų pajamos'!L42</f>
        <v>0</v>
      </c>
    </row>
    <row r="43" spans="1:18" ht="15" customHeight="1" x14ac:dyDescent="0.25">
      <c r="A43" s="6" t="s">
        <v>86</v>
      </c>
      <c r="B43" s="36" t="s">
        <v>11</v>
      </c>
      <c r="C43" s="16" t="s">
        <v>22</v>
      </c>
      <c r="D43" s="17">
        <f t="shared" si="8"/>
        <v>13.3</v>
      </c>
      <c r="E43" s="17">
        <v>9.1</v>
      </c>
      <c r="F43" s="17"/>
      <c r="G43" s="17">
        <v>4.2</v>
      </c>
      <c r="H43" s="11">
        <f t="shared" si="5"/>
        <v>0</v>
      </c>
      <c r="I43" s="11"/>
      <c r="J43" s="11"/>
      <c r="K43" s="11"/>
      <c r="L43" s="13">
        <f t="shared" si="6"/>
        <v>13.3</v>
      </c>
      <c r="M43" s="13">
        <f t="shared" si="7"/>
        <v>9.1</v>
      </c>
      <c r="N43" s="13">
        <f t="shared" si="7"/>
        <v>0</v>
      </c>
      <c r="O43" s="13">
        <f t="shared" si="7"/>
        <v>4.2</v>
      </c>
      <c r="R43" s="74">
        <f>'[1]2 pr._pajamos pagal rūšis'!L30-'[1]9 pr._įstaigų pajamos'!L43</f>
        <v>0</v>
      </c>
    </row>
    <row r="44" spans="1:18" ht="15" customHeight="1" x14ac:dyDescent="0.25">
      <c r="A44" s="6" t="s">
        <v>87</v>
      </c>
      <c r="B44" s="36" t="s">
        <v>12</v>
      </c>
      <c r="C44" s="16" t="s">
        <v>22</v>
      </c>
      <c r="D44" s="17">
        <f t="shared" si="8"/>
        <v>1.1000000000000001</v>
      </c>
      <c r="E44" s="17">
        <v>1.1000000000000001</v>
      </c>
      <c r="F44" s="17"/>
      <c r="G44" s="17"/>
      <c r="H44" s="11">
        <f t="shared" si="5"/>
        <v>0</v>
      </c>
      <c r="I44" s="11"/>
      <c r="J44" s="11"/>
      <c r="K44" s="11"/>
      <c r="L44" s="13">
        <f t="shared" si="6"/>
        <v>1.1000000000000001</v>
      </c>
      <c r="M44" s="13">
        <f t="shared" si="7"/>
        <v>1.1000000000000001</v>
      </c>
      <c r="N44" s="13">
        <f t="shared" si="7"/>
        <v>0</v>
      </c>
      <c r="O44" s="13">
        <f t="shared" si="7"/>
        <v>0</v>
      </c>
      <c r="R44" s="74">
        <f>'[1]2 pr._pajamos pagal rūšis'!L31-'[1]9 pr._įstaigų pajamos'!L44</f>
        <v>0</v>
      </c>
    </row>
    <row r="45" spans="1:18" ht="15" customHeight="1" x14ac:dyDescent="0.25">
      <c r="A45" s="14" t="s">
        <v>88</v>
      </c>
      <c r="B45" s="36" t="s">
        <v>13</v>
      </c>
      <c r="C45" s="16" t="s">
        <v>22</v>
      </c>
      <c r="D45" s="17">
        <f t="shared" si="8"/>
        <v>1.6</v>
      </c>
      <c r="E45" s="17">
        <v>1.6</v>
      </c>
      <c r="F45" s="17"/>
      <c r="G45" s="17"/>
      <c r="H45" s="11">
        <f t="shared" si="5"/>
        <v>0</v>
      </c>
      <c r="I45" s="11"/>
      <c r="J45" s="11"/>
      <c r="K45" s="11"/>
      <c r="L45" s="13">
        <f t="shared" si="6"/>
        <v>1.6</v>
      </c>
      <c r="M45" s="13">
        <f t="shared" si="7"/>
        <v>1.6</v>
      </c>
      <c r="N45" s="13">
        <f t="shared" si="7"/>
        <v>0</v>
      </c>
      <c r="O45" s="13">
        <f t="shared" si="7"/>
        <v>0</v>
      </c>
      <c r="R45" s="74">
        <f>'[1]2 pr._pajamos pagal rūšis'!L32-'[1]9 pr._įstaigų pajamos'!L45</f>
        <v>0</v>
      </c>
    </row>
    <row r="46" spans="1:18" ht="15" customHeight="1" x14ac:dyDescent="0.25">
      <c r="A46" s="14" t="s">
        <v>89</v>
      </c>
      <c r="B46" s="13" t="s">
        <v>14</v>
      </c>
      <c r="C46" s="16" t="s">
        <v>22</v>
      </c>
      <c r="D46" s="17">
        <f t="shared" si="8"/>
        <v>2.9</v>
      </c>
      <c r="E46" s="17">
        <v>2.9</v>
      </c>
      <c r="F46" s="17"/>
      <c r="G46" s="17"/>
      <c r="H46" s="11">
        <f t="shared" si="5"/>
        <v>0</v>
      </c>
      <c r="I46" s="11"/>
      <c r="J46" s="11"/>
      <c r="K46" s="11"/>
      <c r="L46" s="13">
        <f t="shared" si="6"/>
        <v>2.9</v>
      </c>
      <c r="M46" s="13">
        <f t="shared" si="7"/>
        <v>2.9</v>
      </c>
      <c r="N46" s="13">
        <f t="shared" si="7"/>
        <v>0</v>
      </c>
      <c r="O46" s="13">
        <f t="shared" si="7"/>
        <v>0</v>
      </c>
      <c r="R46" s="74">
        <f>'[1]2 pr._pajamos pagal rūšis'!L33-'[1]9 pr._įstaigų pajamos'!L46</f>
        <v>0</v>
      </c>
    </row>
    <row r="47" spans="1:18" x14ac:dyDescent="0.25">
      <c r="A47" s="6" t="s">
        <v>90</v>
      </c>
      <c r="B47" s="13" t="s">
        <v>15</v>
      </c>
      <c r="C47" s="16" t="s">
        <v>22</v>
      </c>
      <c r="D47" s="17">
        <f t="shared" si="8"/>
        <v>2.9</v>
      </c>
      <c r="E47" s="17">
        <v>2.9</v>
      </c>
      <c r="F47" s="17"/>
      <c r="G47" s="17"/>
      <c r="H47" s="11">
        <f t="shared" si="5"/>
        <v>0</v>
      </c>
      <c r="I47" s="11"/>
      <c r="J47" s="11"/>
      <c r="K47" s="11"/>
      <c r="L47" s="13">
        <f t="shared" si="6"/>
        <v>2.9</v>
      </c>
      <c r="M47" s="13">
        <f t="shared" si="7"/>
        <v>2.9</v>
      </c>
      <c r="N47" s="13">
        <f t="shared" si="7"/>
        <v>0</v>
      </c>
      <c r="O47" s="13">
        <f t="shared" si="7"/>
        <v>0</v>
      </c>
      <c r="R47" s="74">
        <f>'[1]2 pr._pajamos pagal rūšis'!L34-'[1]9 pr._įstaigų pajamos'!L47</f>
        <v>0</v>
      </c>
    </row>
    <row r="48" spans="1:18" ht="15" customHeight="1" x14ac:dyDescent="0.25">
      <c r="A48" s="6" t="s">
        <v>91</v>
      </c>
      <c r="B48" s="36" t="s">
        <v>16</v>
      </c>
      <c r="C48" s="16" t="s">
        <v>22</v>
      </c>
      <c r="D48" s="17">
        <f t="shared" si="8"/>
        <v>9.9</v>
      </c>
      <c r="E48" s="17">
        <v>9.9</v>
      </c>
      <c r="F48" s="17"/>
      <c r="G48" s="17"/>
      <c r="H48" s="11">
        <f t="shared" si="5"/>
        <v>0</v>
      </c>
      <c r="I48" s="11"/>
      <c r="J48" s="11"/>
      <c r="K48" s="11"/>
      <c r="L48" s="13">
        <f t="shared" si="6"/>
        <v>9.9</v>
      </c>
      <c r="M48" s="13">
        <f t="shared" si="7"/>
        <v>9.9</v>
      </c>
      <c r="N48" s="13">
        <f t="shared" si="7"/>
        <v>0</v>
      </c>
      <c r="O48" s="13">
        <f t="shared" si="7"/>
        <v>0</v>
      </c>
      <c r="R48" s="74">
        <f>'[1]2 pr._pajamos pagal rūšis'!L35-'[1]9 pr._įstaigų pajamos'!L48</f>
        <v>0</v>
      </c>
    </row>
    <row r="49" spans="1:18" ht="15" customHeight="1" x14ac:dyDescent="0.25">
      <c r="A49" s="6" t="s">
        <v>92</v>
      </c>
      <c r="B49" s="36" t="s">
        <v>17</v>
      </c>
      <c r="C49" s="16" t="s">
        <v>22</v>
      </c>
      <c r="D49" s="17">
        <f t="shared" si="8"/>
        <v>0.4</v>
      </c>
      <c r="E49" s="17">
        <v>0.4</v>
      </c>
      <c r="F49" s="17"/>
      <c r="G49" s="17"/>
      <c r="H49" s="11">
        <f t="shared" si="5"/>
        <v>0</v>
      </c>
      <c r="I49" s="11"/>
      <c r="J49" s="11"/>
      <c r="K49" s="11"/>
      <c r="L49" s="13">
        <f t="shared" si="6"/>
        <v>0.4</v>
      </c>
      <c r="M49" s="13">
        <f t="shared" si="7"/>
        <v>0.4</v>
      </c>
      <c r="N49" s="13">
        <f t="shared" si="7"/>
        <v>0</v>
      </c>
      <c r="O49" s="13">
        <f t="shared" si="7"/>
        <v>0</v>
      </c>
      <c r="R49" s="74">
        <f>'[1]2 pr._pajamos pagal rūšis'!L36-'[1]9 pr._įstaigų pajamos'!L49</f>
        <v>0</v>
      </c>
    </row>
    <row r="50" spans="1:18" ht="15" customHeight="1" x14ac:dyDescent="0.25">
      <c r="A50" s="6" t="s">
        <v>93</v>
      </c>
      <c r="B50" s="36" t="s">
        <v>18</v>
      </c>
      <c r="C50" s="16" t="s">
        <v>22</v>
      </c>
      <c r="D50" s="17">
        <f t="shared" si="8"/>
        <v>1.5</v>
      </c>
      <c r="E50" s="17">
        <v>1.5</v>
      </c>
      <c r="F50" s="17"/>
      <c r="G50" s="17"/>
      <c r="H50" s="11">
        <f t="shared" si="5"/>
        <v>0</v>
      </c>
      <c r="I50" s="11"/>
      <c r="J50" s="11"/>
      <c r="K50" s="11"/>
      <c r="L50" s="13">
        <f t="shared" si="6"/>
        <v>1.5</v>
      </c>
      <c r="M50" s="13">
        <f t="shared" si="7"/>
        <v>1.5</v>
      </c>
      <c r="N50" s="13">
        <f t="shared" si="7"/>
        <v>0</v>
      </c>
      <c r="O50" s="13">
        <f t="shared" si="7"/>
        <v>0</v>
      </c>
      <c r="R50" s="74">
        <f>'[1]2 pr._pajamos pagal rūšis'!L37-'[1]9 pr._įstaigų pajamos'!L50</f>
        <v>0</v>
      </c>
    </row>
    <row r="51" spans="1:18" ht="15" customHeight="1" x14ac:dyDescent="0.25">
      <c r="A51" s="39" t="s">
        <v>94</v>
      </c>
      <c r="B51" s="36" t="s">
        <v>19</v>
      </c>
      <c r="C51" s="16" t="s">
        <v>22</v>
      </c>
      <c r="D51" s="17">
        <f t="shared" si="8"/>
        <v>0.9</v>
      </c>
      <c r="E51" s="17">
        <v>0.9</v>
      </c>
      <c r="F51" s="17"/>
      <c r="G51" s="17"/>
      <c r="H51" s="11">
        <f t="shared" si="5"/>
        <v>0</v>
      </c>
      <c r="I51" s="11"/>
      <c r="J51" s="11"/>
      <c r="K51" s="11"/>
      <c r="L51" s="13">
        <f t="shared" si="6"/>
        <v>0.9</v>
      </c>
      <c r="M51" s="13">
        <f t="shared" si="7"/>
        <v>0.9</v>
      </c>
      <c r="N51" s="13">
        <f t="shared" si="7"/>
        <v>0</v>
      </c>
      <c r="O51" s="13">
        <f t="shared" si="7"/>
        <v>0</v>
      </c>
      <c r="R51" s="74">
        <f>'[1]2 pr._pajamos pagal rūšis'!L38-'[1]9 pr._įstaigų pajamos'!L51</f>
        <v>0</v>
      </c>
    </row>
    <row r="52" spans="1:18" ht="15.95" customHeight="1" x14ac:dyDescent="0.25">
      <c r="A52" s="92" t="s">
        <v>95</v>
      </c>
      <c r="B52" s="22" t="s">
        <v>175</v>
      </c>
      <c r="C52" s="26"/>
      <c r="D52" s="24">
        <f>SUM(D41:D51)</f>
        <v>35.799999999999997</v>
      </c>
      <c r="E52" s="24">
        <f>SUM(E41:E51)</f>
        <v>31.599999999999994</v>
      </c>
      <c r="F52" s="24">
        <f>SUM(F41:F51)</f>
        <v>0</v>
      </c>
      <c r="G52" s="24">
        <f t="shared" ref="G52:O52" si="9">SUM(G41:G51)</f>
        <v>4.2</v>
      </c>
      <c r="H52" s="25">
        <f t="shared" si="9"/>
        <v>0</v>
      </c>
      <c r="I52" s="25">
        <f t="shared" si="9"/>
        <v>0</v>
      </c>
      <c r="J52" s="25">
        <f t="shared" si="9"/>
        <v>0</v>
      </c>
      <c r="K52" s="25">
        <f t="shared" si="9"/>
        <v>0</v>
      </c>
      <c r="L52" s="22">
        <f t="shared" si="9"/>
        <v>35.799999999999997</v>
      </c>
      <c r="M52" s="22">
        <f t="shared" si="9"/>
        <v>31.599999999999994</v>
      </c>
      <c r="N52" s="22">
        <f t="shared" si="9"/>
        <v>0</v>
      </c>
      <c r="O52" s="22">
        <f t="shared" si="9"/>
        <v>4.2</v>
      </c>
      <c r="R52" s="74">
        <f>'[1]2 pr._pajamos pagal rūšis'!L39-'[1]9 pr._įstaigų pajamos'!L52</f>
        <v>0</v>
      </c>
    </row>
    <row r="53" spans="1:18" ht="15.95" customHeight="1" x14ac:dyDescent="0.25">
      <c r="A53" s="6" t="s">
        <v>96</v>
      </c>
      <c r="B53" s="513" t="s">
        <v>63</v>
      </c>
      <c r="C53" s="514"/>
      <c r="D53" s="514"/>
      <c r="E53" s="514"/>
      <c r="F53" s="514"/>
      <c r="G53" s="514"/>
      <c r="H53" s="514"/>
      <c r="I53" s="514"/>
      <c r="J53" s="514"/>
      <c r="K53" s="514"/>
      <c r="L53" s="514"/>
      <c r="M53" s="514"/>
      <c r="N53" s="514"/>
      <c r="O53" s="514"/>
      <c r="R53" s="74">
        <f>'[1]2 pr._pajamos pagal rūšis'!L40-'[1]9 pr._įstaigų pajamos'!L53</f>
        <v>0</v>
      </c>
    </row>
    <row r="54" spans="1:18" ht="15" customHeight="1" x14ac:dyDescent="0.25">
      <c r="A54" s="39" t="s">
        <v>97</v>
      </c>
      <c r="B54" s="36" t="s">
        <v>20</v>
      </c>
      <c r="C54" s="16" t="s">
        <v>32</v>
      </c>
      <c r="D54" s="17">
        <f>E54+G54</f>
        <v>105.6</v>
      </c>
      <c r="E54" s="17">
        <v>24.3</v>
      </c>
      <c r="F54" s="17"/>
      <c r="G54" s="17">
        <v>81.3</v>
      </c>
      <c r="H54" s="11">
        <f t="shared" ref="H54:H113" si="10">I54+K54</f>
        <v>0</v>
      </c>
      <c r="I54" s="11"/>
      <c r="J54" s="11"/>
      <c r="K54" s="11"/>
      <c r="L54" s="13">
        <f t="shared" ref="L54:L113" si="11">M54+O54</f>
        <v>105.6</v>
      </c>
      <c r="M54" s="13">
        <f t="shared" ref="M54:O113" si="12">E54+I54</f>
        <v>24.3</v>
      </c>
      <c r="N54" s="13">
        <f t="shared" si="12"/>
        <v>0</v>
      </c>
      <c r="O54" s="13">
        <f t="shared" si="12"/>
        <v>81.3</v>
      </c>
      <c r="R54" s="74">
        <f>'[1]2 pr._pajamos pagal rūšis'!L41-'[1]9 pr._įstaigų pajamos'!L54</f>
        <v>0</v>
      </c>
    </row>
    <row r="55" spans="1:18" ht="15" hidden="1" customHeight="1" x14ac:dyDescent="0.25">
      <c r="A55" s="41" t="s">
        <v>98</v>
      </c>
      <c r="B55" s="30" t="s">
        <v>70</v>
      </c>
      <c r="C55" s="31" t="s">
        <v>32</v>
      </c>
      <c r="D55" s="17">
        <f>E55+G55</f>
        <v>0</v>
      </c>
      <c r="E55" s="146"/>
      <c r="F55" s="146"/>
      <c r="G55" s="146"/>
      <c r="H55" s="11">
        <f t="shared" si="10"/>
        <v>0</v>
      </c>
      <c r="I55" s="76"/>
      <c r="J55" s="76"/>
      <c r="K55" s="76"/>
      <c r="L55" s="13">
        <f t="shared" si="11"/>
        <v>0</v>
      </c>
      <c r="M55" s="13">
        <f t="shared" si="12"/>
        <v>0</v>
      </c>
      <c r="N55" s="13">
        <f t="shared" si="12"/>
        <v>0</v>
      </c>
      <c r="O55" s="13">
        <f t="shared" si="12"/>
        <v>0</v>
      </c>
      <c r="R55" s="74">
        <f>'[1]2 pr._pajamos pagal rūšis'!L42-'[1]9 pr._įstaigų pajamos'!L55</f>
        <v>0</v>
      </c>
    </row>
    <row r="56" spans="1:18" ht="15.95" customHeight="1" x14ac:dyDescent="0.25">
      <c r="A56" s="21" t="s">
        <v>98</v>
      </c>
      <c r="B56" s="45" t="s">
        <v>176</v>
      </c>
      <c r="C56" s="75"/>
      <c r="D56" s="24">
        <f>D54+D55</f>
        <v>105.6</v>
      </c>
      <c r="E56" s="24">
        <f t="shared" ref="E56:O56" si="13">E54+E55</f>
        <v>24.3</v>
      </c>
      <c r="F56" s="24">
        <f t="shared" si="13"/>
        <v>0</v>
      </c>
      <c r="G56" s="24">
        <f t="shared" si="13"/>
        <v>81.3</v>
      </c>
      <c r="H56" s="25">
        <f t="shared" si="13"/>
        <v>0</v>
      </c>
      <c r="I56" s="25">
        <f t="shared" si="13"/>
        <v>0</v>
      </c>
      <c r="J56" s="25">
        <f t="shared" si="13"/>
        <v>0</v>
      </c>
      <c r="K56" s="25">
        <f t="shared" si="13"/>
        <v>0</v>
      </c>
      <c r="L56" s="22">
        <f t="shared" si="13"/>
        <v>105.6</v>
      </c>
      <c r="M56" s="22">
        <f t="shared" si="13"/>
        <v>24.3</v>
      </c>
      <c r="N56" s="22">
        <f t="shared" si="13"/>
        <v>0</v>
      </c>
      <c r="O56" s="22">
        <f t="shared" si="13"/>
        <v>81.3</v>
      </c>
      <c r="R56" s="74">
        <f>'[1]2 pr._pajamos pagal rūšis'!L43-'[1]9 pr._įstaigų pajamos'!L56</f>
        <v>0</v>
      </c>
    </row>
    <row r="57" spans="1:18" ht="15.95" customHeight="1" x14ac:dyDescent="0.25">
      <c r="A57" s="6" t="s">
        <v>99</v>
      </c>
      <c r="B57" s="513" t="s">
        <v>171</v>
      </c>
      <c r="C57" s="514"/>
      <c r="D57" s="514"/>
      <c r="E57" s="514"/>
      <c r="F57" s="514"/>
      <c r="G57" s="514"/>
      <c r="H57" s="514"/>
      <c r="I57" s="514"/>
      <c r="J57" s="514"/>
      <c r="K57" s="514"/>
      <c r="L57" s="514"/>
      <c r="M57" s="514"/>
      <c r="N57" s="514"/>
      <c r="O57" s="515"/>
      <c r="R57" s="74">
        <f>'[1]2 pr._pajamos pagal rūšis'!L44-'[1]9 pr._įstaigų pajamos'!L57</f>
        <v>0</v>
      </c>
    </row>
    <row r="58" spans="1:18" ht="15.95" customHeight="1" x14ac:dyDescent="0.25">
      <c r="A58" s="6" t="s">
        <v>100</v>
      </c>
      <c r="B58" s="15" t="s">
        <v>55</v>
      </c>
      <c r="C58" s="78" t="s">
        <v>51</v>
      </c>
      <c r="D58" s="9">
        <f t="shared" ref="D58:D91" si="14">E58+G58</f>
        <v>0.1</v>
      </c>
      <c r="E58" s="9">
        <v>0.1</v>
      </c>
      <c r="F58" s="9"/>
      <c r="G58" s="9"/>
      <c r="H58" s="10">
        <f t="shared" ref="H58:H59" si="15">I58+K58</f>
        <v>0</v>
      </c>
      <c r="I58" s="10"/>
      <c r="J58" s="10"/>
      <c r="K58" s="10"/>
      <c r="L58" s="12">
        <f t="shared" ref="L58:L59" si="16">M58+O58</f>
        <v>0.1</v>
      </c>
      <c r="M58" s="12">
        <f t="shared" ref="M58:O59" si="17">E58+I58</f>
        <v>0.1</v>
      </c>
      <c r="N58" s="12">
        <f t="shared" si="17"/>
        <v>0</v>
      </c>
      <c r="O58" s="12">
        <f t="shared" si="17"/>
        <v>0</v>
      </c>
      <c r="R58" s="74">
        <f>'[1]2 pr._pajamos pagal rūšis'!L45-'[1]9 pr._įstaigų pajamos'!L58</f>
        <v>0</v>
      </c>
    </row>
    <row r="59" spans="1:18" ht="15.95" customHeight="1" x14ac:dyDescent="0.25">
      <c r="A59" s="14" t="s">
        <v>101</v>
      </c>
      <c r="B59" s="13" t="s">
        <v>33</v>
      </c>
      <c r="C59" s="16" t="s">
        <v>51</v>
      </c>
      <c r="D59" s="9">
        <f t="shared" si="14"/>
        <v>0.1</v>
      </c>
      <c r="E59" s="9">
        <v>0.1</v>
      </c>
      <c r="F59" s="9"/>
      <c r="G59" s="9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7"/>
        <v>0.1</v>
      </c>
      <c r="N59" s="12">
        <f t="shared" si="17"/>
        <v>0</v>
      </c>
      <c r="O59" s="12">
        <f t="shared" si="17"/>
        <v>0</v>
      </c>
      <c r="R59" s="74">
        <f>'[1]2 pr._pajamos pagal rūšis'!L46-'[1]9 pr._įstaigų pajamos'!L59</f>
        <v>0</v>
      </c>
    </row>
    <row r="60" spans="1:18" ht="15" customHeight="1" x14ac:dyDescent="0.25">
      <c r="A60" s="14" t="s">
        <v>102</v>
      </c>
      <c r="B60" s="77" t="s">
        <v>160</v>
      </c>
      <c r="C60" s="78" t="s">
        <v>51</v>
      </c>
      <c r="D60" s="9">
        <f t="shared" si="14"/>
        <v>1.5</v>
      </c>
      <c r="E60" s="9">
        <v>1.5</v>
      </c>
      <c r="F60" s="9"/>
      <c r="G60" s="9"/>
      <c r="H60" s="10">
        <f t="shared" si="10"/>
        <v>0</v>
      </c>
      <c r="I60" s="10"/>
      <c r="J60" s="10"/>
      <c r="K60" s="10"/>
      <c r="L60" s="12">
        <f t="shared" si="11"/>
        <v>1.5</v>
      </c>
      <c r="M60" s="12">
        <f t="shared" si="12"/>
        <v>1.5</v>
      </c>
      <c r="N60" s="12">
        <f t="shared" si="12"/>
        <v>0</v>
      </c>
      <c r="O60" s="12">
        <f t="shared" si="12"/>
        <v>0</v>
      </c>
      <c r="R60" s="74">
        <f>'[1]2 pr._pajamos pagal rūšis'!L47-'[1]9 pr._įstaigų pajamos'!L60</f>
        <v>0</v>
      </c>
    </row>
    <row r="61" spans="1:18" ht="15" customHeight="1" x14ac:dyDescent="0.25">
      <c r="A61" s="20" t="s">
        <v>103</v>
      </c>
      <c r="B61" s="30" t="s">
        <v>419</v>
      </c>
      <c r="C61" s="31" t="s">
        <v>51</v>
      </c>
      <c r="D61" s="17">
        <f t="shared" si="14"/>
        <v>6.4</v>
      </c>
      <c r="E61" s="17">
        <v>6.4</v>
      </c>
      <c r="F61" s="17"/>
      <c r="G61" s="17"/>
      <c r="H61" s="11">
        <f t="shared" si="10"/>
        <v>0</v>
      </c>
      <c r="I61" s="11"/>
      <c r="J61" s="11"/>
      <c r="K61" s="11"/>
      <c r="L61" s="13">
        <f t="shared" si="11"/>
        <v>6.4</v>
      </c>
      <c r="M61" s="13">
        <f t="shared" si="12"/>
        <v>6.4</v>
      </c>
      <c r="N61" s="13">
        <f t="shared" si="12"/>
        <v>0</v>
      </c>
      <c r="O61" s="13">
        <f t="shared" si="12"/>
        <v>0</v>
      </c>
      <c r="R61" s="74">
        <f>'[1]2 pr._pajamos pagal rūšis'!L48-'[1]9 pr._įstaigų pajamos'!L61</f>
        <v>0</v>
      </c>
    </row>
    <row r="62" spans="1:18" ht="15" customHeight="1" x14ac:dyDescent="0.25">
      <c r="A62" s="6" t="s">
        <v>104</v>
      </c>
      <c r="B62" s="13" t="s">
        <v>152</v>
      </c>
      <c r="C62" s="31" t="s">
        <v>51</v>
      </c>
      <c r="D62" s="17">
        <f t="shared" si="14"/>
        <v>7.1</v>
      </c>
      <c r="E62" s="17">
        <v>7.1</v>
      </c>
      <c r="F62" s="17"/>
      <c r="G62" s="17"/>
      <c r="H62" s="11">
        <f t="shared" si="10"/>
        <v>0</v>
      </c>
      <c r="I62" s="11"/>
      <c r="J62" s="11"/>
      <c r="K62" s="11"/>
      <c r="L62" s="13">
        <f t="shared" si="11"/>
        <v>7.1</v>
      </c>
      <c r="M62" s="13">
        <f t="shared" si="12"/>
        <v>7.1</v>
      </c>
      <c r="N62" s="13">
        <f t="shared" si="12"/>
        <v>0</v>
      </c>
      <c r="O62" s="13">
        <f t="shared" si="12"/>
        <v>0</v>
      </c>
      <c r="R62" s="74">
        <f>'[1]2 pr._pajamos pagal rūšis'!L49-'[1]9 pr._įstaigų pajamos'!L62</f>
        <v>0</v>
      </c>
    </row>
    <row r="63" spans="1:18" ht="15" customHeight="1" x14ac:dyDescent="0.25">
      <c r="A63" s="6" t="s">
        <v>105</v>
      </c>
      <c r="B63" s="32" t="s">
        <v>342</v>
      </c>
      <c r="C63" s="31" t="s">
        <v>51</v>
      </c>
      <c r="D63" s="17">
        <f t="shared" si="14"/>
        <v>7.9</v>
      </c>
      <c r="E63" s="17">
        <v>7.9</v>
      </c>
      <c r="F63" s="17"/>
      <c r="G63" s="17"/>
      <c r="H63" s="11">
        <f t="shared" si="10"/>
        <v>0</v>
      </c>
      <c r="I63" s="11"/>
      <c r="J63" s="11"/>
      <c r="K63" s="11"/>
      <c r="L63" s="13">
        <f t="shared" si="11"/>
        <v>7.9</v>
      </c>
      <c r="M63" s="13">
        <f t="shared" si="12"/>
        <v>7.9</v>
      </c>
      <c r="N63" s="13">
        <f t="shared" si="12"/>
        <v>0</v>
      </c>
      <c r="O63" s="13">
        <f t="shared" si="12"/>
        <v>0</v>
      </c>
      <c r="R63" s="74">
        <f>'[1]2 pr._pajamos pagal rūšis'!L50-'[1]9 pr._įstaigų pajamos'!L63</f>
        <v>0</v>
      </c>
    </row>
    <row r="64" spans="1:18" ht="15" customHeight="1" x14ac:dyDescent="0.25">
      <c r="A64" s="33" t="s">
        <v>106</v>
      </c>
      <c r="B64" s="30" t="s">
        <v>420</v>
      </c>
      <c r="C64" s="16" t="s">
        <v>51</v>
      </c>
      <c r="D64" s="17">
        <f t="shared" si="14"/>
        <v>37.6</v>
      </c>
      <c r="E64" s="17">
        <v>37.6</v>
      </c>
      <c r="F64" s="17">
        <v>19.399999999999999</v>
      </c>
      <c r="G64" s="17"/>
      <c r="H64" s="11">
        <f t="shared" si="10"/>
        <v>0</v>
      </c>
      <c r="I64" s="11"/>
      <c r="J64" s="11"/>
      <c r="K64" s="11"/>
      <c r="L64" s="13">
        <f t="shared" si="11"/>
        <v>37.6</v>
      </c>
      <c r="M64" s="13">
        <f t="shared" si="12"/>
        <v>37.6</v>
      </c>
      <c r="N64" s="13">
        <f t="shared" si="12"/>
        <v>19.399999999999999</v>
      </c>
      <c r="O64" s="13">
        <f t="shared" si="12"/>
        <v>0</v>
      </c>
      <c r="R64" s="74">
        <f>'[1]2 pr._pajamos pagal rūšis'!L51-'[1]9 pr._įstaigų pajamos'!L64</f>
        <v>0</v>
      </c>
    </row>
    <row r="65" spans="1:18" ht="15" customHeight="1" x14ac:dyDescent="0.25">
      <c r="A65" s="33" t="s">
        <v>107</v>
      </c>
      <c r="B65" s="30" t="s">
        <v>421</v>
      </c>
      <c r="C65" s="16" t="s">
        <v>51</v>
      </c>
      <c r="D65" s="17">
        <f t="shared" si="14"/>
        <v>10.9</v>
      </c>
      <c r="E65" s="17">
        <v>10.9</v>
      </c>
      <c r="F65" s="17"/>
      <c r="G65" s="17"/>
      <c r="H65" s="11">
        <f t="shared" si="10"/>
        <v>0</v>
      </c>
      <c r="I65" s="11"/>
      <c r="J65" s="11"/>
      <c r="K65" s="11"/>
      <c r="L65" s="13">
        <f t="shared" si="11"/>
        <v>10.9</v>
      </c>
      <c r="M65" s="13">
        <f t="shared" si="12"/>
        <v>10.9</v>
      </c>
      <c r="N65" s="13">
        <f t="shared" si="12"/>
        <v>0</v>
      </c>
      <c r="O65" s="13">
        <f t="shared" si="12"/>
        <v>0</v>
      </c>
      <c r="R65" s="74">
        <f>'[1]2 pr._pajamos pagal rūšis'!L52-'[1]9 pr._įstaigų pajamos'!L65</f>
        <v>0</v>
      </c>
    </row>
    <row r="66" spans="1:18" ht="15" customHeight="1" x14ac:dyDescent="0.25">
      <c r="A66" s="33" t="s">
        <v>108</v>
      </c>
      <c r="B66" s="30" t="s">
        <v>422</v>
      </c>
      <c r="C66" s="31" t="s">
        <v>51</v>
      </c>
      <c r="D66" s="17">
        <f t="shared" si="14"/>
        <v>0.1</v>
      </c>
      <c r="E66" s="17">
        <v>0.1</v>
      </c>
      <c r="F66" s="17"/>
      <c r="G66" s="17"/>
      <c r="H66" s="11">
        <f t="shared" si="10"/>
        <v>0</v>
      </c>
      <c r="I66" s="11"/>
      <c r="J66" s="11"/>
      <c r="K66" s="11"/>
      <c r="L66" s="13">
        <f t="shared" si="11"/>
        <v>0.1</v>
      </c>
      <c r="M66" s="13">
        <f t="shared" si="12"/>
        <v>0.1</v>
      </c>
      <c r="N66" s="13">
        <f t="shared" si="12"/>
        <v>0</v>
      </c>
      <c r="O66" s="13">
        <f t="shared" si="12"/>
        <v>0</v>
      </c>
      <c r="R66" s="74">
        <f>'[1]2 pr._pajamos pagal rūšis'!L53-'[1]9 pr._įstaigų pajamos'!L66</f>
        <v>0</v>
      </c>
    </row>
    <row r="67" spans="1:18" ht="15" customHeight="1" x14ac:dyDescent="0.25">
      <c r="A67" s="33" t="s">
        <v>109</v>
      </c>
      <c r="B67" s="30" t="s">
        <v>393</v>
      </c>
      <c r="C67" s="16" t="s">
        <v>51</v>
      </c>
      <c r="D67" s="17">
        <f t="shared" si="14"/>
        <v>2.2000000000000002</v>
      </c>
      <c r="E67" s="17">
        <v>2.2000000000000002</v>
      </c>
      <c r="F67" s="17"/>
      <c r="G67" s="17"/>
      <c r="H67" s="11">
        <f t="shared" si="10"/>
        <v>0</v>
      </c>
      <c r="I67" s="11"/>
      <c r="J67" s="11"/>
      <c r="K67" s="11"/>
      <c r="L67" s="13">
        <f t="shared" si="11"/>
        <v>2.2000000000000002</v>
      </c>
      <c r="M67" s="13">
        <f t="shared" si="12"/>
        <v>2.2000000000000002</v>
      </c>
      <c r="N67" s="13">
        <f t="shared" si="12"/>
        <v>0</v>
      </c>
      <c r="O67" s="13">
        <f t="shared" si="12"/>
        <v>0</v>
      </c>
      <c r="R67" s="74">
        <f>'[1]2 pr._pajamos pagal rūšis'!L54-'[1]9 pr._įstaigų pajamos'!L67</f>
        <v>0</v>
      </c>
    </row>
    <row r="68" spans="1:18" ht="15" customHeight="1" x14ac:dyDescent="0.25">
      <c r="A68" s="33" t="s">
        <v>155</v>
      </c>
      <c r="B68" s="186" t="s">
        <v>46</v>
      </c>
      <c r="C68" s="16" t="s">
        <v>51</v>
      </c>
      <c r="D68" s="17">
        <f t="shared" si="14"/>
        <v>0.1</v>
      </c>
      <c r="E68" s="17">
        <v>0.1</v>
      </c>
      <c r="F68" s="17"/>
      <c r="G68" s="17"/>
      <c r="H68" s="11">
        <f t="shared" si="10"/>
        <v>0</v>
      </c>
      <c r="I68" s="11"/>
      <c r="J68" s="11"/>
      <c r="K68" s="11"/>
      <c r="L68" s="13">
        <f t="shared" si="11"/>
        <v>0.1</v>
      </c>
      <c r="M68" s="13">
        <f t="shared" si="12"/>
        <v>0.1</v>
      </c>
      <c r="N68" s="13">
        <f t="shared" si="12"/>
        <v>0</v>
      </c>
      <c r="O68" s="13">
        <f t="shared" si="12"/>
        <v>0</v>
      </c>
      <c r="R68" s="74">
        <f>'[1]2 pr._pajamos pagal rūšis'!L55-'[1]9 pr._įstaigų pajamos'!L68</f>
        <v>0</v>
      </c>
    </row>
    <row r="69" spans="1:18" ht="15" customHeight="1" x14ac:dyDescent="0.25">
      <c r="A69" s="33" t="s">
        <v>156</v>
      </c>
      <c r="B69" s="13" t="s">
        <v>43</v>
      </c>
      <c r="C69" s="16" t="s">
        <v>51</v>
      </c>
      <c r="D69" s="17">
        <f t="shared" si="14"/>
        <v>0.1</v>
      </c>
      <c r="E69" s="17">
        <v>0.1</v>
      </c>
      <c r="F69" s="17"/>
      <c r="G69" s="17"/>
      <c r="H69" s="11">
        <f t="shared" si="10"/>
        <v>0</v>
      </c>
      <c r="I69" s="11"/>
      <c r="J69" s="11"/>
      <c r="K69" s="11"/>
      <c r="L69" s="13">
        <f t="shared" si="11"/>
        <v>0.1</v>
      </c>
      <c r="M69" s="13">
        <f t="shared" si="12"/>
        <v>0.1</v>
      </c>
      <c r="N69" s="13">
        <f t="shared" si="12"/>
        <v>0</v>
      </c>
      <c r="O69" s="13">
        <f t="shared" si="12"/>
        <v>0</v>
      </c>
      <c r="R69" s="74">
        <f>'[1]2 pr._pajamos pagal rūšis'!L56-'[1]9 pr._įstaigų pajamos'!L69</f>
        <v>0</v>
      </c>
    </row>
    <row r="70" spans="1:18" ht="15" customHeight="1" x14ac:dyDescent="0.25">
      <c r="A70" s="33" t="s">
        <v>110</v>
      </c>
      <c r="B70" s="34" t="s">
        <v>165</v>
      </c>
      <c r="C70" s="79" t="s">
        <v>51</v>
      </c>
      <c r="D70" s="17">
        <f t="shared" si="14"/>
        <v>6.6</v>
      </c>
      <c r="E70" s="17">
        <v>6.6</v>
      </c>
      <c r="F70" s="17"/>
      <c r="G70" s="17"/>
      <c r="H70" s="11">
        <f t="shared" si="10"/>
        <v>0</v>
      </c>
      <c r="I70" s="11"/>
      <c r="J70" s="11"/>
      <c r="K70" s="11"/>
      <c r="L70" s="13">
        <f t="shared" si="11"/>
        <v>6.6</v>
      </c>
      <c r="M70" s="13">
        <f t="shared" si="12"/>
        <v>6.6</v>
      </c>
      <c r="N70" s="13">
        <f t="shared" si="12"/>
        <v>0</v>
      </c>
      <c r="O70" s="13">
        <f t="shared" si="12"/>
        <v>0</v>
      </c>
      <c r="R70" s="74">
        <f>'[1]2 pr._pajamos pagal rūšis'!L57-'[1]9 pr._įstaigų pajamos'!L70</f>
        <v>0</v>
      </c>
    </row>
    <row r="71" spans="1:18" ht="15" customHeight="1" x14ac:dyDescent="0.25">
      <c r="A71" s="33" t="s">
        <v>157</v>
      </c>
      <c r="B71" s="34" t="s">
        <v>44</v>
      </c>
      <c r="C71" s="79" t="s">
        <v>51</v>
      </c>
      <c r="D71" s="17">
        <f t="shared" si="14"/>
        <v>0.1</v>
      </c>
      <c r="E71" s="17">
        <v>0.1</v>
      </c>
      <c r="F71" s="17"/>
      <c r="G71" s="17"/>
      <c r="H71" s="11">
        <f t="shared" si="10"/>
        <v>0</v>
      </c>
      <c r="I71" s="11"/>
      <c r="J71" s="11"/>
      <c r="K71" s="11"/>
      <c r="L71" s="13">
        <f t="shared" si="11"/>
        <v>0.1</v>
      </c>
      <c r="M71" s="13">
        <f t="shared" si="12"/>
        <v>0.1</v>
      </c>
      <c r="N71" s="13">
        <f t="shared" si="12"/>
        <v>0</v>
      </c>
      <c r="O71" s="13">
        <f t="shared" si="12"/>
        <v>0</v>
      </c>
      <c r="R71" s="74">
        <f>'[1]2 pr._pajamos pagal rūšis'!L58-'[1]9 pr._įstaigų pajamos'!L71</f>
        <v>0</v>
      </c>
    </row>
    <row r="72" spans="1:18" ht="15" customHeight="1" x14ac:dyDescent="0.25">
      <c r="A72" s="6" t="s">
        <v>158</v>
      </c>
      <c r="B72" s="86" t="s">
        <v>47</v>
      </c>
      <c r="C72" s="79" t="s">
        <v>51</v>
      </c>
      <c r="D72" s="17">
        <f t="shared" si="14"/>
        <v>0.1</v>
      </c>
      <c r="E72" s="17">
        <v>0.1</v>
      </c>
      <c r="F72" s="17"/>
      <c r="G72" s="17"/>
      <c r="H72" s="11">
        <f t="shared" si="10"/>
        <v>0</v>
      </c>
      <c r="I72" s="11"/>
      <c r="J72" s="11"/>
      <c r="K72" s="11"/>
      <c r="L72" s="13">
        <f t="shared" si="11"/>
        <v>0.1</v>
      </c>
      <c r="M72" s="13">
        <f t="shared" si="12"/>
        <v>0.1</v>
      </c>
      <c r="N72" s="13">
        <f t="shared" si="12"/>
        <v>0</v>
      </c>
      <c r="O72" s="13">
        <f t="shared" si="12"/>
        <v>0</v>
      </c>
      <c r="R72" s="74">
        <f>'[1]2 pr._pajamos pagal rūšis'!L59-'[1]9 pr._įstaigų pajamos'!L72</f>
        <v>0</v>
      </c>
    </row>
    <row r="73" spans="1:18" ht="15" customHeight="1" x14ac:dyDescent="0.25">
      <c r="A73" s="6" t="s">
        <v>111</v>
      </c>
      <c r="B73" s="34" t="s">
        <v>394</v>
      </c>
      <c r="C73" s="79" t="s">
        <v>51</v>
      </c>
      <c r="D73" s="17">
        <f>E73+G73</f>
        <v>4.8</v>
      </c>
      <c r="E73" s="17">
        <v>4.8</v>
      </c>
      <c r="F73" s="17"/>
      <c r="G73" s="17"/>
      <c r="H73" s="11">
        <f>I73+K73</f>
        <v>0</v>
      </c>
      <c r="I73" s="11"/>
      <c r="J73" s="11"/>
      <c r="K73" s="11"/>
      <c r="L73" s="13">
        <f>M73+O73</f>
        <v>4.8</v>
      </c>
      <c r="M73" s="13">
        <f>E73+I73</f>
        <v>4.8</v>
      </c>
      <c r="N73" s="13">
        <f>F73+J73</f>
        <v>0</v>
      </c>
      <c r="O73" s="13">
        <f>G73+K73</f>
        <v>0</v>
      </c>
      <c r="R73" s="74">
        <f>'[1]2 pr._pajamos pagal rūšis'!L60-'[1]9 pr._įstaigų pajamos'!L73</f>
        <v>0</v>
      </c>
    </row>
    <row r="74" spans="1:18" ht="15" customHeight="1" x14ac:dyDescent="0.25">
      <c r="A74" s="6" t="s">
        <v>112</v>
      </c>
      <c r="B74" s="34" t="s">
        <v>42</v>
      </c>
      <c r="C74" s="79" t="s">
        <v>51</v>
      </c>
      <c r="D74" s="17">
        <f t="shared" si="14"/>
        <v>27.1</v>
      </c>
      <c r="E74" s="17">
        <v>27.1</v>
      </c>
      <c r="F74" s="17"/>
      <c r="G74" s="17"/>
      <c r="H74" s="11">
        <f t="shared" si="10"/>
        <v>0</v>
      </c>
      <c r="I74" s="11"/>
      <c r="J74" s="11"/>
      <c r="K74" s="11"/>
      <c r="L74" s="13">
        <f t="shared" si="11"/>
        <v>27.1</v>
      </c>
      <c r="M74" s="13">
        <f t="shared" si="12"/>
        <v>27.1</v>
      </c>
      <c r="N74" s="13">
        <f t="shared" si="12"/>
        <v>0</v>
      </c>
      <c r="O74" s="13">
        <f t="shared" si="12"/>
        <v>0</v>
      </c>
      <c r="R74" s="74">
        <f>'[1]2 pr._pajamos pagal rūšis'!L61-'[1]9 pr._įstaigų pajamos'!L74</f>
        <v>0</v>
      </c>
    </row>
    <row r="75" spans="1:18" ht="15" customHeight="1" x14ac:dyDescent="0.25">
      <c r="A75" s="6" t="s">
        <v>113</v>
      </c>
      <c r="B75" s="35" t="s">
        <v>395</v>
      </c>
      <c r="C75" s="79" t="s">
        <v>51</v>
      </c>
      <c r="D75" s="17">
        <f>E75+G75</f>
        <v>12.1</v>
      </c>
      <c r="E75" s="17">
        <v>12.1</v>
      </c>
      <c r="F75" s="17"/>
      <c r="G75" s="17"/>
      <c r="H75" s="11">
        <f>I75+K75</f>
        <v>0</v>
      </c>
      <c r="I75" s="11"/>
      <c r="J75" s="11"/>
      <c r="K75" s="11"/>
      <c r="L75" s="13">
        <f>M75+O75</f>
        <v>12.1</v>
      </c>
      <c r="M75" s="13">
        <f>E75+I75</f>
        <v>12.1</v>
      </c>
      <c r="N75" s="13">
        <f>F75+J75</f>
        <v>0</v>
      </c>
      <c r="O75" s="13">
        <f>G75+K75</f>
        <v>0</v>
      </c>
      <c r="R75" s="74">
        <f>'[1]2 pr._pajamos pagal rūšis'!L62-'[1]9 pr._įstaigų pajamos'!L75</f>
        <v>0</v>
      </c>
    </row>
    <row r="76" spans="1:18" ht="15" customHeight="1" x14ac:dyDescent="0.25">
      <c r="A76" s="6" t="s">
        <v>114</v>
      </c>
      <c r="B76" s="35" t="s">
        <v>41</v>
      </c>
      <c r="C76" s="79" t="s">
        <v>51</v>
      </c>
      <c r="D76" s="17">
        <f t="shared" si="14"/>
        <v>22.6</v>
      </c>
      <c r="E76" s="17">
        <v>22.6</v>
      </c>
      <c r="F76" s="17"/>
      <c r="G76" s="17"/>
      <c r="H76" s="11">
        <f t="shared" si="10"/>
        <v>0</v>
      </c>
      <c r="I76" s="11"/>
      <c r="J76" s="11"/>
      <c r="K76" s="11"/>
      <c r="L76" s="13">
        <f t="shared" si="11"/>
        <v>22.6</v>
      </c>
      <c r="M76" s="13">
        <f t="shared" si="12"/>
        <v>22.6</v>
      </c>
      <c r="N76" s="13">
        <f t="shared" si="12"/>
        <v>0</v>
      </c>
      <c r="O76" s="13">
        <f t="shared" si="12"/>
        <v>0</v>
      </c>
      <c r="R76" s="74">
        <f>'[1]2 pr._pajamos pagal rūšis'!L63-'[1]9 pr._įstaigų pajamos'!L76</f>
        <v>0</v>
      </c>
    </row>
    <row r="77" spans="1:18" ht="15" customHeight="1" x14ac:dyDescent="0.25">
      <c r="A77" s="6" t="s">
        <v>115</v>
      </c>
      <c r="B77" s="30" t="s">
        <v>161</v>
      </c>
      <c r="C77" s="31" t="s">
        <v>51</v>
      </c>
      <c r="D77" s="17">
        <f t="shared" si="14"/>
        <v>6.2</v>
      </c>
      <c r="E77" s="17">
        <v>6.2</v>
      </c>
      <c r="F77" s="17"/>
      <c r="G77" s="17"/>
      <c r="H77" s="11">
        <f t="shared" si="10"/>
        <v>0</v>
      </c>
      <c r="I77" s="11"/>
      <c r="J77" s="11"/>
      <c r="K77" s="11"/>
      <c r="L77" s="13">
        <f t="shared" si="11"/>
        <v>6.2</v>
      </c>
      <c r="M77" s="13">
        <f t="shared" si="12"/>
        <v>6.2</v>
      </c>
      <c r="N77" s="13">
        <f t="shared" si="12"/>
        <v>0</v>
      </c>
      <c r="O77" s="13">
        <f t="shared" si="12"/>
        <v>0</v>
      </c>
      <c r="R77" s="74">
        <f>'[1]2 pr._pajamos pagal rūšis'!L64-'[1]9 pr._įstaigų pajamos'!L77</f>
        <v>0</v>
      </c>
    </row>
    <row r="78" spans="1:18" ht="15" customHeight="1" x14ac:dyDescent="0.25">
      <c r="A78" s="6" t="s">
        <v>166</v>
      </c>
      <c r="B78" s="30" t="s">
        <v>153</v>
      </c>
      <c r="C78" s="31" t="s">
        <v>51</v>
      </c>
      <c r="D78" s="17">
        <f t="shared" si="14"/>
        <v>60.4</v>
      </c>
      <c r="E78" s="17">
        <v>60.4</v>
      </c>
      <c r="F78" s="17"/>
      <c r="G78" s="17"/>
      <c r="H78" s="11">
        <f t="shared" si="10"/>
        <v>0</v>
      </c>
      <c r="I78" s="11"/>
      <c r="J78" s="11"/>
      <c r="K78" s="11"/>
      <c r="L78" s="13">
        <f t="shared" si="11"/>
        <v>60.4</v>
      </c>
      <c r="M78" s="13">
        <f t="shared" si="12"/>
        <v>60.4</v>
      </c>
      <c r="N78" s="13">
        <f t="shared" si="12"/>
        <v>0</v>
      </c>
      <c r="O78" s="13">
        <f t="shared" si="12"/>
        <v>0</v>
      </c>
      <c r="R78" s="74">
        <f>'[1]2 pr._pajamos pagal rūšis'!L65-'[1]9 pr._įstaigų pajamos'!L78</f>
        <v>0</v>
      </c>
    </row>
    <row r="79" spans="1:18" ht="15" customHeight="1" x14ac:dyDescent="0.25">
      <c r="A79" s="6" t="s">
        <v>116</v>
      </c>
      <c r="B79" s="30" t="s">
        <v>34</v>
      </c>
      <c r="C79" s="31" t="s">
        <v>51</v>
      </c>
      <c r="D79" s="17">
        <f t="shared" si="14"/>
        <v>35.299999999999997</v>
      </c>
      <c r="E79" s="17">
        <v>35.299999999999997</v>
      </c>
      <c r="F79" s="17"/>
      <c r="G79" s="17"/>
      <c r="H79" s="11">
        <f t="shared" si="10"/>
        <v>0</v>
      </c>
      <c r="I79" s="11"/>
      <c r="J79" s="11"/>
      <c r="K79" s="11"/>
      <c r="L79" s="13">
        <f t="shared" si="11"/>
        <v>35.299999999999997</v>
      </c>
      <c r="M79" s="13">
        <f t="shared" si="12"/>
        <v>35.299999999999997</v>
      </c>
      <c r="N79" s="13">
        <f t="shared" si="12"/>
        <v>0</v>
      </c>
      <c r="O79" s="13">
        <f t="shared" si="12"/>
        <v>0</v>
      </c>
      <c r="R79" s="74">
        <f>'[1]2 pr._pajamos pagal rūšis'!L66-'[1]9 pr._įstaigų pajamos'!L79</f>
        <v>0</v>
      </c>
    </row>
    <row r="80" spans="1:18" ht="15" customHeight="1" x14ac:dyDescent="0.25">
      <c r="A80" s="6" t="s">
        <v>117</v>
      </c>
      <c r="B80" s="30" t="s">
        <v>36</v>
      </c>
      <c r="C80" s="31" t="s">
        <v>51</v>
      </c>
      <c r="D80" s="17">
        <f t="shared" si="14"/>
        <v>35.6</v>
      </c>
      <c r="E80" s="17">
        <v>35.6</v>
      </c>
      <c r="F80" s="17"/>
      <c r="G80" s="17"/>
      <c r="H80" s="11">
        <f t="shared" si="10"/>
        <v>0</v>
      </c>
      <c r="I80" s="11"/>
      <c r="J80" s="11"/>
      <c r="K80" s="11"/>
      <c r="L80" s="13">
        <f t="shared" si="11"/>
        <v>35.6</v>
      </c>
      <c r="M80" s="13">
        <f t="shared" si="12"/>
        <v>35.6</v>
      </c>
      <c r="N80" s="13">
        <f t="shared" si="12"/>
        <v>0</v>
      </c>
      <c r="O80" s="13">
        <f t="shared" si="12"/>
        <v>0</v>
      </c>
      <c r="R80" s="74">
        <f>'[1]2 pr._pajamos pagal rūšis'!L67-'[1]9 pr._įstaigų pajamos'!L80</f>
        <v>0</v>
      </c>
    </row>
    <row r="81" spans="1:18" ht="15" customHeight="1" x14ac:dyDescent="0.25">
      <c r="A81" s="6" t="s">
        <v>118</v>
      </c>
      <c r="B81" s="30" t="s">
        <v>38</v>
      </c>
      <c r="C81" s="31" t="s">
        <v>51</v>
      </c>
      <c r="D81" s="17">
        <f t="shared" si="14"/>
        <v>76.400000000000006</v>
      </c>
      <c r="E81" s="17">
        <v>76.400000000000006</v>
      </c>
      <c r="F81" s="17"/>
      <c r="G81" s="17"/>
      <c r="H81" s="11">
        <f t="shared" si="10"/>
        <v>0</v>
      </c>
      <c r="I81" s="11"/>
      <c r="J81" s="11"/>
      <c r="K81" s="11"/>
      <c r="L81" s="13">
        <f t="shared" si="11"/>
        <v>76.400000000000006</v>
      </c>
      <c r="M81" s="13">
        <f t="shared" si="12"/>
        <v>76.400000000000006</v>
      </c>
      <c r="N81" s="13">
        <f t="shared" si="12"/>
        <v>0</v>
      </c>
      <c r="O81" s="13">
        <f t="shared" si="12"/>
        <v>0</v>
      </c>
      <c r="R81" s="74">
        <f>'[1]2 pr._pajamos pagal rūšis'!L68-'[1]9 pr._įstaigų pajamos'!L81</f>
        <v>0</v>
      </c>
    </row>
    <row r="82" spans="1:18" ht="16.5" customHeight="1" x14ac:dyDescent="0.25">
      <c r="A82" s="6" t="s">
        <v>119</v>
      </c>
      <c r="B82" s="13" t="s">
        <v>37</v>
      </c>
      <c r="C82" s="31" t="s">
        <v>51</v>
      </c>
      <c r="D82" s="17">
        <f t="shared" si="14"/>
        <v>38.200000000000003</v>
      </c>
      <c r="E82" s="17">
        <v>38.200000000000003</v>
      </c>
      <c r="F82" s="17"/>
      <c r="G82" s="17"/>
      <c r="H82" s="11">
        <f t="shared" si="10"/>
        <v>0</v>
      </c>
      <c r="I82" s="11"/>
      <c r="J82" s="11"/>
      <c r="K82" s="11"/>
      <c r="L82" s="13">
        <f t="shared" si="11"/>
        <v>38.200000000000003</v>
      </c>
      <c r="M82" s="13">
        <f t="shared" si="12"/>
        <v>38.200000000000003</v>
      </c>
      <c r="N82" s="13">
        <f t="shared" si="12"/>
        <v>0</v>
      </c>
      <c r="O82" s="13">
        <f t="shared" si="12"/>
        <v>0</v>
      </c>
      <c r="R82" s="74">
        <f>'[1]2 pr._pajamos pagal rūšis'!L69-'[1]9 pr._įstaigų pajamos'!L82</f>
        <v>0</v>
      </c>
    </row>
    <row r="83" spans="1:18" x14ac:dyDescent="0.25">
      <c r="A83" s="6" t="s">
        <v>120</v>
      </c>
      <c r="B83" s="36" t="s">
        <v>35</v>
      </c>
      <c r="C83" s="16" t="s">
        <v>51</v>
      </c>
      <c r="D83" s="17">
        <f t="shared" si="14"/>
        <v>69.7</v>
      </c>
      <c r="E83" s="17">
        <v>69.7</v>
      </c>
      <c r="F83" s="17"/>
      <c r="G83" s="17"/>
      <c r="H83" s="11">
        <f t="shared" si="10"/>
        <v>0</v>
      </c>
      <c r="I83" s="11"/>
      <c r="J83" s="11"/>
      <c r="K83" s="11"/>
      <c r="L83" s="13">
        <f t="shared" si="11"/>
        <v>69.7</v>
      </c>
      <c r="M83" s="13">
        <f t="shared" si="12"/>
        <v>69.7</v>
      </c>
      <c r="N83" s="13">
        <f t="shared" si="12"/>
        <v>0</v>
      </c>
      <c r="O83" s="13">
        <f t="shared" si="12"/>
        <v>0</v>
      </c>
      <c r="R83" s="74">
        <f>'[1]2 pr._pajamos pagal rūšis'!L70-'[1]9 pr._įstaigų pajamos'!L83</f>
        <v>0</v>
      </c>
    </row>
    <row r="84" spans="1:18" ht="15" customHeight="1" x14ac:dyDescent="0.25">
      <c r="A84" s="6" t="s">
        <v>162</v>
      </c>
      <c r="B84" s="37" t="s">
        <v>39</v>
      </c>
      <c r="C84" s="16" t="s">
        <v>51</v>
      </c>
      <c r="D84" s="17">
        <f t="shared" si="14"/>
        <v>8.9</v>
      </c>
      <c r="E84" s="17">
        <v>8.9</v>
      </c>
      <c r="F84" s="17"/>
      <c r="G84" s="17"/>
      <c r="H84" s="11">
        <f t="shared" si="10"/>
        <v>0</v>
      </c>
      <c r="I84" s="11"/>
      <c r="J84" s="11"/>
      <c r="K84" s="11"/>
      <c r="L84" s="13">
        <f t="shared" si="11"/>
        <v>8.9</v>
      </c>
      <c r="M84" s="13">
        <f t="shared" si="12"/>
        <v>8.9</v>
      </c>
      <c r="N84" s="13">
        <f t="shared" si="12"/>
        <v>0</v>
      </c>
      <c r="O84" s="13">
        <f t="shared" si="12"/>
        <v>0</v>
      </c>
      <c r="R84" s="74">
        <f>'[1]2 pr._pajamos pagal rūšis'!L71-'[1]9 pr._įstaigų pajamos'!L84</f>
        <v>0</v>
      </c>
    </row>
    <row r="85" spans="1:18" ht="15" customHeight="1" x14ac:dyDescent="0.25">
      <c r="A85" s="6" t="s">
        <v>121</v>
      </c>
      <c r="B85" s="37" t="s">
        <v>40</v>
      </c>
      <c r="C85" s="16" t="s">
        <v>51</v>
      </c>
      <c r="D85" s="17">
        <f t="shared" si="14"/>
        <v>16.2</v>
      </c>
      <c r="E85" s="17">
        <v>16.2</v>
      </c>
      <c r="F85" s="17"/>
      <c r="G85" s="17"/>
      <c r="H85" s="11">
        <f t="shared" si="10"/>
        <v>0</v>
      </c>
      <c r="I85" s="11"/>
      <c r="J85" s="11"/>
      <c r="K85" s="11"/>
      <c r="L85" s="13">
        <f t="shared" si="11"/>
        <v>16.2</v>
      </c>
      <c r="M85" s="13">
        <f t="shared" si="12"/>
        <v>16.2</v>
      </c>
      <c r="N85" s="13">
        <f t="shared" si="12"/>
        <v>0</v>
      </c>
      <c r="O85" s="13">
        <f t="shared" si="12"/>
        <v>0</v>
      </c>
      <c r="R85" s="74">
        <f>'[1]2 pr._pajamos pagal rūšis'!L72-'[1]9 pr._įstaigų pajamos'!L85</f>
        <v>0</v>
      </c>
    </row>
    <row r="86" spans="1:18" ht="15" customHeight="1" x14ac:dyDescent="0.25">
      <c r="A86" s="33" t="s">
        <v>122</v>
      </c>
      <c r="B86" s="36" t="s">
        <v>49</v>
      </c>
      <c r="C86" s="16" t="s">
        <v>51</v>
      </c>
      <c r="D86" s="17">
        <f t="shared" si="14"/>
        <v>4.4000000000000004</v>
      </c>
      <c r="E86" s="17">
        <v>4.4000000000000004</v>
      </c>
      <c r="F86" s="17">
        <v>1.7</v>
      </c>
      <c r="G86" s="17"/>
      <c r="H86" s="11">
        <f t="shared" si="10"/>
        <v>0</v>
      </c>
      <c r="I86" s="11"/>
      <c r="J86" s="11"/>
      <c r="K86" s="11"/>
      <c r="L86" s="13">
        <f t="shared" si="11"/>
        <v>4.4000000000000004</v>
      </c>
      <c r="M86" s="13">
        <f t="shared" si="12"/>
        <v>4.4000000000000004</v>
      </c>
      <c r="N86" s="13">
        <f t="shared" si="12"/>
        <v>1.7</v>
      </c>
      <c r="O86" s="13">
        <f t="shared" si="12"/>
        <v>0</v>
      </c>
      <c r="R86" s="74">
        <f>'[1]2 pr._pajamos pagal rūšis'!L73-'[1]9 pr._įstaigų pajamos'!L86</f>
        <v>0</v>
      </c>
    </row>
    <row r="87" spans="1:18" ht="15" customHeight="1" x14ac:dyDescent="0.25">
      <c r="A87" s="39" t="s">
        <v>123</v>
      </c>
      <c r="B87" s="36" t="s">
        <v>48</v>
      </c>
      <c r="C87" s="16" t="s">
        <v>51</v>
      </c>
      <c r="D87" s="17">
        <f t="shared" si="14"/>
        <v>52.3</v>
      </c>
      <c r="E87" s="17">
        <v>52.3</v>
      </c>
      <c r="F87" s="17">
        <v>30.4</v>
      </c>
      <c r="G87" s="17"/>
      <c r="H87" s="11">
        <f t="shared" si="10"/>
        <v>0</v>
      </c>
      <c r="I87" s="11"/>
      <c r="J87" s="11"/>
      <c r="K87" s="11"/>
      <c r="L87" s="13">
        <f t="shared" si="11"/>
        <v>52.3</v>
      </c>
      <c r="M87" s="13">
        <f t="shared" si="12"/>
        <v>52.3</v>
      </c>
      <c r="N87" s="13">
        <f t="shared" si="12"/>
        <v>30.4</v>
      </c>
      <c r="O87" s="13">
        <f t="shared" si="12"/>
        <v>0</v>
      </c>
      <c r="R87" s="74">
        <f>'[1]2 pr._pajamos pagal rūšis'!L74-'[1]9 pr._įstaigų pajamos'!L87</f>
        <v>0</v>
      </c>
    </row>
    <row r="88" spans="1:18" ht="15" customHeight="1" x14ac:dyDescent="0.25">
      <c r="A88" s="14" t="s">
        <v>124</v>
      </c>
      <c r="B88" s="36" t="s">
        <v>65</v>
      </c>
      <c r="C88" s="16" t="s">
        <v>51</v>
      </c>
      <c r="D88" s="17">
        <f t="shared" si="14"/>
        <v>11.8</v>
      </c>
      <c r="E88" s="17">
        <v>11.8</v>
      </c>
      <c r="F88" s="17">
        <v>3.6</v>
      </c>
      <c r="G88" s="17"/>
      <c r="H88" s="11">
        <f t="shared" si="10"/>
        <v>0</v>
      </c>
      <c r="I88" s="11"/>
      <c r="J88" s="11"/>
      <c r="K88" s="11"/>
      <c r="L88" s="13">
        <f t="shared" si="11"/>
        <v>11.8</v>
      </c>
      <c r="M88" s="13">
        <f t="shared" si="12"/>
        <v>11.8</v>
      </c>
      <c r="N88" s="13">
        <f t="shared" si="12"/>
        <v>3.6</v>
      </c>
      <c r="O88" s="13">
        <f t="shared" si="12"/>
        <v>0</v>
      </c>
      <c r="R88" s="74">
        <f>'[1]2 pr._pajamos pagal rūšis'!L75-'[1]9 pr._įstaigų pajamos'!L88</f>
        <v>0</v>
      </c>
    </row>
    <row r="89" spans="1:18" ht="15" customHeight="1" x14ac:dyDescent="0.25">
      <c r="A89" s="20" t="s">
        <v>125</v>
      </c>
      <c r="B89" s="36" t="s">
        <v>50</v>
      </c>
      <c r="C89" s="16" t="s">
        <v>51</v>
      </c>
      <c r="D89" s="17">
        <f t="shared" si="14"/>
        <v>26.5</v>
      </c>
      <c r="E89" s="17">
        <v>26.5</v>
      </c>
      <c r="F89" s="17"/>
      <c r="G89" s="17"/>
      <c r="H89" s="11">
        <f t="shared" si="10"/>
        <v>0</v>
      </c>
      <c r="I89" s="11"/>
      <c r="J89" s="11"/>
      <c r="K89" s="11"/>
      <c r="L89" s="13">
        <f t="shared" si="11"/>
        <v>26.5</v>
      </c>
      <c r="M89" s="13">
        <f t="shared" si="12"/>
        <v>26.5</v>
      </c>
      <c r="N89" s="13">
        <f t="shared" si="12"/>
        <v>0</v>
      </c>
      <c r="O89" s="13">
        <f t="shared" si="12"/>
        <v>0</v>
      </c>
      <c r="R89" s="74">
        <f>'[1]2 pr._pajamos pagal rūšis'!L76-'[1]9 pr._įstaigų pajamos'!L89</f>
        <v>0</v>
      </c>
    </row>
    <row r="90" spans="1:18" ht="15" customHeight="1" x14ac:dyDescent="0.25">
      <c r="A90" s="360" t="s">
        <v>126</v>
      </c>
      <c r="B90" s="36" t="s">
        <v>167</v>
      </c>
      <c r="C90" s="16" t="s">
        <v>51</v>
      </c>
      <c r="D90" s="17">
        <f t="shared" si="14"/>
        <v>14</v>
      </c>
      <c r="E90" s="17">
        <v>14</v>
      </c>
      <c r="F90" s="17"/>
      <c r="G90" s="17"/>
      <c r="H90" s="11">
        <f t="shared" si="10"/>
        <v>0</v>
      </c>
      <c r="I90" s="11"/>
      <c r="J90" s="11"/>
      <c r="K90" s="11"/>
      <c r="L90" s="13">
        <f t="shared" si="11"/>
        <v>14</v>
      </c>
      <c r="M90" s="13">
        <f t="shared" si="12"/>
        <v>14</v>
      </c>
      <c r="N90" s="13">
        <f t="shared" si="12"/>
        <v>0</v>
      </c>
      <c r="O90" s="13">
        <f t="shared" si="12"/>
        <v>0</v>
      </c>
      <c r="R90" s="74">
        <f>'[1]2 pr._pajamos pagal rūšis'!L77-'[1]9 pr._įstaigų pajamos'!L90</f>
        <v>0</v>
      </c>
    </row>
    <row r="91" spans="1:18" s="38" customFormat="1" ht="15" customHeight="1" x14ac:dyDescent="0.25">
      <c r="A91" s="33" t="s">
        <v>127</v>
      </c>
      <c r="B91" s="36" t="s">
        <v>168</v>
      </c>
      <c r="C91" s="16" t="s">
        <v>51</v>
      </c>
      <c r="D91" s="17">
        <f t="shared" si="14"/>
        <v>2</v>
      </c>
      <c r="E91" s="17">
        <v>2</v>
      </c>
      <c r="F91" s="17"/>
      <c r="G91" s="17"/>
      <c r="H91" s="11">
        <f t="shared" si="10"/>
        <v>0</v>
      </c>
      <c r="I91" s="11"/>
      <c r="J91" s="11"/>
      <c r="K91" s="11"/>
      <c r="L91" s="13">
        <f t="shared" si="11"/>
        <v>2</v>
      </c>
      <c r="M91" s="13">
        <f t="shared" si="12"/>
        <v>2</v>
      </c>
      <c r="N91" s="13">
        <f t="shared" si="12"/>
        <v>0</v>
      </c>
      <c r="O91" s="13">
        <f t="shared" si="12"/>
        <v>0</v>
      </c>
      <c r="R91" s="74">
        <f>'[1]2 pr._pajamos pagal rūšis'!L78-'[1]9 pr._įstaigų pajamos'!L91</f>
        <v>0</v>
      </c>
    </row>
    <row r="92" spans="1:18" ht="15.95" customHeight="1" x14ac:dyDescent="0.25">
      <c r="A92" s="362" t="s">
        <v>128</v>
      </c>
      <c r="B92" s="22" t="s">
        <v>177</v>
      </c>
      <c r="C92" s="26"/>
      <c r="D92" s="24">
        <f t="shared" ref="D92:O92" si="18">SUM(D58:D91)</f>
        <v>605.39999999999986</v>
      </c>
      <c r="E92" s="24">
        <f t="shared" si="18"/>
        <v>605.39999999999986</v>
      </c>
      <c r="F92" s="24">
        <f t="shared" si="18"/>
        <v>55.1</v>
      </c>
      <c r="G92" s="24">
        <f t="shared" si="18"/>
        <v>0</v>
      </c>
      <c r="H92" s="25">
        <f t="shared" si="18"/>
        <v>0</v>
      </c>
      <c r="I92" s="25">
        <f t="shared" si="18"/>
        <v>0</v>
      </c>
      <c r="J92" s="25">
        <f t="shared" si="18"/>
        <v>0</v>
      </c>
      <c r="K92" s="25">
        <f t="shared" si="18"/>
        <v>0</v>
      </c>
      <c r="L92" s="22">
        <f t="shared" si="18"/>
        <v>605.39999999999986</v>
      </c>
      <c r="M92" s="22">
        <f t="shared" si="18"/>
        <v>605.39999999999986</v>
      </c>
      <c r="N92" s="22">
        <f t="shared" si="18"/>
        <v>55.1</v>
      </c>
      <c r="O92" s="22">
        <f t="shared" si="18"/>
        <v>0</v>
      </c>
      <c r="R92" s="74">
        <f>'[1]2 pr._pajamos pagal rūšis'!L79-'[1]9 pr._įstaigų pajamos'!L92</f>
        <v>0</v>
      </c>
    </row>
    <row r="93" spans="1:18" ht="15.95" customHeight="1" x14ac:dyDescent="0.25">
      <c r="A93" s="33" t="s">
        <v>129</v>
      </c>
      <c r="B93" s="513" t="s">
        <v>66</v>
      </c>
      <c r="C93" s="514"/>
      <c r="D93" s="514"/>
      <c r="E93" s="514"/>
      <c r="F93" s="514"/>
      <c r="G93" s="514"/>
      <c r="H93" s="514"/>
      <c r="I93" s="514"/>
      <c r="J93" s="514"/>
      <c r="K93" s="514"/>
      <c r="L93" s="514"/>
      <c r="M93" s="514"/>
      <c r="N93" s="514"/>
      <c r="O93" s="514"/>
      <c r="R93" s="74">
        <f>'[1]2 pr._pajamos pagal rūšis'!L80-'[1]9 pr._įstaigų pajamos'!L93</f>
        <v>0</v>
      </c>
    </row>
    <row r="94" spans="1:18" ht="15" customHeight="1" x14ac:dyDescent="0.25">
      <c r="A94" s="33" t="s">
        <v>130</v>
      </c>
      <c r="B94" s="30" t="s">
        <v>7</v>
      </c>
      <c r="C94" s="40" t="s">
        <v>30</v>
      </c>
      <c r="D94" s="17">
        <f t="shared" ref="D94:D107" si="19">E94+G94</f>
        <v>0.7</v>
      </c>
      <c r="E94" s="17">
        <v>0.7</v>
      </c>
      <c r="F94" s="17"/>
      <c r="G94" s="17"/>
      <c r="H94" s="11">
        <f t="shared" si="10"/>
        <v>0</v>
      </c>
      <c r="I94" s="11"/>
      <c r="J94" s="11"/>
      <c r="K94" s="11"/>
      <c r="L94" s="13">
        <f t="shared" si="11"/>
        <v>0.7</v>
      </c>
      <c r="M94" s="13">
        <f t="shared" si="12"/>
        <v>0.7</v>
      </c>
      <c r="N94" s="13">
        <f t="shared" si="12"/>
        <v>0</v>
      </c>
      <c r="O94" s="13">
        <f t="shared" si="12"/>
        <v>0</v>
      </c>
      <c r="R94" s="74">
        <f>'[1]2 pr._pajamos pagal rūšis'!L81-'[1]9 pr._įstaigų pajamos'!L94</f>
        <v>0</v>
      </c>
    </row>
    <row r="95" spans="1:18" ht="15" customHeight="1" x14ac:dyDescent="0.25">
      <c r="A95" s="33" t="s">
        <v>131</v>
      </c>
      <c r="B95" s="30" t="s">
        <v>10</v>
      </c>
      <c r="C95" s="40" t="s">
        <v>30</v>
      </c>
      <c r="D95" s="17">
        <f t="shared" si="19"/>
        <v>0.6</v>
      </c>
      <c r="E95" s="17">
        <v>0.6</v>
      </c>
      <c r="F95" s="17"/>
      <c r="G95" s="17"/>
      <c r="H95" s="11">
        <f t="shared" si="10"/>
        <v>0</v>
      </c>
      <c r="I95" s="11"/>
      <c r="J95" s="11"/>
      <c r="K95" s="11"/>
      <c r="L95" s="13">
        <f t="shared" si="11"/>
        <v>0.6</v>
      </c>
      <c r="M95" s="13">
        <f t="shared" si="12"/>
        <v>0.6</v>
      </c>
      <c r="N95" s="13">
        <f t="shared" si="12"/>
        <v>0</v>
      </c>
      <c r="O95" s="13">
        <f t="shared" si="12"/>
        <v>0</v>
      </c>
      <c r="R95" s="74">
        <f>'[1]2 pr._pajamos pagal rūšis'!L82-'[1]9 pr._įstaigų pajamos'!L95</f>
        <v>0</v>
      </c>
    </row>
    <row r="96" spans="1:18" ht="15" customHeight="1" x14ac:dyDescent="0.25">
      <c r="A96" s="33" t="s">
        <v>132</v>
      </c>
      <c r="B96" s="30" t="s">
        <v>11</v>
      </c>
      <c r="C96" s="40" t="s">
        <v>30</v>
      </c>
      <c r="D96" s="17">
        <f t="shared" si="19"/>
        <v>1</v>
      </c>
      <c r="E96" s="17">
        <v>1</v>
      </c>
      <c r="F96" s="17"/>
      <c r="G96" s="17"/>
      <c r="H96" s="11">
        <f t="shared" si="10"/>
        <v>0</v>
      </c>
      <c r="I96" s="11"/>
      <c r="J96" s="11"/>
      <c r="K96" s="11"/>
      <c r="L96" s="13">
        <f t="shared" si="11"/>
        <v>1</v>
      </c>
      <c r="M96" s="13">
        <f t="shared" si="12"/>
        <v>1</v>
      </c>
      <c r="N96" s="13">
        <f t="shared" si="12"/>
        <v>0</v>
      </c>
      <c r="O96" s="13">
        <f t="shared" si="12"/>
        <v>0</v>
      </c>
      <c r="R96" s="74">
        <f>'[1]2 pr._pajamos pagal rūšis'!L83-'[1]9 pr._įstaigų pajamos'!L96</f>
        <v>0</v>
      </c>
    </row>
    <row r="97" spans="1:18" ht="15" customHeight="1" x14ac:dyDescent="0.25">
      <c r="A97" s="33" t="s">
        <v>163</v>
      </c>
      <c r="B97" s="30" t="s">
        <v>15</v>
      </c>
      <c r="C97" s="40" t="s">
        <v>30</v>
      </c>
      <c r="D97" s="17">
        <f t="shared" si="19"/>
        <v>0.8</v>
      </c>
      <c r="E97" s="17">
        <v>0.8</v>
      </c>
      <c r="F97" s="17"/>
      <c r="G97" s="17"/>
      <c r="H97" s="11">
        <f t="shared" si="10"/>
        <v>0</v>
      </c>
      <c r="I97" s="11"/>
      <c r="J97" s="11"/>
      <c r="K97" s="11"/>
      <c r="L97" s="13">
        <f t="shared" si="11"/>
        <v>0.8</v>
      </c>
      <c r="M97" s="13">
        <f t="shared" si="12"/>
        <v>0.8</v>
      </c>
      <c r="N97" s="13">
        <f t="shared" si="12"/>
        <v>0</v>
      </c>
      <c r="O97" s="13">
        <f t="shared" si="12"/>
        <v>0</v>
      </c>
      <c r="R97" s="74">
        <f>'[1]2 pr._pajamos pagal rūšis'!L84-'[1]9 pr._įstaigų pajamos'!L97</f>
        <v>0</v>
      </c>
    </row>
    <row r="98" spans="1:18" ht="15" customHeight="1" x14ac:dyDescent="0.25">
      <c r="A98" s="33" t="s">
        <v>133</v>
      </c>
      <c r="B98" s="30" t="s">
        <v>27</v>
      </c>
      <c r="C98" s="40" t="s">
        <v>30</v>
      </c>
      <c r="D98" s="17">
        <f t="shared" si="19"/>
        <v>12.8</v>
      </c>
      <c r="E98" s="17">
        <v>12.8</v>
      </c>
      <c r="F98" s="17"/>
      <c r="G98" s="17"/>
      <c r="H98" s="11">
        <f t="shared" si="10"/>
        <v>0</v>
      </c>
      <c r="I98" s="11">
        <v>-0.3</v>
      </c>
      <c r="J98" s="11"/>
      <c r="K98" s="11">
        <v>0.3</v>
      </c>
      <c r="L98" s="13">
        <f t="shared" si="11"/>
        <v>12.8</v>
      </c>
      <c r="M98" s="13">
        <f t="shared" si="12"/>
        <v>12.5</v>
      </c>
      <c r="N98" s="13">
        <f t="shared" si="12"/>
        <v>0</v>
      </c>
      <c r="O98" s="13">
        <f t="shared" si="12"/>
        <v>0.3</v>
      </c>
      <c r="R98" s="74">
        <f>'[1]2 pr._pajamos pagal rūšis'!L85-'[1]9 pr._įstaigų pajamos'!L98</f>
        <v>0</v>
      </c>
    </row>
    <row r="99" spans="1:18" ht="15" customHeight="1" x14ac:dyDescent="0.25">
      <c r="A99" s="33" t="s">
        <v>134</v>
      </c>
      <c r="B99" s="30" t="s">
        <v>57</v>
      </c>
      <c r="C99" s="40" t="s">
        <v>30</v>
      </c>
      <c r="D99" s="17">
        <f t="shared" si="19"/>
        <v>3.4</v>
      </c>
      <c r="E99" s="17">
        <v>3.4</v>
      </c>
      <c r="F99" s="17"/>
      <c r="G99" s="17"/>
      <c r="H99" s="11">
        <f t="shared" si="10"/>
        <v>0</v>
      </c>
      <c r="I99" s="11"/>
      <c r="J99" s="11"/>
      <c r="K99" s="11"/>
      <c r="L99" s="13">
        <f t="shared" si="11"/>
        <v>3.4</v>
      </c>
      <c r="M99" s="13">
        <f t="shared" si="12"/>
        <v>3.4</v>
      </c>
      <c r="N99" s="13">
        <f t="shared" si="12"/>
        <v>0</v>
      </c>
      <c r="O99" s="13">
        <f t="shared" si="12"/>
        <v>0</v>
      </c>
      <c r="R99" s="74">
        <f>'[1]2 pr._pajamos pagal rūšis'!L86-'[1]9 pr._įstaigų pajamos'!L99</f>
        <v>0</v>
      </c>
    </row>
    <row r="100" spans="1:18" ht="15" customHeight="1" x14ac:dyDescent="0.25">
      <c r="A100" s="33" t="s">
        <v>135</v>
      </c>
      <c r="B100" s="30" t="s">
        <v>58</v>
      </c>
      <c r="C100" s="40" t="s">
        <v>30</v>
      </c>
      <c r="D100" s="17">
        <f t="shared" si="19"/>
        <v>2.2999999999999998</v>
      </c>
      <c r="E100" s="17">
        <v>2.2999999999999998</v>
      </c>
      <c r="F100" s="17"/>
      <c r="G100" s="17"/>
      <c r="H100" s="11">
        <f t="shared" si="10"/>
        <v>0</v>
      </c>
      <c r="I100" s="11"/>
      <c r="J100" s="11"/>
      <c r="K100" s="11"/>
      <c r="L100" s="13">
        <f t="shared" si="11"/>
        <v>2.2999999999999998</v>
      </c>
      <c r="M100" s="13">
        <f t="shared" si="12"/>
        <v>2.2999999999999998</v>
      </c>
      <c r="N100" s="13">
        <f t="shared" si="12"/>
        <v>0</v>
      </c>
      <c r="O100" s="13">
        <f t="shared" si="12"/>
        <v>0</v>
      </c>
      <c r="R100" s="74">
        <f>'[1]2 pr._pajamos pagal rūšis'!L87-'[1]9 pr._įstaigų pajamos'!L100</f>
        <v>0</v>
      </c>
    </row>
    <row r="101" spans="1:18" ht="15" customHeight="1" x14ac:dyDescent="0.25">
      <c r="A101" s="33" t="s">
        <v>136</v>
      </c>
      <c r="B101" s="30" t="s">
        <v>396</v>
      </c>
      <c r="C101" s="40" t="s">
        <v>30</v>
      </c>
      <c r="D101" s="17">
        <f t="shared" si="19"/>
        <v>0.8</v>
      </c>
      <c r="E101" s="17">
        <v>0.8</v>
      </c>
      <c r="F101" s="17"/>
      <c r="G101" s="17"/>
      <c r="H101" s="11">
        <f t="shared" si="10"/>
        <v>0</v>
      </c>
      <c r="I101" s="11"/>
      <c r="J101" s="11"/>
      <c r="K101" s="11"/>
      <c r="L101" s="13">
        <f t="shared" si="11"/>
        <v>0.8</v>
      </c>
      <c r="M101" s="13">
        <f t="shared" si="12"/>
        <v>0.8</v>
      </c>
      <c r="N101" s="13">
        <f t="shared" si="12"/>
        <v>0</v>
      </c>
      <c r="O101" s="13">
        <f t="shared" si="12"/>
        <v>0</v>
      </c>
      <c r="R101" s="74">
        <f>'[1]2 pr._pajamos pagal rūšis'!L88-'[1]9 pr._įstaigų pajamos'!L101</f>
        <v>0</v>
      </c>
    </row>
    <row r="102" spans="1:18" ht="15" customHeight="1" x14ac:dyDescent="0.25">
      <c r="A102" s="33" t="s">
        <v>137</v>
      </c>
      <c r="B102" s="30" t="s">
        <v>398</v>
      </c>
      <c r="C102" s="40" t="s">
        <v>30</v>
      </c>
      <c r="D102" s="17">
        <f t="shared" si="19"/>
        <v>0.8</v>
      </c>
      <c r="E102" s="17">
        <v>0.8</v>
      </c>
      <c r="F102" s="17"/>
      <c r="G102" s="17"/>
      <c r="H102" s="11">
        <f t="shared" si="10"/>
        <v>0</v>
      </c>
      <c r="I102" s="11"/>
      <c r="J102" s="11"/>
      <c r="K102" s="11"/>
      <c r="L102" s="13">
        <f t="shared" si="11"/>
        <v>0.8</v>
      </c>
      <c r="M102" s="13">
        <f t="shared" si="12"/>
        <v>0.8</v>
      </c>
      <c r="N102" s="13">
        <f t="shared" si="12"/>
        <v>0</v>
      </c>
      <c r="O102" s="13">
        <f t="shared" si="12"/>
        <v>0</v>
      </c>
      <c r="R102" s="74">
        <f>'[1]2 pr._pajamos pagal rūšis'!L89-'[1]9 pr._įstaigų pajamos'!L102</f>
        <v>0</v>
      </c>
    </row>
    <row r="103" spans="1:18" ht="15" customHeight="1" x14ac:dyDescent="0.25">
      <c r="A103" s="39" t="s">
        <v>138</v>
      </c>
      <c r="B103" s="30" t="s">
        <v>67</v>
      </c>
      <c r="C103" s="40" t="s">
        <v>30</v>
      </c>
      <c r="D103" s="17">
        <f t="shared" si="19"/>
        <v>1.3</v>
      </c>
      <c r="E103" s="17">
        <v>1.3</v>
      </c>
      <c r="F103" s="17"/>
      <c r="G103" s="17"/>
      <c r="H103" s="11">
        <f t="shared" si="10"/>
        <v>0</v>
      </c>
      <c r="I103" s="11"/>
      <c r="J103" s="11"/>
      <c r="K103" s="11"/>
      <c r="L103" s="13">
        <f t="shared" si="11"/>
        <v>1.3</v>
      </c>
      <c r="M103" s="13">
        <f t="shared" si="12"/>
        <v>1.3</v>
      </c>
      <c r="N103" s="13">
        <f t="shared" si="12"/>
        <v>0</v>
      </c>
      <c r="O103" s="13">
        <f t="shared" si="12"/>
        <v>0</v>
      </c>
      <c r="R103" s="74">
        <f>'[1]2 pr._pajamos pagal rūšis'!L90-'[1]9 pr._įstaigų pajamos'!L103</f>
        <v>0</v>
      </c>
    </row>
    <row r="104" spans="1:18" ht="15" customHeight="1" x14ac:dyDescent="0.25">
      <c r="A104" s="14" t="s">
        <v>139</v>
      </c>
      <c r="B104" s="30" t="s">
        <v>154</v>
      </c>
      <c r="C104" s="40" t="s">
        <v>30</v>
      </c>
      <c r="D104" s="17">
        <f t="shared" si="19"/>
        <v>1.6</v>
      </c>
      <c r="E104" s="17">
        <v>1.6</v>
      </c>
      <c r="F104" s="17"/>
      <c r="G104" s="17"/>
      <c r="H104" s="11">
        <f t="shared" si="10"/>
        <v>0</v>
      </c>
      <c r="I104" s="11"/>
      <c r="J104" s="11"/>
      <c r="K104" s="11"/>
      <c r="L104" s="13">
        <f t="shared" si="11"/>
        <v>1.6</v>
      </c>
      <c r="M104" s="13">
        <f t="shared" si="12"/>
        <v>1.6</v>
      </c>
      <c r="N104" s="13">
        <f t="shared" si="12"/>
        <v>0</v>
      </c>
      <c r="O104" s="13">
        <f t="shared" si="12"/>
        <v>0</v>
      </c>
      <c r="R104" s="74">
        <f>'[1]2 pr._pajamos pagal rūšis'!L91-'[1]9 pr._įstaigų pajamos'!L104</f>
        <v>0</v>
      </c>
    </row>
    <row r="105" spans="1:18" ht="15" customHeight="1" x14ac:dyDescent="0.25">
      <c r="A105" s="14" t="s">
        <v>164</v>
      </c>
      <c r="B105" s="30" t="s">
        <v>28</v>
      </c>
      <c r="C105" s="40" t="s">
        <v>30</v>
      </c>
      <c r="D105" s="17">
        <f t="shared" si="19"/>
        <v>1.8</v>
      </c>
      <c r="E105" s="17">
        <v>1.8</v>
      </c>
      <c r="F105" s="17"/>
      <c r="G105" s="17"/>
      <c r="H105" s="11">
        <f t="shared" si="10"/>
        <v>0</v>
      </c>
      <c r="I105" s="11"/>
      <c r="J105" s="11"/>
      <c r="K105" s="11"/>
      <c r="L105" s="13">
        <f t="shared" si="11"/>
        <v>1.8</v>
      </c>
      <c r="M105" s="13">
        <f t="shared" si="12"/>
        <v>1.8</v>
      </c>
      <c r="N105" s="13">
        <f t="shared" si="12"/>
        <v>0</v>
      </c>
      <c r="O105" s="13">
        <f t="shared" si="12"/>
        <v>0</v>
      </c>
      <c r="R105" s="74">
        <f>'[1]2 pr._pajamos pagal rūšis'!L92-'[1]9 pr._įstaigų pajamos'!L105</f>
        <v>0</v>
      </c>
    </row>
    <row r="106" spans="1:18" ht="15" customHeight="1" x14ac:dyDescent="0.25">
      <c r="A106" s="360" t="s">
        <v>140</v>
      </c>
      <c r="B106" s="13" t="s">
        <v>29</v>
      </c>
      <c r="C106" s="40" t="s">
        <v>30</v>
      </c>
      <c r="D106" s="17">
        <f t="shared" si="19"/>
        <v>13</v>
      </c>
      <c r="E106" s="17">
        <v>13</v>
      </c>
      <c r="F106" s="17"/>
      <c r="G106" s="17"/>
      <c r="H106" s="11">
        <f t="shared" si="10"/>
        <v>0</v>
      </c>
      <c r="I106" s="11"/>
      <c r="J106" s="11"/>
      <c r="K106" s="11"/>
      <c r="L106" s="13">
        <f t="shared" si="11"/>
        <v>13</v>
      </c>
      <c r="M106" s="13">
        <f t="shared" si="12"/>
        <v>13</v>
      </c>
      <c r="N106" s="13">
        <f t="shared" si="12"/>
        <v>0</v>
      </c>
      <c r="O106" s="13">
        <f t="shared" si="12"/>
        <v>0</v>
      </c>
      <c r="R106" s="74">
        <f>'[1]2 pr._pajamos pagal rūšis'!L93-'[1]9 pr._įstaigų pajamos'!L106</f>
        <v>0</v>
      </c>
    </row>
    <row r="107" spans="1:18" ht="15" customHeight="1" x14ac:dyDescent="0.25">
      <c r="A107" s="14" t="s">
        <v>183</v>
      </c>
      <c r="B107" s="42" t="s">
        <v>64</v>
      </c>
      <c r="C107" s="40" t="s">
        <v>30</v>
      </c>
      <c r="D107" s="17">
        <f t="shared" si="19"/>
        <v>13.2</v>
      </c>
      <c r="E107" s="17">
        <v>13.2</v>
      </c>
      <c r="F107" s="17"/>
      <c r="G107" s="17"/>
      <c r="H107" s="11">
        <f t="shared" si="10"/>
        <v>0</v>
      </c>
      <c r="I107" s="11"/>
      <c r="J107" s="11"/>
      <c r="K107" s="11"/>
      <c r="L107" s="13">
        <f t="shared" si="11"/>
        <v>13.2</v>
      </c>
      <c r="M107" s="13">
        <f t="shared" si="12"/>
        <v>13.2</v>
      </c>
      <c r="N107" s="13">
        <f t="shared" si="12"/>
        <v>0</v>
      </c>
      <c r="O107" s="13">
        <f t="shared" si="12"/>
        <v>0</v>
      </c>
      <c r="R107" s="74">
        <f>'[1]2 pr._pajamos pagal rūšis'!L94-'[1]9 pr._įstaigų pajamos'!L107</f>
        <v>0</v>
      </c>
    </row>
    <row r="108" spans="1:18" ht="15.95" customHeight="1" x14ac:dyDescent="0.25">
      <c r="A108" s="361" t="s">
        <v>184</v>
      </c>
      <c r="B108" s="45" t="s">
        <v>179</v>
      </c>
      <c r="C108" s="80"/>
      <c r="D108" s="70">
        <f>SUM(D94:D107)</f>
        <v>54.100000000000009</v>
      </c>
      <c r="E108" s="70">
        <f>SUM(E94:E107)</f>
        <v>54.100000000000009</v>
      </c>
      <c r="F108" s="70">
        <f>SUM(F94:F107)</f>
        <v>0</v>
      </c>
      <c r="G108" s="70">
        <f>SUM(G94:G107)</f>
        <v>0</v>
      </c>
      <c r="H108" s="71">
        <f t="shared" ref="H108:O108" si="20">SUM(H94:H107)</f>
        <v>0</v>
      </c>
      <c r="I108" s="71">
        <f t="shared" si="20"/>
        <v>-0.3</v>
      </c>
      <c r="J108" s="71">
        <f t="shared" si="20"/>
        <v>0</v>
      </c>
      <c r="K108" s="71">
        <f t="shared" si="20"/>
        <v>0.3</v>
      </c>
      <c r="L108" s="45">
        <f t="shared" si="20"/>
        <v>54.100000000000009</v>
      </c>
      <c r="M108" s="45">
        <f t="shared" si="20"/>
        <v>53.800000000000011</v>
      </c>
      <c r="N108" s="45">
        <f t="shared" si="20"/>
        <v>0</v>
      </c>
      <c r="O108" s="45">
        <f t="shared" si="20"/>
        <v>0.3</v>
      </c>
      <c r="R108" s="74">
        <f>'[1]2 pr._pajamos pagal rūšis'!L95-'[1]9 pr._įstaigų pajamos'!L108</f>
        <v>0</v>
      </c>
    </row>
    <row r="109" spans="1:18" ht="15.95" customHeight="1" x14ac:dyDescent="0.25">
      <c r="A109" s="39" t="s">
        <v>185</v>
      </c>
      <c r="B109" s="513" t="s">
        <v>68</v>
      </c>
      <c r="C109" s="514"/>
      <c r="D109" s="514"/>
      <c r="E109" s="514"/>
      <c r="F109" s="514"/>
      <c r="G109" s="514"/>
      <c r="H109" s="514"/>
      <c r="I109" s="514"/>
      <c r="J109" s="514"/>
      <c r="K109" s="514"/>
      <c r="L109" s="514"/>
      <c r="M109" s="514"/>
      <c r="N109" s="514"/>
      <c r="O109" s="515"/>
      <c r="R109" s="74">
        <f>'[1]2 pr._pajamos pagal rūšis'!L96-'[1]9 pr._įstaigų pajamos'!L109</f>
        <v>0</v>
      </c>
    </row>
    <row r="110" spans="1:18" ht="15" customHeight="1" x14ac:dyDescent="0.25">
      <c r="A110" s="360" t="s">
        <v>186</v>
      </c>
      <c r="B110" s="12" t="s">
        <v>52</v>
      </c>
      <c r="C110" s="8" t="s">
        <v>24</v>
      </c>
      <c r="D110" s="9">
        <f>E110+G110</f>
        <v>233</v>
      </c>
      <c r="E110" s="43">
        <v>233</v>
      </c>
      <c r="F110" s="43">
        <v>98.5</v>
      </c>
      <c r="G110" s="43"/>
      <c r="H110" s="10">
        <f t="shared" si="10"/>
        <v>0</v>
      </c>
      <c r="I110" s="10"/>
      <c r="J110" s="10"/>
      <c r="K110" s="10"/>
      <c r="L110" s="12">
        <f t="shared" si="11"/>
        <v>233</v>
      </c>
      <c r="M110" s="12">
        <f t="shared" si="12"/>
        <v>233</v>
      </c>
      <c r="N110" s="12">
        <f>F110+J110</f>
        <v>98.5</v>
      </c>
      <c r="O110" s="12">
        <f t="shared" si="12"/>
        <v>0</v>
      </c>
      <c r="R110" s="74">
        <f>'[1]2 pr._pajamos pagal rūšis'!L97-'[1]9 pr._įstaigų pajamos'!L110</f>
        <v>0</v>
      </c>
    </row>
    <row r="111" spans="1:18" ht="15" customHeight="1" x14ac:dyDescent="0.25">
      <c r="A111" s="360" t="s">
        <v>187</v>
      </c>
      <c r="B111" s="13" t="s">
        <v>53</v>
      </c>
      <c r="C111" s="16" t="s">
        <v>24</v>
      </c>
      <c r="D111" s="17">
        <f>E111+G111</f>
        <v>30</v>
      </c>
      <c r="E111" s="17">
        <v>30</v>
      </c>
      <c r="F111" s="17"/>
      <c r="G111" s="17"/>
      <c r="H111" s="11">
        <f t="shared" si="10"/>
        <v>0</v>
      </c>
      <c r="I111" s="11"/>
      <c r="J111" s="11"/>
      <c r="K111" s="11"/>
      <c r="L111" s="13">
        <f t="shared" si="11"/>
        <v>30</v>
      </c>
      <c r="M111" s="13">
        <f t="shared" si="12"/>
        <v>30</v>
      </c>
      <c r="N111" s="13">
        <f t="shared" si="12"/>
        <v>0</v>
      </c>
      <c r="O111" s="13">
        <f t="shared" si="12"/>
        <v>0</v>
      </c>
      <c r="R111" s="74">
        <f>'[1]2 pr._pajamos pagal rūšis'!L98-'[1]9 pr._įstaigų pajamos'!L111</f>
        <v>0</v>
      </c>
    </row>
    <row r="112" spans="1:18" ht="15" customHeight="1" x14ac:dyDescent="0.25">
      <c r="A112" s="39" t="s">
        <v>188</v>
      </c>
      <c r="B112" s="13" t="s">
        <v>167</v>
      </c>
      <c r="C112" s="16" t="s">
        <v>24</v>
      </c>
      <c r="D112" s="17">
        <f>E112+G112</f>
        <v>8</v>
      </c>
      <c r="E112" s="44">
        <v>8</v>
      </c>
      <c r="F112" s="44"/>
      <c r="G112" s="44"/>
      <c r="H112" s="11">
        <f t="shared" si="10"/>
        <v>0</v>
      </c>
      <c r="I112" s="11"/>
      <c r="J112" s="11"/>
      <c r="K112" s="11"/>
      <c r="L112" s="13">
        <f t="shared" si="11"/>
        <v>8</v>
      </c>
      <c r="M112" s="13">
        <f t="shared" si="12"/>
        <v>8</v>
      </c>
      <c r="N112" s="13">
        <f t="shared" si="12"/>
        <v>0</v>
      </c>
      <c r="O112" s="13">
        <f t="shared" si="12"/>
        <v>0</v>
      </c>
      <c r="R112" s="74">
        <f>'[1]2 pr._pajamos pagal rūšis'!L99-'[1]9 pr._įstaigų pajamos'!L112</f>
        <v>0</v>
      </c>
    </row>
    <row r="113" spans="1:18" s="38" customFormat="1" ht="16.5" customHeight="1" x14ac:dyDescent="0.25">
      <c r="A113" s="39" t="s">
        <v>189</v>
      </c>
      <c r="B113" s="13" t="s">
        <v>69</v>
      </c>
      <c r="C113" s="31" t="s">
        <v>24</v>
      </c>
      <c r="D113" s="17">
        <f>E113+G113</f>
        <v>3</v>
      </c>
      <c r="E113" s="17">
        <v>3</v>
      </c>
      <c r="F113" s="17"/>
      <c r="G113" s="17"/>
      <c r="H113" s="11">
        <f t="shared" si="10"/>
        <v>0</v>
      </c>
      <c r="I113" s="11"/>
      <c r="J113" s="11"/>
      <c r="K113" s="11"/>
      <c r="L113" s="13">
        <f t="shared" si="11"/>
        <v>3</v>
      </c>
      <c r="M113" s="13">
        <f t="shared" si="12"/>
        <v>3</v>
      </c>
      <c r="N113" s="13">
        <f t="shared" si="12"/>
        <v>0</v>
      </c>
      <c r="O113" s="13">
        <f t="shared" si="12"/>
        <v>0</v>
      </c>
      <c r="R113" s="74">
        <f>'[1]2 pr._pajamos pagal rūšis'!L100-'[1]9 pr._įstaigų pajamos'!L113</f>
        <v>0</v>
      </c>
    </row>
    <row r="114" spans="1:18" ht="15.95" customHeight="1" x14ac:dyDescent="0.25">
      <c r="A114" s="21" t="s">
        <v>190</v>
      </c>
      <c r="B114" s="81" t="s">
        <v>180</v>
      </c>
      <c r="C114" s="82"/>
      <c r="D114" s="83">
        <f>SUM(D110:D113)</f>
        <v>274</v>
      </c>
      <c r="E114" s="83">
        <f>SUM(E110:E113)</f>
        <v>274</v>
      </c>
      <c r="F114" s="83">
        <f>SUM(F110:F113)</f>
        <v>98.5</v>
      </c>
      <c r="G114" s="83">
        <f>SUM(G110:G113)</f>
        <v>0</v>
      </c>
      <c r="H114" s="10">
        <f t="shared" ref="H114:O114" si="21">SUM(H110:H113)</f>
        <v>0</v>
      </c>
      <c r="I114" s="10">
        <f t="shared" si="21"/>
        <v>0</v>
      </c>
      <c r="J114" s="10">
        <f t="shared" si="21"/>
        <v>0</v>
      </c>
      <c r="K114" s="10">
        <f t="shared" si="21"/>
        <v>0</v>
      </c>
      <c r="L114" s="84">
        <f t="shared" si="21"/>
        <v>274</v>
      </c>
      <c r="M114" s="84">
        <f t="shared" si="21"/>
        <v>274</v>
      </c>
      <c r="N114" s="84">
        <f t="shared" si="21"/>
        <v>98.5</v>
      </c>
      <c r="O114" s="84">
        <f t="shared" si="21"/>
        <v>0</v>
      </c>
      <c r="R114" s="74">
        <f>'[1]2 pr._pajamos pagal rūšis'!L101-'[1]9 pr._įstaigų pajamos'!L114</f>
        <v>0</v>
      </c>
    </row>
    <row r="115" spans="1:18" ht="15.95" customHeight="1" x14ac:dyDescent="0.25">
      <c r="A115" s="21" t="s">
        <v>191</v>
      </c>
      <c r="B115" s="46" t="s">
        <v>172</v>
      </c>
      <c r="C115" s="47"/>
      <c r="D115" s="48">
        <f t="shared" ref="D115:O115" si="22">D39+D52+D56+D92+D108+D114</f>
        <v>1103.6999999999998</v>
      </c>
      <c r="E115" s="48">
        <f t="shared" si="22"/>
        <v>1018.1999999999999</v>
      </c>
      <c r="F115" s="48">
        <f t="shared" si="22"/>
        <v>153.6</v>
      </c>
      <c r="G115" s="48">
        <f t="shared" si="22"/>
        <v>85.5</v>
      </c>
      <c r="H115" s="49">
        <f t="shared" si="22"/>
        <v>0</v>
      </c>
      <c r="I115" s="49">
        <f t="shared" si="22"/>
        <v>-0.3</v>
      </c>
      <c r="J115" s="49">
        <f t="shared" si="22"/>
        <v>0</v>
      </c>
      <c r="K115" s="49">
        <f t="shared" si="22"/>
        <v>0.3</v>
      </c>
      <c r="L115" s="50">
        <f t="shared" si="22"/>
        <v>1103.6999999999998</v>
      </c>
      <c r="M115" s="50">
        <f t="shared" si="22"/>
        <v>1017.8999999999999</v>
      </c>
      <c r="N115" s="50">
        <f t="shared" si="22"/>
        <v>153.6</v>
      </c>
      <c r="O115" s="50">
        <f t="shared" si="22"/>
        <v>85.8</v>
      </c>
      <c r="R115" s="74">
        <f>'[1]2 pr._pajamos pagal rūšis'!L102-'[1]9 pr._įstaigų pajamos'!L115</f>
        <v>0</v>
      </c>
    </row>
    <row r="116" spans="1:18" x14ac:dyDescent="0.25">
      <c r="A116" s="56"/>
      <c r="B116" s="51"/>
      <c r="C116" s="52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</row>
    <row r="117" spans="1:18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P117" s="67" t="s">
        <v>305</v>
      </c>
      <c r="Q117" s="68">
        <f>SUMIF(C28:C113,1,L28:L113)</f>
        <v>27.3</v>
      </c>
    </row>
    <row r="118" spans="1:18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67" t="s">
        <v>306</v>
      </c>
      <c r="Q118" s="68">
        <f>SUMIF(C28:C113,2,L28:L113)</f>
        <v>0</v>
      </c>
    </row>
    <row r="119" spans="1:18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P119" s="67" t="s">
        <v>307</v>
      </c>
      <c r="Q119" s="68">
        <f>SUMIF(C28:C113,3,L28:L113)</f>
        <v>1.5</v>
      </c>
    </row>
    <row r="120" spans="1:18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P120" s="67" t="s">
        <v>308</v>
      </c>
      <c r="Q120" s="68">
        <f>SUMIF(C28:C113,4,L28:L113)</f>
        <v>0</v>
      </c>
    </row>
    <row r="121" spans="1:18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P121" s="67" t="s">
        <v>311</v>
      </c>
      <c r="Q121" s="68">
        <f>SUMIF(C28:C113,5,L28:L113)</f>
        <v>0</v>
      </c>
    </row>
    <row r="122" spans="1:18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P122" s="67" t="s">
        <v>309</v>
      </c>
      <c r="Q122" s="68">
        <f>SUMIF(C28:C113,6,L28:L113)</f>
        <v>35.799999999999997</v>
      </c>
    </row>
    <row r="123" spans="1:18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P123" s="67" t="s">
        <v>310</v>
      </c>
      <c r="Q123" s="68">
        <f>SUMIF(C28:C113,7,L28:L113)</f>
        <v>105.6</v>
      </c>
    </row>
    <row r="124" spans="1:18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P124" s="67" t="s">
        <v>312</v>
      </c>
      <c r="Q124" s="68">
        <f>SUMIF(C28:C113,8,L28:L113)</f>
        <v>54.100000000000009</v>
      </c>
    </row>
    <row r="125" spans="1:18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P125" s="67" t="s">
        <v>313</v>
      </c>
      <c r="Q125" s="68">
        <f>SUMIF(C28:C113,9,L28:L113)</f>
        <v>605.39999999999986</v>
      </c>
    </row>
    <row r="126" spans="1:18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P126" s="67" t="s">
        <v>314</v>
      </c>
      <c r="Q126" s="68">
        <f>SUMIF(C28:C113,10,L28:L113)</f>
        <v>274</v>
      </c>
    </row>
    <row r="127" spans="1:18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P127" s="72" t="s">
        <v>172</v>
      </c>
      <c r="Q127" s="73">
        <f>SUM(Q117:Q126)</f>
        <v>1103.6999999999998</v>
      </c>
    </row>
    <row r="128" spans="1:18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P128" s="74"/>
      <c r="Q128" s="74">
        <f>Q127-L115</f>
        <v>0</v>
      </c>
    </row>
    <row r="129" spans="1:17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P129" s="74"/>
      <c r="Q129" s="74"/>
    </row>
    <row r="130" spans="1:17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P130" s="74"/>
      <c r="Q130" s="74"/>
    </row>
    <row r="131" spans="1:17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7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7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7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7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7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7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7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7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7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7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7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7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C215" s="54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</sheetData>
  <mergeCells count="42">
    <mergeCell ref="B27:O27"/>
    <mergeCell ref="B40:O40"/>
    <mergeCell ref="E25:F25"/>
    <mergeCell ref="O25:O26"/>
    <mergeCell ref="H24:H26"/>
    <mergeCell ref="D24:D26"/>
    <mergeCell ref="G25:G26"/>
    <mergeCell ref="I24:K24"/>
    <mergeCell ref="L24:L26"/>
    <mergeCell ref="M24:O24"/>
    <mergeCell ref="B13:O13"/>
    <mergeCell ref="B14:O14"/>
    <mergeCell ref="B109:O109"/>
    <mergeCell ref="B53:O53"/>
    <mergeCell ref="B57:O57"/>
    <mergeCell ref="B93:O93"/>
    <mergeCell ref="E24:G24"/>
    <mergeCell ref="K25:K26"/>
    <mergeCell ref="M25:N25"/>
    <mergeCell ref="I25:J25"/>
    <mergeCell ref="B15:O15"/>
    <mergeCell ref="B16:O16"/>
    <mergeCell ref="B17:O17"/>
    <mergeCell ref="B18:O18"/>
    <mergeCell ref="B19:O19"/>
    <mergeCell ref="B20:O20"/>
    <mergeCell ref="B1:O1"/>
    <mergeCell ref="B2:O2"/>
    <mergeCell ref="B3:O3"/>
    <mergeCell ref="B4:O4"/>
    <mergeCell ref="A24:A26"/>
    <mergeCell ref="B24:B26"/>
    <mergeCell ref="A22:O22"/>
    <mergeCell ref="C24:C26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2017-02-20T09:02:55Z</cp:lastPrinted>
  <dcterms:created xsi:type="dcterms:W3CDTF">2007-01-10T08:42:24Z</dcterms:created>
  <dcterms:modified xsi:type="dcterms:W3CDTF">2017-04-10T07:49:32Z</dcterms:modified>
</cp:coreProperties>
</file>